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B200 งาน ภท\Aviation\บัญชีรับจ่าย\"/>
    </mc:Choice>
  </mc:AlternateContent>
  <bookViews>
    <workbookView xWindow="13260" yWindow="90" windowWidth="7500" windowHeight="9450" activeTab="1"/>
  </bookViews>
  <sheets>
    <sheet name="1215(2)" sheetId="187" r:id="rId1"/>
    <sheet name="1215" sheetId="186" r:id="rId2"/>
    <sheet name="1115 (2)" sheetId="185" r:id="rId3"/>
    <sheet name="อู่ตะเภา JP1" sheetId="184" r:id="rId4"/>
    <sheet name="1115" sheetId="183" r:id="rId5"/>
    <sheet name="1015" sheetId="180" r:id="rId6"/>
    <sheet name="0915" sheetId="176" r:id="rId7"/>
    <sheet name="0815" sheetId="173" r:id="rId8"/>
    <sheet name="0715" sheetId="170" r:id="rId9"/>
    <sheet name="0615" sheetId="167" r:id="rId10"/>
    <sheet name="0515" sheetId="164" r:id="rId11"/>
    <sheet name="0415" sheetId="161" r:id="rId12"/>
    <sheet name="0315" sheetId="158" r:id="rId13"/>
    <sheet name="0215 new" sheetId="188" r:id="rId14"/>
    <sheet name="0215" sheetId="155" r:id="rId15"/>
    <sheet name="0115" sheetId="152" r:id="rId16"/>
    <sheet name="1214" sheetId="149" r:id="rId17"/>
    <sheet name="1114" sheetId="145" r:id="rId18"/>
    <sheet name="1014" sheetId="142" r:id="rId19"/>
    <sheet name="0914" sheetId="139" r:id="rId20"/>
    <sheet name="0814" sheetId="136" r:id="rId21"/>
    <sheet name="0714" sheetId="134" r:id="rId22"/>
    <sheet name="0614" sheetId="131" r:id="rId23"/>
    <sheet name="0514" sheetId="128" r:id="rId24"/>
    <sheet name="JP1 อู่ตะเภา 0414" sheetId="126" r:id="rId25"/>
    <sheet name="0414 new ล่าสุด" sheetId="154" r:id="rId26"/>
    <sheet name="0414 new" sheetId="127" r:id="rId27"/>
    <sheet name="0414 ผิด" sheetId="123" r:id="rId28"/>
    <sheet name="0314" sheetId="120" r:id="rId29"/>
    <sheet name="0214" sheetId="117" r:id="rId30"/>
    <sheet name="0114" sheetId="113" r:id="rId31"/>
    <sheet name="1213" sheetId="109" r:id="rId32"/>
    <sheet name="1113" sheetId="106" r:id="rId33"/>
    <sheet name="1013" sheetId="103" r:id="rId34"/>
    <sheet name="0913" sheetId="100" r:id="rId35"/>
    <sheet name="0813" sheetId="97" r:id="rId36"/>
    <sheet name="0713" sheetId="94" r:id="rId37"/>
    <sheet name="0613" sheetId="91" r:id="rId38"/>
    <sheet name="0513" sheetId="88" r:id="rId39"/>
    <sheet name="0413" sheetId="85" r:id="rId40"/>
    <sheet name="0313" sheetId="82" r:id="rId41"/>
    <sheet name="0213" sheetId="79" r:id="rId42"/>
    <sheet name="0113" sheetId="76" r:id="rId43"/>
    <sheet name="1212" sheetId="73" r:id="rId44"/>
    <sheet name="1112" sheetId="70" r:id="rId45"/>
    <sheet name="1012" sheetId="67" r:id="rId46"/>
    <sheet name="0912" sheetId="65" r:id="rId47"/>
    <sheet name="0812" sheetId="61" r:id="rId48"/>
    <sheet name="0712" sheetId="58" r:id="rId49"/>
    <sheet name="0612" sheetId="57" r:id="rId50"/>
    <sheet name="0512" sheetId="54" r:id="rId51"/>
    <sheet name="0412" sheetId="51" r:id="rId52"/>
    <sheet name="0312" sheetId="46" r:id="rId53"/>
    <sheet name="stock5420 0212" sheetId="42" r:id="rId54"/>
    <sheet name="stock5420 0112" sheetId="37" r:id="rId55"/>
    <sheet name="stock5420 1211" sheetId="36" r:id="rId56"/>
    <sheet name="stock5420 1111new (2)" sheetId="50" r:id="rId57"/>
    <sheet name="stock5420 1111new" sheetId="48" r:id="rId58"/>
    <sheet name="stock5420 1111" sheetId="33" r:id="rId59"/>
    <sheet name="stock5420 1011" sheetId="30" r:id="rId60"/>
    <sheet name="stock5420 0911" sheetId="29" r:id="rId61"/>
    <sheet name="stock5420 0811" sheetId="27" r:id="rId62"/>
    <sheet name="stock5420 0711" sheetId="26" r:id="rId63"/>
    <sheet name="stock5420 0611" sheetId="25" r:id="rId64"/>
    <sheet name="stock5420 0511" sheetId="24" r:id="rId65"/>
    <sheet name="stock5420 0411" sheetId="23" r:id="rId66"/>
    <sheet name="stock5420 0311" sheetId="22" r:id="rId67"/>
    <sheet name="stock5420 0211" sheetId="21" r:id="rId68"/>
    <sheet name="stock5420 0111" sheetId="20" r:id="rId69"/>
    <sheet name="stock5420 1210" sheetId="19" r:id="rId70"/>
    <sheet name="stock5420 1110" sheetId="18" r:id="rId71"/>
    <sheet name="stock5420 1010" sheetId="17" r:id="rId72"/>
    <sheet name="stock5420 0910" sheetId="16" r:id="rId73"/>
    <sheet name="stock5420 0810" sheetId="15" r:id="rId74"/>
    <sheet name="stock5420 0710" sheetId="14" r:id="rId75"/>
    <sheet name="stock5420 0610" sheetId="13" r:id="rId76"/>
    <sheet name="stock5420 0510" sheetId="12" r:id="rId77"/>
    <sheet name="stock5420 0410" sheetId="11" r:id="rId78"/>
    <sheet name="stock5420 0310" sheetId="10" r:id="rId79"/>
    <sheet name="stock5420 0210" sheetId="9" r:id="rId80"/>
    <sheet name="stock5420 0110" sheetId="8" r:id="rId81"/>
    <sheet name="stock5420 1209" sheetId="7" r:id="rId82"/>
    <sheet name="stock5420 1109" sheetId="6" r:id="rId83"/>
    <sheet name="stock5420 1009" sheetId="5" r:id="rId84"/>
    <sheet name="stock5420 0909" sheetId="4" r:id="rId85"/>
    <sheet name="stock5420 0809" sheetId="3" r:id="rId86"/>
    <sheet name="stock5420 0709" sheetId="2" r:id="rId87"/>
    <sheet name="5206" sheetId="1" r:id="rId88"/>
  </sheets>
  <externalReferences>
    <externalReference r:id="rId89"/>
    <externalReference r:id="rId90"/>
    <externalReference r:id="rId91"/>
    <externalReference r:id="rId92"/>
    <externalReference r:id="rId93"/>
    <externalReference r:id="rId94"/>
  </externalReferences>
  <definedNames>
    <definedName name="_xlnm.Print_Area" localSheetId="87">'5206'!$A$1:$P$87</definedName>
    <definedName name="_xlnm.Print_Titles" localSheetId="42">'0113'!$1:$6</definedName>
    <definedName name="_xlnm.Print_Titles" localSheetId="30">'0114'!$1:$6</definedName>
    <definedName name="_xlnm.Print_Titles" localSheetId="15">'0115'!$1:$6</definedName>
    <definedName name="_xlnm.Print_Titles" localSheetId="41">'0213'!$1:$6</definedName>
    <definedName name="_xlnm.Print_Titles" localSheetId="29">'0214'!$1:$6</definedName>
    <definedName name="_xlnm.Print_Titles" localSheetId="14">'0215'!$1:$6</definedName>
    <definedName name="_xlnm.Print_Titles" localSheetId="13">'0215 new'!$1:$6</definedName>
    <definedName name="_xlnm.Print_Titles" localSheetId="52">'0312'!$1:$6</definedName>
    <definedName name="_xlnm.Print_Titles" localSheetId="40">'0313'!$1:$6</definedName>
    <definedName name="_xlnm.Print_Titles" localSheetId="28">'0314'!$1:$6</definedName>
    <definedName name="_xlnm.Print_Titles" localSheetId="12">'0315'!$1:$6</definedName>
    <definedName name="_xlnm.Print_Titles" localSheetId="51">'0412'!$1:$6</definedName>
    <definedName name="_xlnm.Print_Titles" localSheetId="39">'0413'!$1:$6</definedName>
    <definedName name="_xlnm.Print_Titles" localSheetId="26">'0414 new'!$1:$6</definedName>
    <definedName name="_xlnm.Print_Titles" localSheetId="25">'0414 new ล่าสุด'!$1:$6</definedName>
    <definedName name="_xlnm.Print_Titles" localSheetId="27">'0414 ผิด'!$1:$6</definedName>
    <definedName name="_xlnm.Print_Titles" localSheetId="11">'0415'!$1:$6</definedName>
    <definedName name="_xlnm.Print_Titles" localSheetId="50">'0512'!$1:$6</definedName>
    <definedName name="_xlnm.Print_Titles" localSheetId="38">'0513'!$1:$6</definedName>
    <definedName name="_xlnm.Print_Titles" localSheetId="23">'0514'!$1:$6</definedName>
    <definedName name="_xlnm.Print_Titles" localSheetId="10">'0515'!$1:$6</definedName>
    <definedName name="_xlnm.Print_Titles" localSheetId="49">'0612'!$1:$6</definedName>
    <definedName name="_xlnm.Print_Titles" localSheetId="37">'0613'!$1:$6</definedName>
    <definedName name="_xlnm.Print_Titles" localSheetId="22">'0614'!$1:$6</definedName>
    <definedName name="_xlnm.Print_Titles" localSheetId="9">'0615'!$1:$6</definedName>
    <definedName name="_xlnm.Print_Titles" localSheetId="48">'0712'!$1:$6</definedName>
    <definedName name="_xlnm.Print_Titles" localSheetId="36">'0713'!$1:$6</definedName>
    <definedName name="_xlnm.Print_Titles" localSheetId="21">'0714'!$1:$6</definedName>
    <definedName name="_xlnm.Print_Titles" localSheetId="8">'0715'!$1:$6</definedName>
    <definedName name="_xlnm.Print_Titles" localSheetId="47">'0812'!$1:$6</definedName>
    <definedName name="_xlnm.Print_Titles" localSheetId="35">'0813'!$1:$6</definedName>
    <definedName name="_xlnm.Print_Titles" localSheetId="20">'0814'!$1:$6</definedName>
    <definedName name="_xlnm.Print_Titles" localSheetId="7">'0815'!$1:$6</definedName>
    <definedName name="_xlnm.Print_Titles" localSheetId="46">'0912'!$1:$6</definedName>
    <definedName name="_xlnm.Print_Titles" localSheetId="34">'0913'!$1:$6</definedName>
    <definedName name="_xlnm.Print_Titles" localSheetId="19">'0914'!$1:$6</definedName>
    <definedName name="_xlnm.Print_Titles" localSheetId="6">'0915'!$1:$6</definedName>
    <definedName name="_xlnm.Print_Titles" localSheetId="45">'1012'!$1:$6</definedName>
    <definedName name="_xlnm.Print_Titles" localSheetId="33">'1013'!$1:$6</definedName>
    <definedName name="_xlnm.Print_Titles" localSheetId="18">'1014'!$1:$6</definedName>
    <definedName name="_xlnm.Print_Titles" localSheetId="5">'1015'!$1:$6</definedName>
    <definedName name="_xlnm.Print_Titles" localSheetId="44">'1112'!$1:$6</definedName>
    <definedName name="_xlnm.Print_Titles" localSheetId="32">'1113'!$1:$6</definedName>
    <definedName name="_xlnm.Print_Titles" localSheetId="17">'1114'!$1:$6</definedName>
    <definedName name="_xlnm.Print_Titles" localSheetId="4">'1115'!$1:$6</definedName>
    <definedName name="_xlnm.Print_Titles" localSheetId="2">'1115 (2)'!$1:$1</definedName>
    <definedName name="_xlnm.Print_Titles" localSheetId="43">'1212'!$1:$6</definedName>
    <definedName name="_xlnm.Print_Titles" localSheetId="31">'1213'!$1:$6</definedName>
    <definedName name="_xlnm.Print_Titles" localSheetId="16">'1214'!$1:$6</definedName>
    <definedName name="_xlnm.Print_Titles" localSheetId="1">'1215'!$1:$6</definedName>
    <definedName name="_xlnm.Print_Titles" localSheetId="87">'5206'!$1:$6</definedName>
    <definedName name="_xlnm.Print_Titles" localSheetId="80">'stock5420 0110'!$1:$6</definedName>
    <definedName name="_xlnm.Print_Titles" localSheetId="68">'stock5420 0111'!$1:$6</definedName>
    <definedName name="_xlnm.Print_Titles" localSheetId="54">'stock5420 0112'!$1:$6</definedName>
    <definedName name="_xlnm.Print_Titles" localSheetId="79">'stock5420 0210'!$1:$6</definedName>
    <definedName name="_xlnm.Print_Titles" localSheetId="67">'stock5420 0211'!$1:$6</definedName>
    <definedName name="_xlnm.Print_Titles" localSheetId="53">'stock5420 0212'!$1:$6</definedName>
    <definedName name="_xlnm.Print_Titles" localSheetId="78">'stock5420 0310'!$1:$6</definedName>
    <definedName name="_xlnm.Print_Titles" localSheetId="66">'stock5420 0311'!$1:$6</definedName>
    <definedName name="_xlnm.Print_Titles" localSheetId="77">'stock5420 0410'!$1:$6</definedName>
    <definedName name="_xlnm.Print_Titles" localSheetId="65">'stock5420 0411'!$1:$6</definedName>
    <definedName name="_xlnm.Print_Titles" localSheetId="76">'stock5420 0510'!$1:$6</definedName>
    <definedName name="_xlnm.Print_Titles" localSheetId="64">'stock5420 0511'!$1:$6</definedName>
    <definedName name="_xlnm.Print_Titles" localSheetId="75">'stock5420 0610'!$1:$6</definedName>
    <definedName name="_xlnm.Print_Titles" localSheetId="63">'stock5420 0611'!$1:$6</definedName>
    <definedName name="_xlnm.Print_Titles" localSheetId="86">'stock5420 0709'!$1:$6</definedName>
    <definedName name="_xlnm.Print_Titles" localSheetId="74">'stock5420 0710'!$1:$6</definedName>
    <definedName name="_xlnm.Print_Titles" localSheetId="62">'stock5420 0711'!$1:$6</definedName>
    <definedName name="_xlnm.Print_Titles" localSheetId="85">'stock5420 0809'!$1:$6</definedName>
    <definedName name="_xlnm.Print_Titles" localSheetId="73">'stock5420 0810'!$1:$6</definedName>
    <definedName name="_xlnm.Print_Titles" localSheetId="61">'stock5420 0811'!$1:$6</definedName>
    <definedName name="_xlnm.Print_Titles" localSheetId="84">'stock5420 0909'!$1:$6</definedName>
    <definedName name="_xlnm.Print_Titles" localSheetId="72">'stock5420 0910'!$1:$6</definedName>
    <definedName name="_xlnm.Print_Titles" localSheetId="60">'stock5420 0911'!$1:$6</definedName>
    <definedName name="_xlnm.Print_Titles" localSheetId="83">'stock5420 1009'!$1:$6</definedName>
    <definedName name="_xlnm.Print_Titles" localSheetId="71">'stock5420 1010'!$1:$6</definedName>
    <definedName name="_xlnm.Print_Titles" localSheetId="59">'stock5420 1011'!$1:$6</definedName>
    <definedName name="_xlnm.Print_Titles" localSheetId="82">'stock5420 1109'!$1:$6</definedName>
    <definedName name="_xlnm.Print_Titles" localSheetId="70">'stock5420 1110'!$1:$6</definedName>
    <definedName name="_xlnm.Print_Titles" localSheetId="58">'stock5420 1111'!$1:$6</definedName>
    <definedName name="_xlnm.Print_Titles" localSheetId="57">'stock5420 1111new'!$1:$6</definedName>
    <definedName name="_xlnm.Print_Titles" localSheetId="56">'stock5420 1111new (2)'!$1:$6</definedName>
    <definedName name="_xlnm.Print_Titles" localSheetId="81">'stock5420 1209'!$1:$6</definedName>
    <definedName name="_xlnm.Print_Titles" localSheetId="69">'stock5420 1210'!$1:$6</definedName>
    <definedName name="_xlnm.Print_Titles" localSheetId="55">'stock5420 1211'!$1:$6</definedName>
    <definedName name="_xlnm.Print_Titles" localSheetId="3">'อู่ตะเภา JP1'!$3:$3</definedName>
  </definedNames>
  <calcPr calcId="152511"/>
</workbook>
</file>

<file path=xl/calcChain.xml><?xml version="1.0" encoding="utf-8"?>
<calcChain xmlns="http://schemas.openxmlformats.org/spreadsheetml/2006/main">
  <c r="J112" i="158" l="1"/>
  <c r="J111" i="158"/>
  <c r="M46" i="158"/>
  <c r="M45" i="158"/>
  <c r="M44" i="158"/>
  <c r="M43" i="158"/>
  <c r="M42" i="158"/>
  <c r="M41" i="158"/>
  <c r="M40" i="158"/>
  <c r="M39" i="158"/>
  <c r="M38" i="158"/>
  <c r="M37" i="158"/>
  <c r="M36" i="158"/>
  <c r="M35" i="158"/>
  <c r="M34" i="158"/>
  <c r="M33" i="158"/>
  <c r="M32" i="158"/>
  <c r="M31" i="158"/>
  <c r="M30" i="158"/>
  <c r="M29" i="158"/>
  <c r="N29" i="158"/>
  <c r="O34" i="158"/>
  <c r="O35" i="158"/>
  <c r="O36" i="158" s="1"/>
  <c r="O37" i="158" s="1"/>
  <c r="O38" i="158" s="1"/>
  <c r="O39" i="158" s="1"/>
  <c r="O40" i="158" s="1"/>
  <c r="O41" i="158" s="1"/>
  <c r="O42" i="158" s="1"/>
  <c r="O43" i="158" s="1"/>
  <c r="O44" i="158" s="1"/>
  <c r="O45" i="158" s="1"/>
  <c r="O46" i="158" s="1"/>
  <c r="O47" i="158" s="1"/>
  <c r="O48" i="158" s="1"/>
  <c r="N28" i="158"/>
  <c r="N30" i="158" s="1"/>
  <c r="N31" i="158" s="1"/>
  <c r="N32" i="158" s="1"/>
  <c r="N33" i="158" s="1"/>
  <c r="N34" i="158" s="1"/>
  <c r="N35" i="158" s="1"/>
  <c r="N36" i="158" s="1"/>
  <c r="N37" i="158" s="1"/>
  <c r="N38" i="158" s="1"/>
  <c r="N39" i="158" s="1"/>
  <c r="N40" i="158" s="1"/>
  <c r="N41" i="158" s="1"/>
  <c r="N42" i="158" s="1"/>
  <c r="N43" i="158" s="1"/>
  <c r="N44" i="158" s="1"/>
  <c r="N45" i="158" s="1"/>
  <c r="N46" i="158" s="1"/>
  <c r="N47" i="158" s="1"/>
  <c r="N48" i="158" s="1"/>
  <c r="O28" i="158"/>
  <c r="O29" i="158" s="1"/>
  <c r="O30" i="158" s="1"/>
  <c r="O31" i="158" s="1"/>
  <c r="O32" i="158" s="1"/>
  <c r="O33" i="158" s="1"/>
  <c r="N13" i="158"/>
  <c r="F93" i="188"/>
  <c r="B131" i="188"/>
  <c r="D130" i="188"/>
  <c r="B129" i="188"/>
  <c r="D128" i="188"/>
  <c r="E128" i="188" s="1"/>
  <c r="F128" i="188" s="1"/>
  <c r="E127" i="188"/>
  <c r="F127" i="188" s="1"/>
  <c r="D127" i="188"/>
  <c r="D126" i="188"/>
  <c r="D125" i="188"/>
  <c r="D124" i="188"/>
  <c r="E124" i="188" s="1"/>
  <c r="F124" i="188" s="1"/>
  <c r="E123" i="188"/>
  <c r="D123" i="188"/>
  <c r="J113" i="188"/>
  <c r="J111" i="188"/>
  <c r="L103" i="188"/>
  <c r="I103" i="188"/>
  <c r="G103" i="188"/>
  <c r="G104" i="188" s="1"/>
  <c r="C103" i="188"/>
  <c r="O7" i="188" s="1"/>
  <c r="O8" i="188" s="1"/>
  <c r="O9" i="188" s="1"/>
  <c r="O10" i="188" s="1"/>
  <c r="O11" i="188" s="1"/>
  <c r="O12" i="188" s="1"/>
  <c r="O13" i="188" s="1"/>
  <c r="O14" i="188" s="1"/>
  <c r="O15" i="188" s="1"/>
  <c r="O16" i="188" s="1"/>
  <c r="O17" i="188" s="1"/>
  <c r="O18" i="188" s="1"/>
  <c r="O19" i="188" s="1"/>
  <c r="O20" i="188" s="1"/>
  <c r="O21" i="188" s="1"/>
  <c r="O22" i="188" s="1"/>
  <c r="O23" i="188" s="1"/>
  <c r="O24" i="188" s="1"/>
  <c r="O25" i="188" s="1"/>
  <c r="O26" i="188" s="1"/>
  <c r="O27" i="188" s="1"/>
  <c r="O28" i="188" s="1"/>
  <c r="O29" i="188" s="1"/>
  <c r="O30" i="188" s="1"/>
  <c r="O31" i="188" s="1"/>
  <c r="O32" i="188" s="1"/>
  <c r="O33" i="188" s="1"/>
  <c r="O34" i="188" s="1"/>
  <c r="O35" i="188" s="1"/>
  <c r="O36" i="188" s="1"/>
  <c r="O37" i="188" s="1"/>
  <c r="O38" i="188" s="1"/>
  <c r="O39" i="188" s="1"/>
  <c r="O40" i="188" s="1"/>
  <c r="O41" i="188" s="1"/>
  <c r="O42" i="188" s="1"/>
  <c r="O43" i="188" s="1"/>
  <c r="O44" i="188" s="1"/>
  <c r="O45" i="188" s="1"/>
  <c r="O46" i="188" s="1"/>
  <c r="O47" i="188" s="1"/>
  <c r="O48" i="188" s="1"/>
  <c r="O49" i="188" s="1"/>
  <c r="O50" i="188" s="1"/>
  <c r="O51" i="188" s="1"/>
  <c r="O52" i="188" s="1"/>
  <c r="O53" i="188" s="1"/>
  <c r="O54" i="188" s="1"/>
  <c r="O55" i="188" s="1"/>
  <c r="O56" i="188" s="1"/>
  <c r="O57" i="188" s="1"/>
  <c r="O58" i="188" s="1"/>
  <c r="O59" i="188" s="1"/>
  <c r="O60" i="188" s="1"/>
  <c r="O61" i="188" s="1"/>
  <c r="O62" i="188" s="1"/>
  <c r="O63" i="188" s="1"/>
  <c r="O64" i="188" s="1"/>
  <c r="O65" i="188" s="1"/>
  <c r="O66" i="188" s="1"/>
  <c r="O67" i="188" s="1"/>
  <c r="O68" i="188" s="1"/>
  <c r="O69" i="188" s="1"/>
  <c r="O70" i="188" s="1"/>
  <c r="O71" i="188" s="1"/>
  <c r="O72" i="188" s="1"/>
  <c r="O73" i="188" s="1"/>
  <c r="O74" i="188" s="1"/>
  <c r="O75" i="188" s="1"/>
  <c r="O76" i="188" s="1"/>
  <c r="O77" i="188" s="1"/>
  <c r="O78" i="188" s="1"/>
  <c r="O79" i="188" s="1"/>
  <c r="O80" i="188" s="1"/>
  <c r="O81" i="188" s="1"/>
  <c r="O82" i="188" s="1"/>
  <c r="O83" i="188" s="1"/>
  <c r="O84" i="188" s="1"/>
  <c r="O85" i="188" s="1"/>
  <c r="O86" i="188" s="1"/>
  <c r="O87" i="188" s="1"/>
  <c r="O88" i="188" s="1"/>
  <c r="O89" i="188" s="1"/>
  <c r="O90" i="188" s="1"/>
  <c r="O91" i="188" s="1"/>
  <c r="O92" i="188" s="1"/>
  <c r="O93" i="188" s="1"/>
  <c r="O94" i="188" s="1"/>
  <c r="O95" i="188" s="1"/>
  <c r="O96" i="188" s="1"/>
  <c r="O97" i="188" s="1"/>
  <c r="O98" i="188" s="1"/>
  <c r="O99" i="188" s="1"/>
  <c r="O100" i="188" s="1"/>
  <c r="O101" i="188" s="1"/>
  <c r="O102" i="188" s="1"/>
  <c r="N7" i="188"/>
  <c r="N8" i="188" s="1"/>
  <c r="N9" i="188" s="1"/>
  <c r="N10" i="188" s="1"/>
  <c r="N11" i="188" s="1"/>
  <c r="N12" i="188" s="1"/>
  <c r="N13" i="188" s="1"/>
  <c r="N14" i="188" s="1"/>
  <c r="N15" i="188" s="1"/>
  <c r="N16" i="188" s="1"/>
  <c r="N17" i="188" s="1"/>
  <c r="N18" i="188" s="1"/>
  <c r="N19" i="188" s="1"/>
  <c r="N20" i="188" s="1"/>
  <c r="N21" i="188" s="1"/>
  <c r="N22" i="188" s="1"/>
  <c r="N23" i="188" s="1"/>
  <c r="N24" i="188" s="1"/>
  <c r="N25" i="188" s="1"/>
  <c r="N26" i="188" s="1"/>
  <c r="N27" i="188" s="1"/>
  <c r="N28" i="188" s="1"/>
  <c r="N29" i="188" s="1"/>
  <c r="N30" i="188" s="1"/>
  <c r="N31" i="188" s="1"/>
  <c r="N32" i="188" s="1"/>
  <c r="N33" i="188" s="1"/>
  <c r="N34" i="188" s="1"/>
  <c r="N35" i="188" s="1"/>
  <c r="N36" i="188" s="1"/>
  <c r="N37" i="188" s="1"/>
  <c r="N38" i="188" s="1"/>
  <c r="N39" i="188" s="1"/>
  <c r="N40" i="188" s="1"/>
  <c r="N41" i="188" s="1"/>
  <c r="N42" i="188" s="1"/>
  <c r="N43" i="188" s="1"/>
  <c r="N44" i="188" s="1"/>
  <c r="N45" i="188" s="1"/>
  <c r="N46" i="188" s="1"/>
  <c r="N47" i="188" s="1"/>
  <c r="N48" i="188" s="1"/>
  <c r="N49" i="188" s="1"/>
  <c r="N50" i="188" s="1"/>
  <c r="N51" i="188" s="1"/>
  <c r="N52" i="188" s="1"/>
  <c r="N53" i="188" s="1"/>
  <c r="N54" i="188" s="1"/>
  <c r="N55" i="188" s="1"/>
  <c r="N56" i="188" s="1"/>
  <c r="N57" i="188" s="1"/>
  <c r="N58" i="188" s="1"/>
  <c r="N59" i="188" s="1"/>
  <c r="N60" i="188" s="1"/>
  <c r="N61" i="188" s="1"/>
  <c r="N62" i="188" s="1"/>
  <c r="N63" i="188" s="1"/>
  <c r="N64" i="188" s="1"/>
  <c r="N65" i="188" s="1"/>
  <c r="N66" i="188" s="1"/>
  <c r="N67" i="188" s="1"/>
  <c r="N68" i="188" s="1"/>
  <c r="N69" i="188" s="1"/>
  <c r="N70" i="188" s="1"/>
  <c r="N71" i="188" s="1"/>
  <c r="N72" i="188" s="1"/>
  <c r="N73" i="188" s="1"/>
  <c r="N74" i="188" s="1"/>
  <c r="N75" i="188" s="1"/>
  <c r="N76" i="188" s="1"/>
  <c r="N77" i="188" s="1"/>
  <c r="N78" i="188" s="1"/>
  <c r="N79" i="188" s="1"/>
  <c r="N80" i="188" s="1"/>
  <c r="N81" i="188" s="1"/>
  <c r="N82" i="188" s="1"/>
  <c r="N83" i="188" s="1"/>
  <c r="N84" i="188" s="1"/>
  <c r="N85" i="188" s="1"/>
  <c r="N86" i="188" s="1"/>
  <c r="N87" i="188" s="1"/>
  <c r="N88" i="188" s="1"/>
  <c r="N89" i="188" s="1"/>
  <c r="N90" i="188" s="1"/>
  <c r="N91" i="188" s="1"/>
  <c r="N92" i="188" s="1"/>
  <c r="N93" i="188" s="1"/>
  <c r="N94" i="188" s="1"/>
  <c r="N95" i="188" s="1"/>
  <c r="N96" i="188" s="1"/>
  <c r="N97" i="188" s="1"/>
  <c r="N98" i="188" s="1"/>
  <c r="N99" i="188" s="1"/>
  <c r="N100" i="188" s="1"/>
  <c r="N101" i="188" s="1"/>
  <c r="N102" i="188" s="1"/>
  <c r="N104" i="188" s="1"/>
  <c r="O119" i="188" s="1"/>
  <c r="L104" i="188" l="1"/>
  <c r="O103" i="188"/>
  <c r="M119" i="188" s="1"/>
  <c r="E126" i="188"/>
  <c r="F126" i="188" s="1"/>
  <c r="E129" i="188"/>
  <c r="F123" i="188"/>
  <c r="D129" i="188"/>
  <c r="F125" i="188"/>
  <c r="D131" i="188"/>
  <c r="E125" i="188"/>
  <c r="E130" i="188"/>
  <c r="E131" i="188" s="1"/>
  <c r="F129" i="188" l="1"/>
  <c r="F130" i="188"/>
  <c r="F131" i="188" s="1"/>
  <c r="B193" i="186" l="1"/>
  <c r="D192" i="186"/>
  <c r="D191" i="186"/>
  <c r="E191" i="186" s="1"/>
  <c r="F191" i="186" s="1"/>
  <c r="D190" i="186"/>
  <c r="B189" i="186"/>
  <c r="D188" i="186"/>
  <c r="D187" i="186"/>
  <c r="D186" i="186"/>
  <c r="E186" i="186" s="1"/>
  <c r="F186" i="186" s="1"/>
  <c r="E185" i="186"/>
  <c r="F185" i="186" s="1"/>
  <c r="D185" i="186"/>
  <c r="D184" i="186"/>
  <c r="D183" i="186"/>
  <c r="D182" i="186"/>
  <c r="E182" i="186" s="1"/>
  <c r="F182" i="186" s="1"/>
  <c r="E181" i="186"/>
  <c r="F181" i="186" s="1"/>
  <c r="D181" i="186"/>
  <c r="D180" i="186"/>
  <c r="D179" i="186"/>
  <c r="D178" i="186"/>
  <c r="E178" i="186" s="1"/>
  <c r="F178" i="186" s="1"/>
  <c r="D177" i="186"/>
  <c r="E177" i="186" s="1"/>
  <c r="F177" i="186" s="1"/>
  <c r="D176" i="186"/>
  <c r="D175" i="186"/>
  <c r="D174" i="186"/>
  <c r="E174" i="186" s="1"/>
  <c r="F174" i="186" s="1"/>
  <c r="D173" i="186"/>
  <c r="E173" i="186" s="1"/>
  <c r="D193" i="186" l="1"/>
  <c r="E190" i="186"/>
  <c r="F175" i="186"/>
  <c r="F173" i="186"/>
  <c r="E180" i="186"/>
  <c r="F180" i="186" s="1"/>
  <c r="E184" i="186"/>
  <c r="F184" i="186" s="1"/>
  <c r="E188" i="186"/>
  <c r="F188" i="186" s="1"/>
  <c r="F190" i="186"/>
  <c r="D189" i="186"/>
  <c r="E176" i="186"/>
  <c r="F176" i="186" s="1"/>
  <c r="E175" i="186"/>
  <c r="E179" i="186"/>
  <c r="F179" i="186" s="1"/>
  <c r="E183" i="186"/>
  <c r="F183" i="186" s="1"/>
  <c r="E187" i="186"/>
  <c r="F187" i="186" s="1"/>
  <c r="E192" i="186"/>
  <c r="E193" i="186" s="1"/>
  <c r="F132" i="187"/>
  <c r="F133" i="187"/>
  <c r="F134" i="187"/>
  <c r="F131" i="187"/>
  <c r="F2" i="187"/>
  <c r="F3" i="187"/>
  <c r="F4" i="187"/>
  <c r="F5" i="187"/>
  <c r="F6" i="187"/>
  <c r="F7" i="187"/>
  <c r="F8" i="187"/>
  <c r="F9" i="187"/>
  <c r="F10" i="187"/>
  <c r="F11" i="187"/>
  <c r="F12" i="187"/>
  <c r="F13" i="187"/>
  <c r="F14" i="187"/>
  <c r="F15" i="187"/>
  <c r="F16" i="187"/>
  <c r="F17" i="187"/>
  <c r="F1" i="187"/>
  <c r="A144" i="187"/>
  <c r="E189" i="186" l="1"/>
  <c r="F189" i="186"/>
  <c r="F192" i="186"/>
  <c r="F193" i="186" s="1"/>
  <c r="L155" i="186"/>
  <c r="I147" i="186"/>
  <c r="L118" i="186"/>
  <c r="L115" i="186"/>
  <c r="L109" i="186"/>
  <c r="L84" i="186" l="1"/>
  <c r="I74" i="186"/>
  <c r="L71" i="186"/>
  <c r="L64" i="186"/>
  <c r="I55" i="186"/>
  <c r="L31" i="186"/>
  <c r="L24" i="186"/>
  <c r="L18" i="186"/>
  <c r="I170" i="186" l="1"/>
  <c r="G170" i="186"/>
  <c r="C170" i="186"/>
  <c r="N7" i="186"/>
  <c r="N8" i="186" s="1"/>
  <c r="N9" i="186" s="1"/>
  <c r="N10" i="186" s="1"/>
  <c r="N11" i="186" s="1"/>
  <c r="N12" i="186" s="1"/>
  <c r="N13" i="186" l="1"/>
  <c r="N14" i="186" s="1"/>
  <c r="N15" i="186" s="1"/>
  <c r="N16" i="186" s="1"/>
  <c r="N17" i="186" s="1"/>
  <c r="N18" i="186" s="1"/>
  <c r="O7" i="186"/>
  <c r="O8" i="186" s="1"/>
  <c r="O9" i="186" s="1"/>
  <c r="O10" i="186" s="1"/>
  <c r="O11" i="186" s="1"/>
  <c r="O12" i="186" s="1"/>
  <c r="O13" i="186" s="1"/>
  <c r="B155" i="183"/>
  <c r="B153" i="183"/>
  <c r="N19" i="186" l="1"/>
  <c r="N20" i="186" s="1"/>
  <c r="N21" i="186" s="1"/>
  <c r="N22" i="186" s="1"/>
  <c r="N23" i="186" s="1"/>
  <c r="N24" i="186" s="1"/>
  <c r="O14" i="186"/>
  <c r="O15" i="186" s="1"/>
  <c r="O16" i="186" s="1"/>
  <c r="O17" i="186" s="1"/>
  <c r="D143" i="183"/>
  <c r="E143" i="183" s="1"/>
  <c r="D150" i="183"/>
  <c r="E150" i="183" s="1"/>
  <c r="F150" i="183" s="1"/>
  <c r="J137" i="183"/>
  <c r="J135" i="183"/>
  <c r="D144" i="183"/>
  <c r="E144" i="183"/>
  <c r="D145" i="183"/>
  <c r="E145" i="183" s="1"/>
  <c r="D146" i="183"/>
  <c r="E146" i="183" s="1"/>
  <c r="F146" i="183" s="1"/>
  <c r="D147" i="183"/>
  <c r="E147" i="183" s="1"/>
  <c r="D148" i="183"/>
  <c r="E148" i="183" s="1"/>
  <c r="D149" i="183"/>
  <c r="E149" i="183" s="1"/>
  <c r="D151" i="183"/>
  <c r="E151" i="183" s="1"/>
  <c r="D152" i="183"/>
  <c r="E152" i="183" s="1"/>
  <c r="D154" i="183"/>
  <c r="E154" i="183" s="1"/>
  <c r="E155" i="183" s="1"/>
  <c r="B93" i="185"/>
  <c r="B78" i="185"/>
  <c r="P360" i="184"/>
  <c r="M360" i="184"/>
  <c r="P291" i="184"/>
  <c r="M291" i="184"/>
  <c r="P69" i="184"/>
  <c r="M69" i="184"/>
  <c r="L122" i="183"/>
  <c r="I122" i="183"/>
  <c r="C122" i="183"/>
  <c r="O7" i="183" s="1"/>
  <c r="O8" i="183" s="1"/>
  <c r="O9" i="183" s="1"/>
  <c r="O10" i="183" s="1"/>
  <c r="O11" i="183" s="1"/>
  <c r="O12" i="183" s="1"/>
  <c r="O13" i="183" s="1"/>
  <c r="O14" i="183" s="1"/>
  <c r="O15" i="183" s="1"/>
  <c r="O16" i="183" s="1"/>
  <c r="O17" i="183" s="1"/>
  <c r="O18" i="183" s="1"/>
  <c r="O19" i="183" s="1"/>
  <c r="O20" i="183" s="1"/>
  <c r="O21" i="183" s="1"/>
  <c r="O22" i="183" s="1"/>
  <c r="O23" i="183" s="1"/>
  <c r="O24" i="183" s="1"/>
  <c r="N7" i="183"/>
  <c r="N8" i="183" s="1"/>
  <c r="N9" i="183" s="1"/>
  <c r="N10" i="183" s="1"/>
  <c r="N11" i="183" s="1"/>
  <c r="N12" i="183" s="1"/>
  <c r="N13" i="183" s="1"/>
  <c r="N14" i="183" s="1"/>
  <c r="N15" i="183" s="1"/>
  <c r="N16" i="183" s="1"/>
  <c r="N17" i="183" s="1"/>
  <c r="N18" i="183" s="1"/>
  <c r="N19" i="183" s="1"/>
  <c r="M361" i="184" l="1"/>
  <c r="N25" i="186"/>
  <c r="N26" i="186" s="1"/>
  <c r="N27" i="186" s="1"/>
  <c r="N28" i="186" s="1"/>
  <c r="N29" i="186" s="1"/>
  <c r="N30" i="186" s="1"/>
  <c r="N31" i="186" s="1"/>
  <c r="O18" i="186"/>
  <c r="O19" i="186" s="1"/>
  <c r="O20" i="186" s="1"/>
  <c r="O21" i="186" s="1"/>
  <c r="O22" i="186" s="1"/>
  <c r="O23" i="186" s="1"/>
  <c r="P361" i="184"/>
  <c r="F154" i="183"/>
  <c r="F155" i="183" s="1"/>
  <c r="D155" i="183"/>
  <c r="M292" i="184"/>
  <c r="P292" i="184"/>
  <c r="F145" i="183"/>
  <c r="F144" i="183"/>
  <c r="F149" i="183"/>
  <c r="F148" i="183"/>
  <c r="F152" i="183"/>
  <c r="D142" i="183"/>
  <c r="F151" i="183"/>
  <c r="F147" i="183"/>
  <c r="F143" i="183"/>
  <c r="N20" i="183"/>
  <c r="N21" i="183" s="1"/>
  <c r="N22" i="183" s="1"/>
  <c r="N23" i="183" s="1"/>
  <c r="N24" i="183" s="1"/>
  <c r="N25" i="183" s="1"/>
  <c r="N26" i="183" s="1"/>
  <c r="G122" i="183"/>
  <c r="G123" i="183" s="1"/>
  <c r="O25" i="183"/>
  <c r="O26" i="183" s="1"/>
  <c r="O27" i="183" s="1"/>
  <c r="O28" i="183" s="1"/>
  <c r="O29" i="183" s="1"/>
  <c r="O30" i="183" s="1"/>
  <c r="O31" i="183" s="1"/>
  <c r="O32" i="183" s="1"/>
  <c r="O33" i="183" s="1"/>
  <c r="O34" i="183" s="1"/>
  <c r="O35" i="183" s="1"/>
  <c r="O36" i="183" s="1"/>
  <c r="O37" i="183" s="1"/>
  <c r="O38" i="183" s="1"/>
  <c r="O39" i="183" s="1"/>
  <c r="O40" i="183" s="1"/>
  <c r="O41" i="183" s="1"/>
  <c r="O42" i="183" s="1"/>
  <c r="O43" i="183" s="1"/>
  <c r="O44" i="183" s="1"/>
  <c r="O45" i="183" s="1"/>
  <c r="O46" i="183" s="1"/>
  <c r="O47" i="183" s="1"/>
  <c r="O48" i="183" s="1"/>
  <c r="O49" i="183" s="1"/>
  <c r="O50" i="183" s="1"/>
  <c r="O51" i="183" s="1"/>
  <c r="O52" i="183" s="1"/>
  <c r="O53" i="183" s="1"/>
  <c r="O54" i="183" s="1"/>
  <c r="O55" i="183" s="1"/>
  <c r="O56" i="183" s="1"/>
  <c r="O57" i="183" s="1"/>
  <c r="O58" i="183" s="1"/>
  <c r="O59" i="183" s="1"/>
  <c r="O60" i="183" s="1"/>
  <c r="O61" i="183" s="1"/>
  <c r="O62" i="183" s="1"/>
  <c r="O63" i="183" s="1"/>
  <c r="O64" i="183" s="1"/>
  <c r="O65" i="183" s="1"/>
  <c r="O66" i="183" s="1"/>
  <c r="O67" i="183" s="1"/>
  <c r="O68" i="183" s="1"/>
  <c r="O69" i="183" s="1"/>
  <c r="O70" i="183" s="1"/>
  <c r="O71" i="183" s="1"/>
  <c r="O72" i="183" s="1"/>
  <c r="O73" i="183" s="1"/>
  <c r="O74" i="183" s="1"/>
  <c r="O75" i="183" s="1"/>
  <c r="O76" i="183" s="1"/>
  <c r="O77" i="183" s="1"/>
  <c r="O78" i="183" s="1"/>
  <c r="O79" i="183" s="1"/>
  <c r="O80" i="183" s="1"/>
  <c r="O81" i="183" s="1"/>
  <c r="O82" i="183" s="1"/>
  <c r="O83" i="183" s="1"/>
  <c r="O84" i="183" s="1"/>
  <c r="O85" i="183" s="1"/>
  <c r="O86" i="183" s="1"/>
  <c r="O87" i="183" s="1"/>
  <c r="O88" i="183" s="1"/>
  <c r="O89" i="183" s="1"/>
  <c r="O90" i="183" s="1"/>
  <c r="O91" i="183" s="1"/>
  <c r="O92" i="183" s="1"/>
  <c r="O93" i="183" s="1"/>
  <c r="O94" i="183" s="1"/>
  <c r="O95" i="183" s="1"/>
  <c r="O96" i="183" s="1"/>
  <c r="O97" i="183" s="1"/>
  <c r="O98" i="183" s="1"/>
  <c r="O99" i="183" s="1"/>
  <c r="O100" i="183" s="1"/>
  <c r="O101" i="183" s="1"/>
  <c r="O102" i="183" s="1"/>
  <c r="O103" i="183" s="1"/>
  <c r="O104" i="183" s="1"/>
  <c r="O105" i="183" s="1"/>
  <c r="O106" i="183" s="1"/>
  <c r="O107" i="183" s="1"/>
  <c r="O108" i="183" s="1"/>
  <c r="O109" i="183" s="1"/>
  <c r="O110" i="183" s="1"/>
  <c r="O111" i="183" s="1"/>
  <c r="O112" i="183" s="1"/>
  <c r="O113" i="183" s="1"/>
  <c r="O114" i="183" s="1"/>
  <c r="O115" i="183" s="1"/>
  <c r="O116" i="183" s="1"/>
  <c r="O117" i="183" s="1"/>
  <c r="O118" i="183" s="1"/>
  <c r="O119" i="183" s="1"/>
  <c r="O120" i="183" s="1"/>
  <c r="O121" i="183" s="1"/>
  <c r="L123" i="183"/>
  <c r="M123" i="183" s="1"/>
  <c r="J135" i="180"/>
  <c r="D140" i="180"/>
  <c r="D142" i="180"/>
  <c r="D144" i="180"/>
  <c r="D146" i="180"/>
  <c r="D148" i="180"/>
  <c r="D138" i="180"/>
  <c r="D147" i="180"/>
  <c r="D145" i="180"/>
  <c r="D143" i="180"/>
  <c r="D141" i="180"/>
  <c r="D139" i="180"/>
  <c r="L122" i="180"/>
  <c r="I122" i="180"/>
  <c r="C122" i="180"/>
  <c r="O7" i="180" s="1"/>
  <c r="O8" i="180" s="1"/>
  <c r="O9" i="180" s="1"/>
  <c r="O10" i="180" s="1"/>
  <c r="O11" i="180" s="1"/>
  <c r="O12" i="180" s="1"/>
  <c r="O13" i="180" s="1"/>
  <c r="N7" i="180"/>
  <c r="N8" i="180" s="1"/>
  <c r="N9" i="180" s="1"/>
  <c r="N10" i="180" s="1"/>
  <c r="N11" i="180" s="1"/>
  <c r="N12" i="180" s="1"/>
  <c r="N13" i="180" s="1"/>
  <c r="N14" i="180" s="1"/>
  <c r="N15" i="180" s="1"/>
  <c r="N16" i="180" s="1"/>
  <c r="N17" i="180" s="1"/>
  <c r="N18" i="180" s="1"/>
  <c r="N19" i="180" s="1"/>
  <c r="N20" i="180" s="1"/>
  <c r="N21" i="180" s="1"/>
  <c r="N22" i="180" s="1"/>
  <c r="N23" i="180" s="1"/>
  <c r="D149" i="180" l="1"/>
  <c r="N32" i="186"/>
  <c r="N33" i="186" s="1"/>
  <c r="N34" i="186" s="1"/>
  <c r="N35" i="186" s="1"/>
  <c r="N36" i="186" s="1"/>
  <c r="N37" i="186" s="1"/>
  <c r="N38" i="186" s="1"/>
  <c r="N39" i="186" s="1"/>
  <c r="N40" i="186" s="1"/>
  <c r="N41" i="186" s="1"/>
  <c r="O24" i="186"/>
  <c r="O25" i="186" s="1"/>
  <c r="O26" i="186" s="1"/>
  <c r="O27" i="186" s="1"/>
  <c r="O28" i="186" s="1"/>
  <c r="O29" i="186" s="1"/>
  <c r="O30" i="186" s="1"/>
  <c r="E142" i="183"/>
  <c r="D153" i="183"/>
  <c r="N27" i="183"/>
  <c r="N28" i="183" s="1"/>
  <c r="N29" i="183" s="1"/>
  <c r="N30" i="183" s="1"/>
  <c r="N31" i="183" s="1"/>
  <c r="N32" i="183" s="1"/>
  <c r="O122" i="183"/>
  <c r="E142" i="180"/>
  <c r="F142" i="180" s="1"/>
  <c r="E139" i="180"/>
  <c r="F139" i="180" s="1"/>
  <c r="E143" i="180"/>
  <c r="F143" i="180" s="1"/>
  <c r="E147" i="180"/>
  <c r="F147" i="180" s="1"/>
  <c r="E138" i="180"/>
  <c r="E146" i="180"/>
  <c r="F146" i="180" s="1"/>
  <c r="E140" i="180"/>
  <c r="F140" i="180" s="1"/>
  <c r="E144" i="180"/>
  <c r="F144" i="180" s="1"/>
  <c r="E148" i="180"/>
  <c r="F148" i="180" s="1"/>
  <c r="E141" i="180"/>
  <c r="F141" i="180" s="1"/>
  <c r="E145" i="180"/>
  <c r="F145" i="180" s="1"/>
  <c r="B149" i="180"/>
  <c r="N24" i="180"/>
  <c r="N25" i="180" s="1"/>
  <c r="N26" i="180" s="1"/>
  <c r="N27" i="180" s="1"/>
  <c r="N28" i="180" s="1"/>
  <c r="N29" i="180" s="1"/>
  <c r="N30" i="180" s="1"/>
  <c r="G122" i="180"/>
  <c r="G123" i="180" s="1"/>
  <c r="O14" i="180"/>
  <c r="O15" i="180" s="1"/>
  <c r="O16" i="180" s="1"/>
  <c r="O17" i="180" s="1"/>
  <c r="O18" i="180" s="1"/>
  <c r="O19" i="180" s="1"/>
  <c r="O20" i="180" s="1"/>
  <c r="O21" i="180" s="1"/>
  <c r="O22" i="180" s="1"/>
  <c r="L123" i="180"/>
  <c r="M123" i="180" s="1"/>
  <c r="J134" i="176"/>
  <c r="J139" i="176"/>
  <c r="B169" i="176"/>
  <c r="D169" i="176" s="1"/>
  <c r="E169" i="176" s="1"/>
  <c r="B168" i="176"/>
  <c r="D168" i="176" s="1"/>
  <c r="E168" i="176" s="1"/>
  <c r="B167" i="176"/>
  <c r="D167" i="176" s="1"/>
  <c r="E167" i="176" s="1"/>
  <c r="B166" i="176"/>
  <c r="D166" i="176" s="1"/>
  <c r="B153" i="176"/>
  <c r="D153" i="176" s="1"/>
  <c r="B154" i="176"/>
  <c r="D154" i="176" s="1"/>
  <c r="B155" i="176"/>
  <c r="D155" i="176" s="1"/>
  <c r="B156" i="176"/>
  <c r="B157" i="176"/>
  <c r="D157" i="176" s="1"/>
  <c r="E157" i="176" s="1"/>
  <c r="B158" i="176"/>
  <c r="D158" i="176" s="1"/>
  <c r="E158" i="176" s="1"/>
  <c r="B159" i="176"/>
  <c r="D159" i="176" s="1"/>
  <c r="B160" i="176"/>
  <c r="B161" i="176"/>
  <c r="D161" i="176" s="1"/>
  <c r="B162" i="176"/>
  <c r="B163" i="176"/>
  <c r="D163" i="176" s="1"/>
  <c r="E163" i="176" s="1"/>
  <c r="B164" i="176"/>
  <c r="D164" i="176" s="1"/>
  <c r="E164" i="176" s="1"/>
  <c r="B152" i="176"/>
  <c r="D152" i="176" s="1"/>
  <c r="E152" i="176" s="1"/>
  <c r="D162" i="176"/>
  <c r="E162" i="176" s="1"/>
  <c r="D156" i="176"/>
  <c r="E156" i="176" s="1"/>
  <c r="D160" i="176"/>
  <c r="E160" i="176" s="1"/>
  <c r="I119" i="176"/>
  <c r="C119" i="176"/>
  <c r="O7" i="176" s="1"/>
  <c r="O8" i="176" s="1"/>
  <c r="O9" i="176" s="1"/>
  <c r="O10" i="176" s="1"/>
  <c r="O11" i="176" s="1"/>
  <c r="O12" i="176" s="1"/>
  <c r="O13" i="176" s="1"/>
  <c r="L119" i="176"/>
  <c r="N7" i="176"/>
  <c r="N8" i="176" s="1"/>
  <c r="N9" i="176" s="1"/>
  <c r="N10" i="176" s="1"/>
  <c r="N11" i="176" s="1"/>
  <c r="N12" i="176" s="1"/>
  <c r="N13" i="176" s="1"/>
  <c r="N14" i="176" s="1"/>
  <c r="L42" i="186" l="1"/>
  <c r="O31" i="186"/>
  <c r="O32" i="186" s="1"/>
  <c r="O33" i="186" s="1"/>
  <c r="O34" i="186" s="1"/>
  <c r="O35" i="186" s="1"/>
  <c r="O36" i="186" s="1"/>
  <c r="O37" i="186" s="1"/>
  <c r="O38" i="186" s="1"/>
  <c r="O39" i="186" s="1"/>
  <c r="O40" i="186" s="1"/>
  <c r="O41" i="186" s="1"/>
  <c r="O42" i="186" s="1"/>
  <c r="D165" i="176"/>
  <c r="D170" i="176"/>
  <c r="B165" i="176"/>
  <c r="B170" i="176"/>
  <c r="F138" i="180"/>
  <c r="F149" i="180" s="1"/>
  <c r="E149" i="180"/>
  <c r="E153" i="183"/>
  <c r="F142" i="183"/>
  <c r="F153" i="183" s="1"/>
  <c r="N33" i="183"/>
  <c r="N34" i="183" s="1"/>
  <c r="N35" i="183" s="1"/>
  <c r="N36" i="183" s="1"/>
  <c r="N37" i="183" s="1"/>
  <c r="N31" i="180"/>
  <c r="N32" i="180" s="1"/>
  <c r="N33" i="180" s="1"/>
  <c r="N34" i="180" s="1"/>
  <c r="N35" i="180" s="1"/>
  <c r="N36" i="180" s="1"/>
  <c r="O23" i="180"/>
  <c r="O24" i="180" s="1"/>
  <c r="O25" i="180" s="1"/>
  <c r="O26" i="180" s="1"/>
  <c r="O27" i="180" s="1"/>
  <c r="O28" i="180" s="1"/>
  <c r="O29" i="180" s="1"/>
  <c r="O30" i="180" s="1"/>
  <c r="O31" i="180" s="1"/>
  <c r="O32" i="180" s="1"/>
  <c r="O33" i="180" s="1"/>
  <c r="O34" i="180" s="1"/>
  <c r="O35" i="180" s="1"/>
  <c r="O36" i="180" s="1"/>
  <c r="O37" i="180" s="1"/>
  <c r="O38" i="180" s="1"/>
  <c r="O39" i="180" s="1"/>
  <c r="O40" i="180" s="1"/>
  <c r="O41" i="180" s="1"/>
  <c r="O42" i="180" s="1"/>
  <c r="O43" i="180" s="1"/>
  <c r="O44" i="180" s="1"/>
  <c r="O45" i="180" s="1"/>
  <c r="O46" i="180" s="1"/>
  <c r="O47" i="180" s="1"/>
  <c r="O48" i="180" s="1"/>
  <c r="O122" i="180"/>
  <c r="E166" i="176"/>
  <c r="F167" i="176"/>
  <c r="F169" i="176"/>
  <c r="E159" i="176"/>
  <c r="F159" i="176" s="1"/>
  <c r="E155" i="176"/>
  <c r="F155" i="176" s="1"/>
  <c r="E154" i="176"/>
  <c r="F154" i="176" s="1"/>
  <c r="E161" i="176"/>
  <c r="F161" i="176" s="1"/>
  <c r="E153" i="176"/>
  <c r="F153" i="176" s="1"/>
  <c r="F158" i="176"/>
  <c r="F157" i="176"/>
  <c r="F162" i="176"/>
  <c r="F164" i="176"/>
  <c r="F168" i="176"/>
  <c r="F163" i="176"/>
  <c r="F160" i="176"/>
  <c r="F156" i="176"/>
  <c r="F152" i="176"/>
  <c r="N15" i="176"/>
  <c r="N16" i="176" s="1"/>
  <c r="N17" i="176" s="1"/>
  <c r="N18" i="176" s="1"/>
  <c r="N19" i="176" s="1"/>
  <c r="O14" i="176"/>
  <c r="O15" i="176" s="1"/>
  <c r="O16" i="176" s="1"/>
  <c r="O17" i="176" s="1"/>
  <c r="O18" i="176" s="1"/>
  <c r="O19" i="176" s="1"/>
  <c r="L120" i="176"/>
  <c r="G119" i="176"/>
  <c r="G120" i="176" s="1"/>
  <c r="L43" i="186" l="1"/>
  <c r="O43" i="186" s="1"/>
  <c r="N42" i="186"/>
  <c r="F165" i="176"/>
  <c r="F166" i="176"/>
  <c r="F170" i="176" s="1"/>
  <c r="E170" i="176"/>
  <c r="E165" i="176"/>
  <c r="N38" i="183"/>
  <c r="N39" i="183" s="1"/>
  <c r="N40" i="183" s="1"/>
  <c r="N41" i="183" s="1"/>
  <c r="N42" i="183" s="1"/>
  <c r="N43" i="183" s="1"/>
  <c r="N44" i="183" s="1"/>
  <c r="O49" i="180"/>
  <c r="O50" i="180" s="1"/>
  <c r="O51" i="180" s="1"/>
  <c r="O52" i="180" s="1"/>
  <c r="O53" i="180" s="1"/>
  <c r="O54" i="180" s="1"/>
  <c r="O55" i="180" s="1"/>
  <c r="N37" i="180"/>
  <c r="N38" i="180" s="1"/>
  <c r="N39" i="180" s="1"/>
  <c r="N40" i="180" s="1"/>
  <c r="N41" i="180" s="1"/>
  <c r="N42" i="180" s="1"/>
  <c r="N43" i="180" s="1"/>
  <c r="N44" i="180" s="1"/>
  <c r="N45" i="180" s="1"/>
  <c r="N20" i="176"/>
  <c r="N21" i="176" s="1"/>
  <c r="N22" i="176" s="1"/>
  <c r="N23" i="176" s="1"/>
  <c r="N24" i="176" s="1"/>
  <c r="N25" i="176" s="1"/>
  <c r="N26" i="176" s="1"/>
  <c r="N27" i="176" s="1"/>
  <c r="N28" i="176" s="1"/>
  <c r="O20" i="176"/>
  <c r="O21" i="176" s="1"/>
  <c r="O22" i="176" s="1"/>
  <c r="O23" i="176" s="1"/>
  <c r="O24" i="176" s="1"/>
  <c r="O25" i="176" s="1"/>
  <c r="O26" i="176" s="1"/>
  <c r="O27" i="176" s="1"/>
  <c r="O28" i="176" s="1"/>
  <c r="O119" i="176"/>
  <c r="N43" i="186" l="1"/>
  <c r="N44" i="186" s="1"/>
  <c r="N45" i="186" s="1"/>
  <c r="N46" i="186" s="1"/>
  <c r="N47" i="186" s="1"/>
  <c r="N48" i="186" s="1"/>
  <c r="O44" i="186"/>
  <c r="O45" i="186" s="1"/>
  <c r="O46" i="186" s="1"/>
  <c r="O47" i="186" s="1"/>
  <c r="O48" i="186" s="1"/>
  <c r="N45" i="183"/>
  <c r="N46" i="183" s="1"/>
  <c r="N47" i="183" s="1"/>
  <c r="N48" i="183" s="1"/>
  <c r="N49" i="183" s="1"/>
  <c r="N50" i="183" s="1"/>
  <c r="N51" i="183" s="1"/>
  <c r="O56" i="180"/>
  <c r="O57" i="180" s="1"/>
  <c r="O58" i="180" s="1"/>
  <c r="O59" i="180" s="1"/>
  <c r="O60" i="180" s="1"/>
  <c r="O61" i="180" s="1"/>
  <c r="O62" i="180" s="1"/>
  <c r="O63" i="180" s="1"/>
  <c r="O64" i="180" s="1"/>
  <c r="O65" i="180" s="1"/>
  <c r="O66" i="180" s="1"/>
  <c r="O67" i="180" s="1"/>
  <c r="O68" i="180" s="1"/>
  <c r="O69" i="180" s="1"/>
  <c r="O70" i="180" s="1"/>
  <c r="O71" i="180" s="1"/>
  <c r="O72" i="180" s="1"/>
  <c r="O73" i="180" s="1"/>
  <c r="O74" i="180" s="1"/>
  <c r="O75" i="180" s="1"/>
  <c r="O76" i="180" s="1"/>
  <c r="O77" i="180" s="1"/>
  <c r="O78" i="180" s="1"/>
  <c r="O79" i="180" s="1"/>
  <c r="O80" i="180" s="1"/>
  <c r="O81" i="180" s="1"/>
  <c r="O82" i="180" s="1"/>
  <c r="O83" i="180" s="1"/>
  <c r="O84" i="180" s="1"/>
  <c r="O85" i="180" s="1"/>
  <c r="O86" i="180" s="1"/>
  <c r="O87" i="180" s="1"/>
  <c r="O88" i="180" s="1"/>
  <c r="O89" i="180" s="1"/>
  <c r="O90" i="180" s="1"/>
  <c r="O91" i="180" s="1"/>
  <c r="O92" i="180" s="1"/>
  <c r="O93" i="180" s="1"/>
  <c r="O94" i="180" s="1"/>
  <c r="O95" i="180" s="1"/>
  <c r="O96" i="180" s="1"/>
  <c r="O97" i="180" s="1"/>
  <c r="O98" i="180" s="1"/>
  <c r="O99" i="180" s="1"/>
  <c r="O100" i="180" s="1"/>
  <c r="O101" i="180" s="1"/>
  <c r="O102" i="180" s="1"/>
  <c r="O103" i="180" s="1"/>
  <c r="O104" i="180" s="1"/>
  <c r="O105" i="180" s="1"/>
  <c r="O106" i="180" s="1"/>
  <c r="O107" i="180" s="1"/>
  <c r="O108" i="180" s="1"/>
  <c r="O109" i="180" s="1"/>
  <c r="O110" i="180" s="1"/>
  <c r="O111" i="180" s="1"/>
  <c r="O112" i="180" s="1"/>
  <c r="O113" i="180" s="1"/>
  <c r="O114" i="180" s="1"/>
  <c r="O115" i="180" s="1"/>
  <c r="O116" i="180" s="1"/>
  <c r="O117" i="180" s="1"/>
  <c r="O118" i="180" s="1"/>
  <c r="O119" i="180" s="1"/>
  <c r="O120" i="180" s="1"/>
  <c r="O121" i="180" s="1"/>
  <c r="N46" i="180"/>
  <c r="N47" i="180" s="1"/>
  <c r="N48" i="180" s="1"/>
  <c r="N49" i="180" s="1"/>
  <c r="O29" i="176"/>
  <c r="O30" i="176" s="1"/>
  <c r="O31" i="176" s="1"/>
  <c r="O32" i="176" s="1"/>
  <c r="O33" i="176" s="1"/>
  <c r="O34" i="176" s="1"/>
  <c r="O35" i="176" s="1"/>
  <c r="O36" i="176" s="1"/>
  <c r="O37" i="176" s="1"/>
  <c r="O38" i="176" s="1"/>
  <c r="N29" i="176"/>
  <c r="N30" i="176" s="1"/>
  <c r="N31" i="176" s="1"/>
  <c r="N32" i="176" s="1"/>
  <c r="N33" i="176" s="1"/>
  <c r="N34" i="176" s="1"/>
  <c r="N35" i="176" s="1"/>
  <c r="N36" i="176" s="1"/>
  <c r="L49" i="186" l="1"/>
  <c r="N49" i="186" s="1"/>
  <c r="N52" i="183"/>
  <c r="N53" i="183" s="1"/>
  <c r="N54" i="183" s="1"/>
  <c r="N55" i="183" s="1"/>
  <c r="N56" i="183" s="1"/>
  <c r="N57" i="183" s="1"/>
  <c r="N58" i="183" s="1"/>
  <c r="N59" i="183" s="1"/>
  <c r="N60" i="183" s="1"/>
  <c r="N61" i="183" s="1"/>
  <c r="N62" i="183" s="1"/>
  <c r="N63" i="183" s="1"/>
  <c r="N50" i="180"/>
  <c r="N51" i="180" s="1"/>
  <c r="N52" i="180" s="1"/>
  <c r="N53" i="180" s="1"/>
  <c r="N54" i="180" s="1"/>
  <c r="N55" i="180" s="1"/>
  <c r="O39" i="176"/>
  <c r="O40" i="176" s="1"/>
  <c r="N37" i="176"/>
  <c r="N38" i="176" s="1"/>
  <c r="N39" i="176" s="1"/>
  <c r="L50" i="186" l="1"/>
  <c r="O49" i="186"/>
  <c r="N64" i="183"/>
  <c r="N65" i="183" s="1"/>
  <c r="N66" i="183" s="1"/>
  <c r="N67" i="183" s="1"/>
  <c r="N68" i="183" s="1"/>
  <c r="N69" i="183" s="1"/>
  <c r="N70" i="183" s="1"/>
  <c r="N71" i="183" s="1"/>
  <c r="N56" i="180"/>
  <c r="O41" i="176"/>
  <c r="O42" i="176" s="1"/>
  <c r="O43" i="176" s="1"/>
  <c r="O44" i="176" s="1"/>
  <c r="O45" i="176" s="1"/>
  <c r="O46" i="176" s="1"/>
  <c r="N40" i="176"/>
  <c r="N41" i="176" s="1"/>
  <c r="N50" i="186" l="1"/>
  <c r="N51" i="186" s="1"/>
  <c r="N52" i="186" s="1"/>
  <c r="N53" i="186" s="1"/>
  <c r="N54" i="186" s="1"/>
  <c r="N55" i="186" s="1"/>
  <c r="N56" i="186" s="1"/>
  <c r="N57" i="186" s="1"/>
  <c r="N58" i="186" s="1"/>
  <c r="N59" i="186" s="1"/>
  <c r="N60" i="186" s="1"/>
  <c r="N61" i="186" s="1"/>
  <c r="N62" i="186" s="1"/>
  <c r="N63" i="186" s="1"/>
  <c r="N64" i="186" s="1"/>
  <c r="O50" i="186"/>
  <c r="O51" i="186" s="1"/>
  <c r="O52" i="186" s="1"/>
  <c r="O53" i="186" s="1"/>
  <c r="O54" i="186" s="1"/>
  <c r="N72" i="183"/>
  <c r="N73" i="183" s="1"/>
  <c r="N74" i="183" s="1"/>
  <c r="N75" i="183" s="1"/>
  <c r="N76" i="183" s="1"/>
  <c r="N77" i="183" s="1"/>
  <c r="N78" i="183" s="1"/>
  <c r="N79" i="183" s="1"/>
  <c r="N80" i="183" s="1"/>
  <c r="N81" i="183" s="1"/>
  <c r="N82" i="183" s="1"/>
  <c r="N83" i="183" s="1"/>
  <c r="N84" i="183" s="1"/>
  <c r="N85" i="183" s="1"/>
  <c r="N86" i="183" s="1"/>
  <c r="N87" i="183" s="1"/>
  <c r="N88" i="183" s="1"/>
  <c r="N89" i="183" s="1"/>
  <c r="N90" i="183" s="1"/>
  <c r="N91" i="183" s="1"/>
  <c r="N92" i="183" s="1"/>
  <c r="N93" i="183" s="1"/>
  <c r="N94" i="183" s="1"/>
  <c r="N95" i="183" s="1"/>
  <c r="N96" i="183" s="1"/>
  <c r="N97" i="183" s="1"/>
  <c r="N98" i="183" s="1"/>
  <c r="N99" i="183" s="1"/>
  <c r="N100" i="183" s="1"/>
  <c r="N101" i="183" s="1"/>
  <c r="N102" i="183" s="1"/>
  <c r="N103" i="183" s="1"/>
  <c r="N104" i="183" s="1"/>
  <c r="N105" i="183" s="1"/>
  <c r="N106" i="183" s="1"/>
  <c r="N107" i="183" s="1"/>
  <c r="N108" i="183" s="1"/>
  <c r="N109" i="183" s="1"/>
  <c r="N110" i="183" s="1"/>
  <c r="N111" i="183" s="1"/>
  <c r="N112" i="183" s="1"/>
  <c r="N113" i="183" s="1"/>
  <c r="N114" i="183" s="1"/>
  <c r="N115" i="183" s="1"/>
  <c r="N116" i="183" s="1"/>
  <c r="N117" i="183" s="1"/>
  <c r="N118" i="183" s="1"/>
  <c r="N119" i="183" s="1"/>
  <c r="N120" i="183" s="1"/>
  <c r="N121" i="183" s="1"/>
  <c r="N123" i="183" s="1"/>
  <c r="O138" i="183" s="1"/>
  <c r="M138" i="183" s="1"/>
  <c r="N57" i="180"/>
  <c r="N58" i="180" s="1"/>
  <c r="N59" i="180" s="1"/>
  <c r="N60" i="180" s="1"/>
  <c r="N61" i="180" s="1"/>
  <c r="N62" i="180" s="1"/>
  <c r="N63" i="180" s="1"/>
  <c r="N64" i="180" s="1"/>
  <c r="O47" i="176"/>
  <c r="O48" i="176" s="1"/>
  <c r="O49" i="176" s="1"/>
  <c r="O50" i="176" s="1"/>
  <c r="O51" i="176" s="1"/>
  <c r="O52" i="176" s="1"/>
  <c r="O53" i="176" s="1"/>
  <c r="N42" i="176"/>
  <c r="N65" i="186" l="1"/>
  <c r="N66" i="186" s="1"/>
  <c r="N67" i="186" s="1"/>
  <c r="N68" i="186" s="1"/>
  <c r="N69" i="186" s="1"/>
  <c r="N70" i="186" s="1"/>
  <c r="N71" i="186" s="1"/>
  <c r="O55" i="186"/>
  <c r="O56" i="186" s="1"/>
  <c r="O57" i="186" s="1"/>
  <c r="O58" i="186" s="1"/>
  <c r="O59" i="186" s="1"/>
  <c r="O60" i="186" s="1"/>
  <c r="O61" i="186" s="1"/>
  <c r="O62" i="186" s="1"/>
  <c r="O63" i="186" s="1"/>
  <c r="N65" i="180"/>
  <c r="N66" i="180" s="1"/>
  <c r="N67" i="180" s="1"/>
  <c r="N68" i="180" s="1"/>
  <c r="N69" i="180" s="1"/>
  <c r="N70" i="180" s="1"/>
  <c r="N71" i="180" s="1"/>
  <c r="N72" i="180" s="1"/>
  <c r="N73" i="180" s="1"/>
  <c r="N74" i="180" s="1"/>
  <c r="O54" i="176"/>
  <c r="O55" i="176" s="1"/>
  <c r="O56" i="176" s="1"/>
  <c r="O57" i="176" s="1"/>
  <c r="O58" i="176" s="1"/>
  <c r="O59" i="176" s="1"/>
  <c r="O60" i="176" s="1"/>
  <c r="O61" i="176" s="1"/>
  <c r="O62" i="176" s="1"/>
  <c r="O63" i="176" s="1"/>
  <c r="O64" i="176" s="1"/>
  <c r="O65" i="176" s="1"/>
  <c r="O66" i="176" s="1"/>
  <c r="O67" i="176" s="1"/>
  <c r="O68" i="176" s="1"/>
  <c r="O69" i="176" s="1"/>
  <c r="O70" i="176" s="1"/>
  <c r="O71" i="176" s="1"/>
  <c r="O72" i="176" s="1"/>
  <c r="N43" i="176"/>
  <c r="N44" i="176" s="1"/>
  <c r="N45" i="176" s="1"/>
  <c r="N46" i="176" s="1"/>
  <c r="N47" i="176" s="1"/>
  <c r="N72" i="186" l="1"/>
  <c r="N73" i="186" s="1"/>
  <c r="N74" i="186" s="1"/>
  <c r="O64" i="186"/>
  <c r="O65" i="186" s="1"/>
  <c r="O66" i="186" s="1"/>
  <c r="O67" i="186" s="1"/>
  <c r="O68" i="186" s="1"/>
  <c r="O69" i="186" s="1"/>
  <c r="O70" i="186" s="1"/>
  <c r="N75" i="180"/>
  <c r="N76" i="180" s="1"/>
  <c r="O73" i="176"/>
  <c r="O74" i="176" s="1"/>
  <c r="O75" i="176" s="1"/>
  <c r="O76" i="176" s="1"/>
  <c r="O77" i="176" s="1"/>
  <c r="O78" i="176" s="1"/>
  <c r="O79" i="176" s="1"/>
  <c r="O80" i="176" s="1"/>
  <c r="O81" i="176" s="1"/>
  <c r="O82" i="176" s="1"/>
  <c r="O83" i="176" s="1"/>
  <c r="O84" i="176" s="1"/>
  <c r="O85" i="176" s="1"/>
  <c r="O86" i="176" s="1"/>
  <c r="O87" i="176" s="1"/>
  <c r="O88" i="176" s="1"/>
  <c r="O89" i="176" s="1"/>
  <c r="O90" i="176" s="1"/>
  <c r="O91" i="176" s="1"/>
  <c r="O92" i="176" s="1"/>
  <c r="O93" i="176" s="1"/>
  <c r="O94" i="176" s="1"/>
  <c r="O95" i="176" s="1"/>
  <c r="O96" i="176" s="1"/>
  <c r="O97" i="176" s="1"/>
  <c r="O98" i="176" s="1"/>
  <c r="O99" i="176" s="1"/>
  <c r="O100" i="176" s="1"/>
  <c r="O101" i="176" s="1"/>
  <c r="O102" i="176" s="1"/>
  <c r="O103" i="176" s="1"/>
  <c r="O104" i="176" s="1"/>
  <c r="O105" i="176" s="1"/>
  <c r="O106" i="176" s="1"/>
  <c r="O107" i="176" s="1"/>
  <c r="O108" i="176" s="1"/>
  <c r="O109" i="176" s="1"/>
  <c r="O110" i="176" s="1"/>
  <c r="O111" i="176" s="1"/>
  <c r="O112" i="176" s="1"/>
  <c r="O113" i="176" s="1"/>
  <c r="O114" i="176" s="1"/>
  <c r="O115" i="176" s="1"/>
  <c r="O116" i="176" s="1"/>
  <c r="O117" i="176" s="1"/>
  <c r="O118" i="176" s="1"/>
  <c r="N48" i="176"/>
  <c r="N49" i="176" s="1"/>
  <c r="N50" i="176" s="1"/>
  <c r="N51" i="176" s="1"/>
  <c r="N52" i="176" s="1"/>
  <c r="N53" i="176" s="1"/>
  <c r="N54" i="176" s="1"/>
  <c r="N75" i="186" l="1"/>
  <c r="O71" i="186"/>
  <c r="O72" i="186" s="1"/>
  <c r="O73" i="186" s="1"/>
  <c r="N77" i="180"/>
  <c r="N78" i="180" s="1"/>
  <c r="N79" i="180" s="1"/>
  <c r="N80" i="180" s="1"/>
  <c r="N81" i="180" s="1"/>
  <c r="N82" i="180" s="1"/>
  <c r="N83" i="180" s="1"/>
  <c r="N84" i="180" s="1"/>
  <c r="N85" i="180" s="1"/>
  <c r="N86" i="180" s="1"/>
  <c r="N87" i="180" s="1"/>
  <c r="N88" i="180" s="1"/>
  <c r="N89" i="180" s="1"/>
  <c r="N90" i="180" s="1"/>
  <c r="N91" i="180" s="1"/>
  <c r="N92" i="180" s="1"/>
  <c r="N93" i="180" s="1"/>
  <c r="N94" i="180" s="1"/>
  <c r="N95" i="180" s="1"/>
  <c r="N96" i="180" s="1"/>
  <c r="N97" i="180" s="1"/>
  <c r="N98" i="180" s="1"/>
  <c r="N99" i="180" s="1"/>
  <c r="N100" i="180" s="1"/>
  <c r="N101" i="180" s="1"/>
  <c r="N102" i="180" s="1"/>
  <c r="N103" i="180" s="1"/>
  <c r="N104" i="180" s="1"/>
  <c r="N105" i="180" s="1"/>
  <c r="N106" i="180" s="1"/>
  <c r="N107" i="180" s="1"/>
  <c r="N108" i="180" s="1"/>
  <c r="N109" i="180" s="1"/>
  <c r="N110" i="180" s="1"/>
  <c r="N111" i="180" s="1"/>
  <c r="N112" i="180" s="1"/>
  <c r="N113" i="180" s="1"/>
  <c r="N114" i="180" s="1"/>
  <c r="N115" i="180" s="1"/>
  <c r="N116" i="180" s="1"/>
  <c r="N117" i="180" s="1"/>
  <c r="N118" i="180" s="1"/>
  <c r="N119" i="180" s="1"/>
  <c r="N120" i="180" s="1"/>
  <c r="N121" i="180" s="1"/>
  <c r="N123" i="180" s="1"/>
  <c r="O138" i="180" s="1"/>
  <c r="M138" i="180" s="1"/>
  <c r="N55" i="176"/>
  <c r="N56" i="176" s="1"/>
  <c r="N57" i="176" s="1"/>
  <c r="N58" i="176" s="1"/>
  <c r="N59" i="176" s="1"/>
  <c r="L76" i="186" l="1"/>
  <c r="O74" i="186"/>
  <c r="O75" i="186" s="1"/>
  <c r="N60" i="176"/>
  <c r="N61" i="176" s="1"/>
  <c r="N62" i="176" s="1"/>
  <c r="N63" i="176" s="1"/>
  <c r="O76" i="186" l="1"/>
  <c r="L77" i="186"/>
  <c r="N76" i="186"/>
  <c r="N64" i="176"/>
  <c r="N65" i="176" s="1"/>
  <c r="N66" i="176" s="1"/>
  <c r="N77" i="186" l="1"/>
  <c r="N78" i="186" s="1"/>
  <c r="N79" i="186" s="1"/>
  <c r="N80" i="186" s="1"/>
  <c r="N81" i="186" s="1"/>
  <c r="N82" i="186" s="1"/>
  <c r="N83" i="186" s="1"/>
  <c r="N84" i="186" s="1"/>
  <c r="O77" i="186"/>
  <c r="O78" i="186" s="1"/>
  <c r="O79" i="186" s="1"/>
  <c r="O80" i="186" s="1"/>
  <c r="O81" i="186" s="1"/>
  <c r="O82" i="186" s="1"/>
  <c r="O83" i="186" s="1"/>
  <c r="O84" i="186" s="1"/>
  <c r="O85" i="186" s="1"/>
  <c r="O86" i="186" s="1"/>
  <c r="N67" i="176"/>
  <c r="N68" i="176" s="1"/>
  <c r="N69" i="176" s="1"/>
  <c r="N85" i="186" l="1"/>
  <c r="N86" i="186" s="1"/>
  <c r="L87" i="186" s="1"/>
  <c r="L88" i="186" s="1"/>
  <c r="N70" i="176"/>
  <c r="N71" i="176" s="1"/>
  <c r="N72" i="176" s="1"/>
  <c r="N73" i="176" l="1"/>
  <c r="N74" i="176" s="1"/>
  <c r="N75" i="176" s="1"/>
  <c r="N76" i="176" s="1"/>
  <c r="N77" i="176" s="1"/>
  <c r="N78" i="176" s="1"/>
  <c r="N79" i="176" s="1"/>
  <c r="N80" i="176" s="1"/>
  <c r="N81" i="176" s="1"/>
  <c r="N82" i="176" s="1"/>
  <c r="N83" i="176" s="1"/>
  <c r="N84" i="176" s="1"/>
  <c r="N85" i="176" s="1"/>
  <c r="N86" i="176" s="1"/>
  <c r="N87" i="176" s="1"/>
  <c r="N88" i="176" s="1"/>
  <c r="N89" i="176" s="1"/>
  <c r="N90" i="176" s="1"/>
  <c r="N91" i="176" s="1"/>
  <c r="N92" i="176" s="1"/>
  <c r="N93" i="176" s="1"/>
  <c r="N94" i="176" s="1"/>
  <c r="N95" i="176" s="1"/>
  <c r="N96" i="176" s="1"/>
  <c r="N97" i="176" s="1"/>
  <c r="N98" i="176" s="1"/>
  <c r="N99" i="176" s="1"/>
  <c r="N100" i="176" s="1"/>
  <c r="N101" i="176" s="1"/>
  <c r="N102" i="176" s="1"/>
  <c r="N103" i="176" s="1"/>
  <c r="N104" i="176" s="1"/>
  <c r="N105" i="176" s="1"/>
  <c r="N106" i="176" s="1"/>
  <c r="N107" i="176" s="1"/>
  <c r="N108" i="176" s="1"/>
  <c r="N109" i="176" s="1"/>
  <c r="N110" i="176" s="1"/>
  <c r="N111" i="176" s="1"/>
  <c r="N112" i="176" s="1"/>
  <c r="N113" i="176" s="1"/>
  <c r="N114" i="176" s="1"/>
  <c r="N115" i="176" s="1"/>
  <c r="N116" i="176" s="1"/>
  <c r="N117" i="176" s="1"/>
  <c r="N118" i="176" s="1"/>
  <c r="N120" i="176" s="1"/>
  <c r="O135" i="176" s="1"/>
  <c r="M135" i="176" s="1"/>
  <c r="O87" i="186" l="1"/>
  <c r="N87" i="186"/>
  <c r="N88" i="186" s="1"/>
  <c r="B139" i="173"/>
  <c r="B143" i="173"/>
  <c r="J127" i="173"/>
  <c r="J123" i="173"/>
  <c r="D142" i="173"/>
  <c r="D141" i="173"/>
  <c r="D143" i="173" s="1"/>
  <c r="D140" i="173"/>
  <c r="E140" i="173" s="1"/>
  <c r="F140" i="173" s="1"/>
  <c r="D138" i="173"/>
  <c r="E138" i="173" s="1"/>
  <c r="F138" i="173" s="1"/>
  <c r="D137" i="173"/>
  <c r="D136" i="173"/>
  <c r="D135" i="173"/>
  <c r="E135" i="173" s="1"/>
  <c r="F135" i="173" s="1"/>
  <c r="D134" i="173"/>
  <c r="E134" i="173" s="1"/>
  <c r="F134" i="173" s="1"/>
  <c r="D133" i="173"/>
  <c r="D132" i="173"/>
  <c r="D131" i="173"/>
  <c r="E131" i="173" s="1"/>
  <c r="F131" i="173" s="1"/>
  <c r="D130" i="173"/>
  <c r="E130" i="173" s="1"/>
  <c r="M67" i="173"/>
  <c r="L66" i="173"/>
  <c r="L112" i="173" s="1"/>
  <c r="J60" i="173"/>
  <c r="J59" i="173"/>
  <c r="J65" i="173"/>
  <c r="J64" i="173"/>
  <c r="M63" i="173"/>
  <c r="M62" i="173"/>
  <c r="M61" i="173"/>
  <c r="M60" i="173"/>
  <c r="M58" i="173"/>
  <c r="M57" i="173"/>
  <c r="M66" i="173"/>
  <c r="M65" i="173"/>
  <c r="J56" i="173"/>
  <c r="J55" i="173"/>
  <c r="J54" i="173"/>
  <c r="J53" i="173"/>
  <c r="J52" i="173"/>
  <c r="M56" i="173"/>
  <c r="M55" i="173"/>
  <c r="M53" i="173"/>
  <c r="M51" i="173"/>
  <c r="F60" i="173"/>
  <c r="G60" i="173"/>
  <c r="J48" i="173"/>
  <c r="J50" i="173"/>
  <c r="M50" i="173"/>
  <c r="M48" i="173"/>
  <c r="G54" i="173"/>
  <c r="F54" i="173"/>
  <c r="G53" i="173"/>
  <c r="F53" i="173"/>
  <c r="J46" i="173"/>
  <c r="M45" i="173"/>
  <c r="M47" i="173"/>
  <c r="M46" i="173"/>
  <c r="J43" i="173"/>
  <c r="J42" i="173"/>
  <c r="M44" i="173"/>
  <c r="M43" i="173"/>
  <c r="M41" i="173"/>
  <c r="M40" i="173"/>
  <c r="F46" i="173"/>
  <c r="G46" i="173"/>
  <c r="F48" i="173"/>
  <c r="G48" i="173"/>
  <c r="F49" i="173"/>
  <c r="G49" i="173"/>
  <c r="F50" i="173"/>
  <c r="G50" i="173"/>
  <c r="M39" i="173"/>
  <c r="F42" i="173"/>
  <c r="G42" i="173"/>
  <c r="F43" i="173"/>
  <c r="G43" i="173"/>
  <c r="F30" i="173"/>
  <c r="G30" i="173"/>
  <c r="F21" i="173"/>
  <c r="G21" i="173"/>
  <c r="F22" i="173"/>
  <c r="G22" i="173"/>
  <c r="F13" i="173"/>
  <c r="G13" i="173"/>
  <c r="I112" i="173"/>
  <c r="C112" i="173"/>
  <c r="O7" i="173" s="1"/>
  <c r="O8" i="173" s="1"/>
  <c r="O9" i="173" s="1"/>
  <c r="O10" i="173" s="1"/>
  <c r="O11" i="173" s="1"/>
  <c r="O12" i="173" s="1"/>
  <c r="N7" i="173"/>
  <c r="N8" i="173" s="1"/>
  <c r="N9" i="173" s="1"/>
  <c r="N10" i="173" s="1"/>
  <c r="N11" i="173" s="1"/>
  <c r="N12" i="173" s="1"/>
  <c r="N13" i="173" s="1"/>
  <c r="N14" i="173" s="1"/>
  <c r="N15" i="173" s="1"/>
  <c r="N16" i="173" s="1"/>
  <c r="D139" i="173" l="1"/>
  <c r="N89" i="186"/>
  <c r="N90" i="186" s="1"/>
  <c r="N91" i="186" s="1"/>
  <c r="N92" i="186" s="1"/>
  <c r="N93" i="186" s="1"/>
  <c r="O88" i="186"/>
  <c r="O89" i="186" s="1"/>
  <c r="O90" i="186" s="1"/>
  <c r="O91" i="186" s="1"/>
  <c r="O92" i="186" s="1"/>
  <c r="O93" i="186" s="1"/>
  <c r="O94" i="186" s="1"/>
  <c r="O95" i="186" s="1"/>
  <c r="O96" i="186" s="1"/>
  <c r="O97" i="186" s="1"/>
  <c r="O98" i="186" s="1"/>
  <c r="O99" i="186" s="1"/>
  <c r="O100" i="186" s="1"/>
  <c r="O101" i="186" s="1"/>
  <c r="O102" i="186" s="1"/>
  <c r="O103" i="186" s="1"/>
  <c r="O104" i="186" s="1"/>
  <c r="F130" i="173"/>
  <c r="E133" i="173"/>
  <c r="F133" i="173" s="1"/>
  <c r="E137" i="173"/>
  <c r="F137" i="173" s="1"/>
  <c r="E142" i="173"/>
  <c r="F142" i="173" s="1"/>
  <c r="E132" i="173"/>
  <c r="F132" i="173" s="1"/>
  <c r="E136" i="173"/>
  <c r="F136" i="173" s="1"/>
  <c r="E141" i="173"/>
  <c r="F141" i="173" s="1"/>
  <c r="G112" i="173"/>
  <c r="G113" i="173" s="1"/>
  <c r="N17" i="173"/>
  <c r="N18" i="173" s="1"/>
  <c r="N19" i="173" s="1"/>
  <c r="O13" i="173"/>
  <c r="O14" i="173" s="1"/>
  <c r="O15" i="173" s="1"/>
  <c r="O16" i="173" s="1"/>
  <c r="O17" i="173" s="1"/>
  <c r="O18" i="173" s="1"/>
  <c r="O19" i="173" s="1"/>
  <c r="O20" i="173" s="1"/>
  <c r="O21" i="173" s="1"/>
  <c r="O22" i="173" s="1"/>
  <c r="O23" i="173" s="1"/>
  <c r="O24" i="173" s="1"/>
  <c r="O25" i="173" s="1"/>
  <c r="O26" i="173" s="1"/>
  <c r="O27" i="173" s="1"/>
  <c r="O28" i="173" s="1"/>
  <c r="O29" i="173" s="1"/>
  <c r="O30" i="173" s="1"/>
  <c r="O31" i="173" s="1"/>
  <c r="O32" i="173" s="1"/>
  <c r="O33" i="173" s="1"/>
  <c r="O34" i="173" s="1"/>
  <c r="O35" i="173" s="1"/>
  <c r="O36" i="173" s="1"/>
  <c r="O37" i="173" s="1"/>
  <c r="O38" i="173" s="1"/>
  <c r="O39" i="173" s="1"/>
  <c r="O40" i="173" s="1"/>
  <c r="O41" i="173" s="1"/>
  <c r="O42" i="173" s="1"/>
  <c r="O43" i="173" s="1"/>
  <c r="O44" i="173" s="1"/>
  <c r="O45" i="173" s="1"/>
  <c r="O46" i="173" s="1"/>
  <c r="O47" i="173" s="1"/>
  <c r="O48" i="173" s="1"/>
  <c r="O49" i="173" s="1"/>
  <c r="O50" i="173" s="1"/>
  <c r="O51" i="173" s="1"/>
  <c r="O52" i="173" s="1"/>
  <c r="O53" i="173" s="1"/>
  <c r="O54" i="173" s="1"/>
  <c r="O55" i="173" s="1"/>
  <c r="L113" i="173"/>
  <c r="J123" i="170"/>
  <c r="B135" i="170"/>
  <c r="D134" i="170"/>
  <c r="E134" i="170" s="1"/>
  <c r="F134" i="170" s="1"/>
  <c r="D133" i="170"/>
  <c r="D132" i="170"/>
  <c r="D131" i="170"/>
  <c r="E131" i="170" s="1"/>
  <c r="F131" i="170" s="1"/>
  <c r="D130" i="170"/>
  <c r="E130" i="170" s="1"/>
  <c r="F130" i="170" s="1"/>
  <c r="D129" i="170"/>
  <c r="D128" i="170"/>
  <c r="D127" i="170"/>
  <c r="E127" i="170" s="1"/>
  <c r="F127" i="170" s="1"/>
  <c r="D126" i="170"/>
  <c r="E126" i="170" s="1"/>
  <c r="F126" i="170" s="1"/>
  <c r="D125" i="170"/>
  <c r="O116" i="170"/>
  <c r="O115" i="170"/>
  <c r="O114" i="170"/>
  <c r="O113" i="170"/>
  <c r="N116" i="170"/>
  <c r="N115" i="170"/>
  <c r="N114" i="170"/>
  <c r="N113" i="170"/>
  <c r="F139" i="173" l="1"/>
  <c r="D135" i="170"/>
  <c r="F143" i="173"/>
  <c r="N94" i="186"/>
  <c r="N95" i="186" s="1"/>
  <c r="N96" i="186" s="1"/>
  <c r="N97" i="186" s="1"/>
  <c r="N98" i="186" s="1"/>
  <c r="N99" i="186" s="1"/>
  <c r="N100" i="186" s="1"/>
  <c r="N101" i="186" s="1"/>
  <c r="N102" i="186" s="1"/>
  <c r="E143" i="173"/>
  <c r="E139" i="173"/>
  <c r="O112" i="173"/>
  <c r="O56" i="173"/>
  <c r="O57" i="173" s="1"/>
  <c r="O58" i="173" s="1"/>
  <c r="O59" i="173" s="1"/>
  <c r="O60" i="173" s="1"/>
  <c r="O61" i="173" s="1"/>
  <c r="O62" i="173" s="1"/>
  <c r="O63" i="173" s="1"/>
  <c r="O64" i="173" s="1"/>
  <c r="O65" i="173" s="1"/>
  <c r="O66" i="173" s="1"/>
  <c r="O67" i="173" s="1"/>
  <c r="O68" i="173" s="1"/>
  <c r="O69" i="173" s="1"/>
  <c r="O70" i="173" s="1"/>
  <c r="O71" i="173" s="1"/>
  <c r="O72" i="173" s="1"/>
  <c r="O73" i="173" s="1"/>
  <c r="O74" i="173" s="1"/>
  <c r="O75" i="173" s="1"/>
  <c r="O76" i="173" s="1"/>
  <c r="O77" i="173" s="1"/>
  <c r="O78" i="173" s="1"/>
  <c r="O79" i="173" s="1"/>
  <c r="O80" i="173" s="1"/>
  <c r="O81" i="173" s="1"/>
  <c r="O82" i="173" s="1"/>
  <c r="O83" i="173" s="1"/>
  <c r="O84" i="173" s="1"/>
  <c r="O85" i="173" s="1"/>
  <c r="O86" i="173" s="1"/>
  <c r="O87" i="173" s="1"/>
  <c r="O88" i="173" s="1"/>
  <c r="O89" i="173" s="1"/>
  <c r="O90" i="173" s="1"/>
  <c r="O91" i="173" s="1"/>
  <c r="O92" i="173" s="1"/>
  <c r="O93" i="173" s="1"/>
  <c r="O94" i="173" s="1"/>
  <c r="O95" i="173" s="1"/>
  <c r="O96" i="173" s="1"/>
  <c r="O97" i="173" s="1"/>
  <c r="O98" i="173" s="1"/>
  <c r="O99" i="173" s="1"/>
  <c r="O100" i="173" s="1"/>
  <c r="O101" i="173" s="1"/>
  <c r="O102" i="173" s="1"/>
  <c r="O103" i="173" s="1"/>
  <c r="O104" i="173" s="1"/>
  <c r="O105" i="173" s="1"/>
  <c r="O106" i="173" s="1"/>
  <c r="O107" i="173" s="1"/>
  <c r="O108" i="173" s="1"/>
  <c r="O109" i="173" s="1"/>
  <c r="O110" i="173" s="1"/>
  <c r="O111" i="173" s="1"/>
  <c r="N20" i="173"/>
  <c r="N21" i="173" s="1"/>
  <c r="N22" i="173" s="1"/>
  <c r="N23" i="173" s="1"/>
  <c r="N24" i="173" s="1"/>
  <c r="N25" i="173" s="1"/>
  <c r="N26" i="173" s="1"/>
  <c r="E125" i="170"/>
  <c r="E129" i="170"/>
  <c r="F129" i="170" s="1"/>
  <c r="E133" i="170"/>
  <c r="F133" i="170" s="1"/>
  <c r="E128" i="170"/>
  <c r="F128" i="170" s="1"/>
  <c r="E132" i="170"/>
  <c r="F132" i="170" s="1"/>
  <c r="L111" i="170"/>
  <c r="I111" i="170"/>
  <c r="G111" i="170"/>
  <c r="G112" i="170" s="1"/>
  <c r="C111" i="170"/>
  <c r="O7" i="170" s="1"/>
  <c r="O8" i="170" s="1"/>
  <c r="O9" i="170" s="1"/>
  <c r="O10" i="170" s="1"/>
  <c r="O11" i="170" s="1"/>
  <c r="O12" i="170" s="1"/>
  <c r="O13" i="170" s="1"/>
  <c r="O14" i="170" s="1"/>
  <c r="O15" i="170" s="1"/>
  <c r="O16" i="170" s="1"/>
  <c r="O17" i="170" s="1"/>
  <c r="O18" i="170" s="1"/>
  <c r="O19" i="170" s="1"/>
  <c r="O20" i="170" s="1"/>
  <c r="O21" i="170" s="1"/>
  <c r="O22" i="170" s="1"/>
  <c r="O23" i="170" s="1"/>
  <c r="O24" i="170" s="1"/>
  <c r="O25" i="170" s="1"/>
  <c r="O26" i="170" s="1"/>
  <c r="O27" i="170" s="1"/>
  <c r="O28" i="170" s="1"/>
  <c r="O29" i="170" s="1"/>
  <c r="O30" i="170" s="1"/>
  <c r="O31" i="170" s="1"/>
  <c r="O32" i="170" s="1"/>
  <c r="O33" i="170" s="1"/>
  <c r="O34" i="170" s="1"/>
  <c r="O35" i="170" s="1"/>
  <c r="O36" i="170" s="1"/>
  <c r="O37" i="170" s="1"/>
  <c r="O38" i="170" s="1"/>
  <c r="O39" i="170" s="1"/>
  <c r="O40" i="170" s="1"/>
  <c r="O41" i="170" s="1"/>
  <c r="O42" i="170" s="1"/>
  <c r="O43" i="170" s="1"/>
  <c r="O44" i="170" s="1"/>
  <c r="O45" i="170" s="1"/>
  <c r="O46" i="170" s="1"/>
  <c r="O47" i="170" s="1"/>
  <c r="O48" i="170" s="1"/>
  <c r="O49" i="170" s="1"/>
  <c r="O50" i="170" s="1"/>
  <c r="O51" i="170" s="1"/>
  <c r="O52" i="170" s="1"/>
  <c r="O53" i="170" s="1"/>
  <c r="O54" i="170" s="1"/>
  <c r="O55" i="170" s="1"/>
  <c r="O56" i="170" s="1"/>
  <c r="O57" i="170" s="1"/>
  <c r="O58" i="170" s="1"/>
  <c r="O59" i="170" s="1"/>
  <c r="O60" i="170" s="1"/>
  <c r="O61" i="170" s="1"/>
  <c r="O62" i="170" s="1"/>
  <c r="O63" i="170" s="1"/>
  <c r="O64" i="170" s="1"/>
  <c r="O65" i="170" s="1"/>
  <c r="O66" i="170" s="1"/>
  <c r="O67" i="170" s="1"/>
  <c r="O68" i="170" s="1"/>
  <c r="O69" i="170" s="1"/>
  <c r="O70" i="170" s="1"/>
  <c r="O71" i="170" s="1"/>
  <c r="O72" i="170" s="1"/>
  <c r="O73" i="170" s="1"/>
  <c r="O74" i="170" s="1"/>
  <c r="O75" i="170" s="1"/>
  <c r="O76" i="170" s="1"/>
  <c r="O77" i="170" s="1"/>
  <c r="O78" i="170" s="1"/>
  <c r="O79" i="170" s="1"/>
  <c r="O80" i="170" s="1"/>
  <c r="O81" i="170" s="1"/>
  <c r="O82" i="170" s="1"/>
  <c r="O83" i="170" s="1"/>
  <c r="O84" i="170" s="1"/>
  <c r="O85" i="170" s="1"/>
  <c r="O86" i="170" s="1"/>
  <c r="O87" i="170" s="1"/>
  <c r="O88" i="170" s="1"/>
  <c r="O89" i="170" s="1"/>
  <c r="O90" i="170" s="1"/>
  <c r="O91" i="170" s="1"/>
  <c r="O92" i="170" s="1"/>
  <c r="O93" i="170" s="1"/>
  <c r="O94" i="170" s="1"/>
  <c r="O95" i="170" s="1"/>
  <c r="O96" i="170" s="1"/>
  <c r="O97" i="170" s="1"/>
  <c r="O98" i="170" s="1"/>
  <c r="O99" i="170" s="1"/>
  <c r="O100" i="170" s="1"/>
  <c r="O101" i="170" s="1"/>
  <c r="O102" i="170" s="1"/>
  <c r="O103" i="170" s="1"/>
  <c r="O104" i="170" s="1"/>
  <c r="O105" i="170" s="1"/>
  <c r="O106" i="170" s="1"/>
  <c r="O107" i="170" s="1"/>
  <c r="O108" i="170" s="1"/>
  <c r="O109" i="170" s="1"/>
  <c r="O110" i="170" s="1"/>
  <c r="N7" i="170"/>
  <c r="N8" i="170" s="1"/>
  <c r="N9" i="170" s="1"/>
  <c r="N10" i="170" s="1"/>
  <c r="N11" i="170" s="1"/>
  <c r="N12" i="170" s="1"/>
  <c r="N13" i="170" s="1"/>
  <c r="N14" i="170" s="1"/>
  <c r="N15" i="170" s="1"/>
  <c r="N103" i="186" l="1"/>
  <c r="N104" i="186" s="1"/>
  <c r="N105" i="186" s="1"/>
  <c r="N106" i="186" s="1"/>
  <c r="N107" i="186" s="1"/>
  <c r="N108" i="186" s="1"/>
  <c r="N109" i="186" s="1"/>
  <c r="E135" i="170"/>
  <c r="N27" i="173"/>
  <c r="N28" i="173" s="1"/>
  <c r="N29" i="173" s="1"/>
  <c r="N30" i="173" s="1"/>
  <c r="N16" i="170"/>
  <c r="N17" i="170" s="1"/>
  <c r="N18" i="170" s="1"/>
  <c r="N19" i="170" s="1"/>
  <c r="N20" i="170" s="1"/>
  <c r="N21" i="170" s="1"/>
  <c r="F125" i="170"/>
  <c r="F135" i="170" s="1"/>
  <c r="L112" i="170"/>
  <c r="O111" i="170"/>
  <c r="N110" i="186" l="1"/>
  <c r="N111" i="186" s="1"/>
  <c r="N112" i="186" s="1"/>
  <c r="N113" i="186" s="1"/>
  <c r="N114" i="186" s="1"/>
  <c r="N115" i="186" s="1"/>
  <c r="O105" i="186"/>
  <c r="O106" i="186" s="1"/>
  <c r="O107" i="186" s="1"/>
  <c r="O108" i="186" s="1"/>
  <c r="N31" i="173"/>
  <c r="N32" i="173" s="1"/>
  <c r="N33" i="173" s="1"/>
  <c r="N34" i="173" s="1"/>
  <c r="N35" i="173" s="1"/>
  <c r="N36" i="173" s="1"/>
  <c r="N37" i="173" s="1"/>
  <c r="N38" i="173" s="1"/>
  <c r="N22" i="170"/>
  <c r="N23" i="170" s="1"/>
  <c r="N24" i="170" s="1"/>
  <c r="N25" i="170" s="1"/>
  <c r="N26" i="170" s="1"/>
  <c r="N27" i="170" s="1"/>
  <c r="N28" i="170" s="1"/>
  <c r="B141" i="167"/>
  <c r="D130" i="167"/>
  <c r="D133" i="167"/>
  <c r="E133" i="167" s="1"/>
  <c r="F133" i="167" s="1"/>
  <c r="D134" i="167"/>
  <c r="D137" i="167"/>
  <c r="E137" i="167" s="1"/>
  <c r="F137" i="167" s="1"/>
  <c r="J127" i="167"/>
  <c r="J125" i="167"/>
  <c r="B143" i="167"/>
  <c r="D142" i="167"/>
  <c r="D143" i="167" s="1"/>
  <c r="D140" i="167"/>
  <c r="E140" i="167" s="1"/>
  <c r="F140" i="167" s="1"/>
  <c r="D139" i="167"/>
  <c r="D138" i="167"/>
  <c r="D136" i="167"/>
  <c r="E136" i="167" s="1"/>
  <c r="F136" i="167" s="1"/>
  <c r="D135" i="167"/>
  <c r="D132" i="167"/>
  <c r="E132" i="167" s="1"/>
  <c r="F132" i="167" s="1"/>
  <c r="D131" i="167"/>
  <c r="D129" i="167"/>
  <c r="N116" i="186" l="1"/>
  <c r="N117" i="186" s="1"/>
  <c r="N118" i="186" s="1"/>
  <c r="O109" i="186"/>
  <c r="O110" i="186" s="1"/>
  <c r="O111" i="186" s="1"/>
  <c r="O112" i="186" s="1"/>
  <c r="O113" i="186" s="1"/>
  <c r="O114" i="186" s="1"/>
  <c r="E129" i="167"/>
  <c r="D141" i="167"/>
  <c r="N39" i="173"/>
  <c r="N40" i="173" s="1"/>
  <c r="N41" i="173" s="1"/>
  <c r="N42" i="173" s="1"/>
  <c r="N43" i="173" s="1"/>
  <c r="N44" i="173" s="1"/>
  <c r="N29" i="170"/>
  <c r="N30" i="170" s="1"/>
  <c r="N31" i="170" s="1"/>
  <c r="E142" i="167"/>
  <c r="E143" i="167" s="1"/>
  <c r="F129" i="167"/>
  <c r="E131" i="167"/>
  <c r="F131" i="167" s="1"/>
  <c r="E135" i="167"/>
  <c r="F135" i="167" s="1"/>
  <c r="E139" i="167"/>
  <c r="F139" i="167" s="1"/>
  <c r="E130" i="167"/>
  <c r="F130" i="167" s="1"/>
  <c r="E134" i="167"/>
  <c r="F134" i="167" s="1"/>
  <c r="E138" i="167"/>
  <c r="F138" i="167" s="1"/>
  <c r="N119" i="186" l="1"/>
  <c r="N120" i="186" s="1"/>
  <c r="N121" i="186" s="1"/>
  <c r="N122" i="186" s="1"/>
  <c r="N123" i="186" s="1"/>
  <c r="N124" i="186" s="1"/>
  <c r="N125" i="186" s="1"/>
  <c r="N126" i="186" s="1"/>
  <c r="N127" i="186" s="1"/>
  <c r="N128" i="186" s="1"/>
  <c r="O115" i="186"/>
  <c r="O116" i="186" s="1"/>
  <c r="O117" i="186" s="1"/>
  <c r="F141" i="167"/>
  <c r="E141" i="167"/>
  <c r="N45" i="173"/>
  <c r="N46" i="173" s="1"/>
  <c r="N47" i="173" s="1"/>
  <c r="N48" i="173" s="1"/>
  <c r="N49" i="173" s="1"/>
  <c r="N50" i="173" s="1"/>
  <c r="N32" i="170"/>
  <c r="N33" i="170" s="1"/>
  <c r="N34" i="170" s="1"/>
  <c r="N35" i="170" s="1"/>
  <c r="N36" i="170" s="1"/>
  <c r="N37" i="170" s="1"/>
  <c r="N38" i="170" s="1"/>
  <c r="N39" i="170" s="1"/>
  <c r="F142" i="167"/>
  <c r="F143" i="167" s="1"/>
  <c r="L129" i="186" l="1"/>
  <c r="O118" i="186"/>
  <c r="O119" i="186" s="1"/>
  <c r="O120" i="186" s="1"/>
  <c r="O121" i="186" s="1"/>
  <c r="O122" i="186" s="1"/>
  <c r="O123" i="186" s="1"/>
  <c r="O124" i="186" s="1"/>
  <c r="O125" i="186" s="1"/>
  <c r="O126" i="186" s="1"/>
  <c r="O127" i="186" s="1"/>
  <c r="O128" i="186" s="1"/>
  <c r="O129" i="186" s="1"/>
  <c r="N51" i="173"/>
  <c r="N52" i="173" s="1"/>
  <c r="N53" i="173" s="1"/>
  <c r="N54" i="173" s="1"/>
  <c r="N55" i="173" s="1"/>
  <c r="N40" i="170"/>
  <c r="N41" i="170" s="1"/>
  <c r="N42" i="170" s="1"/>
  <c r="N43" i="170" s="1"/>
  <c r="N44" i="170" s="1"/>
  <c r="N45" i="170" s="1"/>
  <c r="N46" i="170" s="1"/>
  <c r="N47" i="170" s="1"/>
  <c r="N48" i="170" s="1"/>
  <c r="N49" i="170" s="1"/>
  <c r="N50" i="170" s="1"/>
  <c r="L111" i="167"/>
  <c r="I111" i="167"/>
  <c r="C111" i="167"/>
  <c r="N7" i="167"/>
  <c r="N8" i="167" s="1"/>
  <c r="N9" i="167" s="1"/>
  <c r="N10" i="167" s="1"/>
  <c r="N11" i="167" s="1"/>
  <c r="N12" i="167" s="1"/>
  <c r="N13" i="167" s="1"/>
  <c r="L130" i="186" l="1"/>
  <c r="O130" i="186" s="1"/>
  <c r="O131" i="186" s="1"/>
  <c r="O132" i="186" s="1"/>
  <c r="O133" i="186" s="1"/>
  <c r="O134" i="186" s="1"/>
  <c r="O135" i="186" s="1"/>
  <c r="O136" i="186" s="1"/>
  <c r="O137" i="186" s="1"/>
  <c r="O138" i="186" s="1"/>
  <c r="O139" i="186" s="1"/>
  <c r="O140" i="186" s="1"/>
  <c r="O141" i="186" s="1"/>
  <c r="O142" i="186" s="1"/>
  <c r="O143" i="186" s="1"/>
  <c r="O144" i="186" s="1"/>
  <c r="O145" i="186" s="1"/>
  <c r="O146" i="186" s="1"/>
  <c r="O147" i="186" s="1"/>
  <c r="O148" i="186" s="1"/>
  <c r="O149" i="186" s="1"/>
  <c r="O150" i="186" s="1"/>
  <c r="O151" i="186" s="1"/>
  <c r="L170" i="186"/>
  <c r="N129" i="186"/>
  <c r="N130" i="186" s="1"/>
  <c r="N56" i="173"/>
  <c r="N57" i="173" s="1"/>
  <c r="N51" i="170"/>
  <c r="N52" i="170" s="1"/>
  <c r="N53" i="170" s="1"/>
  <c r="N54" i="170" s="1"/>
  <c r="N55" i="170" s="1"/>
  <c r="N14" i="167"/>
  <c r="N15" i="167" s="1"/>
  <c r="N16" i="167" s="1"/>
  <c r="N17" i="167" s="1"/>
  <c r="N18" i="167" s="1"/>
  <c r="N19" i="167" s="1"/>
  <c r="G111" i="167"/>
  <c r="G112" i="167" s="1"/>
  <c r="L112" i="167"/>
  <c r="O7" i="167"/>
  <c r="O8" i="167" s="1"/>
  <c r="O9" i="167" s="1"/>
  <c r="O10" i="167" s="1"/>
  <c r="O11" i="167" s="1"/>
  <c r="O12" i="167" s="1"/>
  <c r="O13" i="167" s="1"/>
  <c r="O14" i="167" s="1"/>
  <c r="O15" i="167" s="1"/>
  <c r="O16" i="167" s="1"/>
  <c r="O17" i="167" s="1"/>
  <c r="O18" i="167" s="1"/>
  <c r="O19" i="167" s="1"/>
  <c r="O20" i="167" s="1"/>
  <c r="O21" i="167" s="1"/>
  <c r="O22" i="167" s="1"/>
  <c r="O23" i="167" s="1"/>
  <c r="O152" i="186" l="1"/>
  <c r="O153" i="186" s="1"/>
  <c r="O154" i="186" s="1"/>
  <c r="O155" i="186" s="1"/>
  <c r="O156" i="186" s="1"/>
  <c r="O157" i="186" s="1"/>
  <c r="O158" i="186" s="1"/>
  <c r="L171" i="186"/>
  <c r="O170" i="186"/>
  <c r="N131" i="186"/>
  <c r="N132" i="186" s="1"/>
  <c r="N133" i="186" s="1"/>
  <c r="N134" i="186" s="1"/>
  <c r="N135" i="186" s="1"/>
  <c r="N136" i="186" s="1"/>
  <c r="N137" i="186" s="1"/>
  <c r="N138" i="186" s="1"/>
  <c r="N139" i="186" s="1"/>
  <c r="N140" i="186" s="1"/>
  <c r="N141" i="186" s="1"/>
  <c r="N142" i="186" s="1"/>
  <c r="N143" i="186" s="1"/>
  <c r="N144" i="186" s="1"/>
  <c r="N145" i="186" s="1"/>
  <c r="N146" i="186" s="1"/>
  <c r="N147" i="186" s="1"/>
  <c r="N58" i="173"/>
  <c r="N59" i="173" s="1"/>
  <c r="N60" i="173" s="1"/>
  <c r="N61" i="173" s="1"/>
  <c r="N62" i="173" s="1"/>
  <c r="N56" i="170"/>
  <c r="N57" i="170" s="1"/>
  <c r="N58" i="170" s="1"/>
  <c r="O24" i="167"/>
  <c r="O25" i="167" s="1"/>
  <c r="O26" i="167" s="1"/>
  <c r="O27" i="167" s="1"/>
  <c r="O28" i="167" s="1"/>
  <c r="O29" i="167" s="1"/>
  <c r="O30" i="167" s="1"/>
  <c r="O31" i="167" s="1"/>
  <c r="N20" i="167"/>
  <c r="N21" i="167" s="1"/>
  <c r="N22" i="167" s="1"/>
  <c r="N23" i="167" s="1"/>
  <c r="O111" i="167"/>
  <c r="N148" i="186" l="1"/>
  <c r="N149" i="186" s="1"/>
  <c r="N150" i="186" s="1"/>
  <c r="N151" i="186" s="1"/>
  <c r="N152" i="186" s="1"/>
  <c r="N153" i="186" s="1"/>
  <c r="N63" i="173"/>
  <c r="N64" i="173" s="1"/>
  <c r="N65" i="173" s="1"/>
  <c r="N59" i="170"/>
  <c r="N60" i="170" s="1"/>
  <c r="N61" i="170" s="1"/>
  <c r="N62" i="170" s="1"/>
  <c r="N63" i="170" s="1"/>
  <c r="N64" i="170" s="1"/>
  <c r="O32" i="167"/>
  <c r="O33" i="167" s="1"/>
  <c r="O34" i="167" s="1"/>
  <c r="O35" i="167" s="1"/>
  <c r="O36" i="167" s="1"/>
  <c r="O37" i="167" s="1"/>
  <c r="N24" i="167"/>
  <c r="N25" i="167" s="1"/>
  <c r="N26" i="167" s="1"/>
  <c r="N27" i="167" s="1"/>
  <c r="N28" i="167" s="1"/>
  <c r="N29" i="167" s="1"/>
  <c r="N30" i="167" s="1"/>
  <c r="N31" i="167" s="1"/>
  <c r="N32" i="167" s="1"/>
  <c r="B143" i="164"/>
  <c r="B141" i="164"/>
  <c r="D128" i="164"/>
  <c r="D129" i="164"/>
  <c r="D133" i="164"/>
  <c r="D127" i="164"/>
  <c r="E127" i="164" s="1"/>
  <c r="J125" i="164"/>
  <c r="J123" i="164"/>
  <c r="D139" i="164"/>
  <c r="E139" i="164" s="1"/>
  <c r="D134" i="164"/>
  <c r="E134" i="164" s="1"/>
  <c r="D135" i="164"/>
  <c r="E135" i="164" s="1"/>
  <c r="D136" i="164"/>
  <c r="D137" i="164"/>
  <c r="E137" i="164" s="1"/>
  <c r="D138" i="164"/>
  <c r="E138" i="164"/>
  <c r="D142" i="164"/>
  <c r="E142" i="164" s="1"/>
  <c r="E143" i="164" s="1"/>
  <c r="D130" i="164"/>
  <c r="E130" i="164"/>
  <c r="D131" i="164"/>
  <c r="E131" i="164" s="1"/>
  <c r="F131" i="164" s="1"/>
  <c r="D132" i="164"/>
  <c r="E132" i="164" s="1"/>
  <c r="L107" i="164"/>
  <c r="I107" i="164"/>
  <c r="C107" i="164"/>
  <c r="N7" i="164"/>
  <c r="N8" i="164" s="1"/>
  <c r="N9" i="164" s="1"/>
  <c r="N10" i="164" s="1"/>
  <c r="N11" i="164" s="1"/>
  <c r="N12" i="164" s="1"/>
  <c r="N13" i="164" s="1"/>
  <c r="N14" i="164" s="1"/>
  <c r="N15" i="164" s="1"/>
  <c r="N16" i="164" s="1"/>
  <c r="N17" i="164" s="1"/>
  <c r="N154" i="186" l="1"/>
  <c r="N155" i="186" s="1"/>
  <c r="N156" i="186" s="1"/>
  <c r="N157" i="186" s="1"/>
  <c r="N158" i="186" s="1"/>
  <c r="N171" i="186" s="1"/>
  <c r="O186" i="186" s="1"/>
  <c r="O159" i="186"/>
  <c r="O160" i="186" s="1"/>
  <c r="O161" i="186" s="1"/>
  <c r="O162" i="186" s="1"/>
  <c r="O163" i="186" s="1"/>
  <c r="O164" i="186" s="1"/>
  <c r="O165" i="186" s="1"/>
  <c r="O166" i="186" s="1"/>
  <c r="O167" i="186" s="1"/>
  <c r="O168" i="186" s="1"/>
  <c r="O169" i="186" s="1"/>
  <c r="N66" i="173"/>
  <c r="N67" i="173" s="1"/>
  <c r="N68" i="173" s="1"/>
  <c r="N69" i="173" s="1"/>
  <c r="N70" i="173" s="1"/>
  <c r="N71" i="173" s="1"/>
  <c r="N72" i="173" s="1"/>
  <c r="N73" i="173" s="1"/>
  <c r="N74" i="173" s="1"/>
  <c r="N75" i="173" s="1"/>
  <c r="N76" i="173" s="1"/>
  <c r="N77" i="173" s="1"/>
  <c r="N78" i="173" s="1"/>
  <c r="N79" i="173" s="1"/>
  <c r="N80" i="173" s="1"/>
  <c r="N81" i="173" s="1"/>
  <c r="N82" i="173" s="1"/>
  <c r="N83" i="173" s="1"/>
  <c r="N84" i="173" s="1"/>
  <c r="N85" i="173" s="1"/>
  <c r="N86" i="173" s="1"/>
  <c r="N87" i="173" s="1"/>
  <c r="N88" i="173" s="1"/>
  <c r="N89" i="173" s="1"/>
  <c r="N90" i="173" s="1"/>
  <c r="N91" i="173" s="1"/>
  <c r="N92" i="173" s="1"/>
  <c r="N93" i="173" s="1"/>
  <c r="N94" i="173" s="1"/>
  <c r="N95" i="173" s="1"/>
  <c r="N96" i="173" s="1"/>
  <c r="N97" i="173" s="1"/>
  <c r="N98" i="173" s="1"/>
  <c r="N99" i="173" s="1"/>
  <c r="N100" i="173" s="1"/>
  <c r="N101" i="173" s="1"/>
  <c r="N102" i="173" s="1"/>
  <c r="N103" i="173" s="1"/>
  <c r="N104" i="173" s="1"/>
  <c r="N105" i="173" s="1"/>
  <c r="N106" i="173" s="1"/>
  <c r="N107" i="173" s="1"/>
  <c r="N108" i="173" s="1"/>
  <c r="N109" i="173" s="1"/>
  <c r="N110" i="173" s="1"/>
  <c r="N111" i="173" s="1"/>
  <c r="N113" i="173" s="1"/>
  <c r="O128" i="173" s="1"/>
  <c r="M128" i="173" s="1"/>
  <c r="N65" i="170"/>
  <c r="N66" i="170" s="1"/>
  <c r="N67" i="170" s="1"/>
  <c r="N68" i="170" s="1"/>
  <c r="N69" i="170" s="1"/>
  <c r="N70" i="170" s="1"/>
  <c r="N71" i="170" s="1"/>
  <c r="N72" i="170" s="1"/>
  <c r="N73" i="170" s="1"/>
  <c r="N74" i="170" s="1"/>
  <c r="N75" i="170" s="1"/>
  <c r="N76" i="170" s="1"/>
  <c r="N77" i="170" s="1"/>
  <c r="N78" i="170" s="1"/>
  <c r="N79" i="170" s="1"/>
  <c r="N80" i="170" s="1"/>
  <c r="N81" i="170" s="1"/>
  <c r="N82" i="170" s="1"/>
  <c r="N83" i="170" s="1"/>
  <c r="N84" i="170" s="1"/>
  <c r="N85" i="170" s="1"/>
  <c r="N86" i="170" s="1"/>
  <c r="N87" i="170" s="1"/>
  <c r="N88" i="170" s="1"/>
  <c r="N89" i="170" s="1"/>
  <c r="N90" i="170" s="1"/>
  <c r="N91" i="170" s="1"/>
  <c r="N92" i="170" s="1"/>
  <c r="N93" i="170" s="1"/>
  <c r="N94" i="170" s="1"/>
  <c r="N95" i="170" s="1"/>
  <c r="N96" i="170" s="1"/>
  <c r="N97" i="170" s="1"/>
  <c r="N98" i="170" s="1"/>
  <c r="N99" i="170" s="1"/>
  <c r="N100" i="170" s="1"/>
  <c r="N101" i="170" s="1"/>
  <c r="N102" i="170" s="1"/>
  <c r="N103" i="170" s="1"/>
  <c r="N104" i="170" s="1"/>
  <c r="N105" i="170" s="1"/>
  <c r="N106" i="170" s="1"/>
  <c r="N107" i="170" s="1"/>
  <c r="N108" i="170" s="1"/>
  <c r="N109" i="170" s="1"/>
  <c r="N110" i="170" s="1"/>
  <c r="N112" i="170" s="1"/>
  <c r="O127" i="170" s="1"/>
  <c r="M127" i="170" s="1"/>
  <c r="O38" i="167"/>
  <c r="O39" i="167" s="1"/>
  <c r="O40" i="167" s="1"/>
  <c r="N33" i="167"/>
  <c r="N34" i="167" s="1"/>
  <c r="D143" i="164"/>
  <c r="F138" i="164"/>
  <c r="E133" i="164"/>
  <c r="F133" i="164" s="1"/>
  <c r="F130" i="164"/>
  <c r="F137" i="164"/>
  <c r="D140" i="164"/>
  <c r="D141" i="164" s="1"/>
  <c r="F139" i="164"/>
  <c r="F142" i="164"/>
  <c r="F143" i="164" s="1"/>
  <c r="F134" i="164"/>
  <c r="E136" i="164"/>
  <c r="F136" i="164" s="1"/>
  <c r="F135" i="164"/>
  <c r="F132" i="164"/>
  <c r="F127" i="164"/>
  <c r="E129" i="164"/>
  <c r="F129" i="164" s="1"/>
  <c r="E128" i="164"/>
  <c r="F128" i="164" s="1"/>
  <c r="G107" i="164"/>
  <c r="O107" i="164" s="1"/>
  <c r="N18" i="164"/>
  <c r="N19" i="164" s="1"/>
  <c r="N20" i="164" s="1"/>
  <c r="N21" i="164" s="1"/>
  <c r="L108" i="164"/>
  <c r="O7" i="164"/>
  <c r="O8" i="164" s="1"/>
  <c r="O9" i="164" s="1"/>
  <c r="O10" i="164" s="1"/>
  <c r="O11" i="164" s="1"/>
  <c r="O12" i="164" s="1"/>
  <c r="O13" i="164" s="1"/>
  <c r="O14" i="164" s="1"/>
  <c r="O15" i="164" s="1"/>
  <c r="O16" i="164" s="1"/>
  <c r="O17" i="164" s="1"/>
  <c r="O18" i="164" s="1"/>
  <c r="O19" i="164" s="1"/>
  <c r="O20" i="164" s="1"/>
  <c r="O21" i="164" s="1"/>
  <c r="O22" i="164" s="1"/>
  <c r="O23" i="164" s="1"/>
  <c r="O24" i="164" s="1"/>
  <c r="O25" i="164" s="1"/>
  <c r="O26" i="164" s="1"/>
  <c r="O27" i="164" s="1"/>
  <c r="O28" i="164" s="1"/>
  <c r="O29" i="164" s="1"/>
  <c r="O30" i="164" s="1"/>
  <c r="O31" i="164" s="1"/>
  <c r="O32" i="164" s="1"/>
  <c r="O33" i="164" s="1"/>
  <c r="O34" i="164" s="1"/>
  <c r="O35" i="164" s="1"/>
  <c r="O36" i="164" s="1"/>
  <c r="O37" i="164" s="1"/>
  <c r="O38" i="164" s="1"/>
  <c r="O39" i="164" s="1"/>
  <c r="O40" i="164" s="1"/>
  <c r="O41" i="164" s="1"/>
  <c r="O42" i="164" s="1"/>
  <c r="O43" i="164" s="1"/>
  <c r="O44" i="164" s="1"/>
  <c r="O45" i="164" s="1"/>
  <c r="O46" i="164" s="1"/>
  <c r="O47" i="164" s="1"/>
  <c r="O48" i="164" s="1"/>
  <c r="O49" i="164" s="1"/>
  <c r="O50" i="164" s="1"/>
  <c r="O51" i="164" s="1"/>
  <c r="O52" i="164" s="1"/>
  <c r="O53" i="164" s="1"/>
  <c r="O54" i="164" s="1"/>
  <c r="O55" i="164" s="1"/>
  <c r="O56" i="164" s="1"/>
  <c r="O57" i="164" s="1"/>
  <c r="O58" i="164" s="1"/>
  <c r="O59" i="164" s="1"/>
  <c r="O60" i="164" s="1"/>
  <c r="O61" i="164" s="1"/>
  <c r="O62" i="164" s="1"/>
  <c r="O63" i="164" s="1"/>
  <c r="O64" i="164" s="1"/>
  <c r="O65" i="164" s="1"/>
  <c r="O66" i="164" s="1"/>
  <c r="O67" i="164" s="1"/>
  <c r="O68" i="164" s="1"/>
  <c r="O69" i="164" s="1"/>
  <c r="O70" i="164" s="1"/>
  <c r="O71" i="164" s="1"/>
  <c r="O72" i="164" s="1"/>
  <c r="O73" i="164" s="1"/>
  <c r="O74" i="164" s="1"/>
  <c r="O75" i="164" s="1"/>
  <c r="O76" i="164" s="1"/>
  <c r="O77" i="164" s="1"/>
  <c r="O78" i="164" s="1"/>
  <c r="O79" i="164" s="1"/>
  <c r="O80" i="164" s="1"/>
  <c r="O81" i="164" s="1"/>
  <c r="O82" i="164" s="1"/>
  <c r="O83" i="164" s="1"/>
  <c r="O84" i="164" s="1"/>
  <c r="O85" i="164" s="1"/>
  <c r="O86" i="164" s="1"/>
  <c r="O87" i="164" s="1"/>
  <c r="O88" i="164" s="1"/>
  <c r="O89" i="164" s="1"/>
  <c r="O90" i="164" s="1"/>
  <c r="O91" i="164" s="1"/>
  <c r="O92" i="164" s="1"/>
  <c r="O93" i="164" s="1"/>
  <c r="O94" i="164" s="1"/>
  <c r="O95" i="164" s="1"/>
  <c r="O96" i="164" s="1"/>
  <c r="O97" i="164" s="1"/>
  <c r="O98" i="164" s="1"/>
  <c r="O99" i="164" s="1"/>
  <c r="O100" i="164" s="1"/>
  <c r="O101" i="164" s="1"/>
  <c r="O102" i="164" s="1"/>
  <c r="O103" i="164" s="1"/>
  <c r="O104" i="164" s="1"/>
  <c r="O105" i="164" s="1"/>
  <c r="O106" i="164" s="1"/>
  <c r="N159" i="186" l="1"/>
  <c r="N160" i="186" s="1"/>
  <c r="N161" i="186" s="1"/>
  <c r="N162" i="186" s="1"/>
  <c r="N163" i="186" s="1"/>
  <c r="N164" i="186" s="1"/>
  <c r="N165" i="186" s="1"/>
  <c r="N166" i="186" s="1"/>
  <c r="N167" i="186" s="1"/>
  <c r="N168" i="186" s="1"/>
  <c r="N169" i="186" s="1"/>
  <c r="M186" i="186" s="1"/>
  <c r="O41" i="167"/>
  <c r="O42" i="167" s="1"/>
  <c r="O43" i="167" s="1"/>
  <c r="O44" i="167" s="1"/>
  <c r="O45" i="167" s="1"/>
  <c r="O46" i="167" s="1"/>
  <c r="O47" i="167" s="1"/>
  <c r="O48" i="167" s="1"/>
  <c r="O49" i="167" s="1"/>
  <c r="O50" i="167" s="1"/>
  <c r="N35" i="167"/>
  <c r="N36" i="167" s="1"/>
  <c r="N37" i="167" s="1"/>
  <c r="N38" i="167" s="1"/>
  <c r="E140" i="164"/>
  <c r="E141" i="164" s="1"/>
  <c r="N22" i="164"/>
  <c r="N23" i="164" s="1"/>
  <c r="N24" i="164" s="1"/>
  <c r="O51" i="167" l="1"/>
  <c r="O52" i="167" s="1"/>
  <c r="O53" i="167" s="1"/>
  <c r="O54" i="167" s="1"/>
  <c r="O55" i="167" s="1"/>
  <c r="O56" i="167" s="1"/>
  <c r="O57" i="167" s="1"/>
  <c r="O58" i="167" s="1"/>
  <c r="O59" i="167" s="1"/>
  <c r="O60" i="167" s="1"/>
  <c r="O61" i="167" s="1"/>
  <c r="O62" i="167" s="1"/>
  <c r="O63" i="167" s="1"/>
  <c r="O64" i="167" s="1"/>
  <c r="O65" i="167" s="1"/>
  <c r="O66" i="167" s="1"/>
  <c r="O67" i="167" s="1"/>
  <c r="O68" i="167" s="1"/>
  <c r="O69" i="167" s="1"/>
  <c r="O70" i="167" s="1"/>
  <c r="O71" i="167" s="1"/>
  <c r="O72" i="167" s="1"/>
  <c r="O73" i="167" s="1"/>
  <c r="O74" i="167" s="1"/>
  <c r="O75" i="167" s="1"/>
  <c r="O76" i="167" s="1"/>
  <c r="O77" i="167" s="1"/>
  <c r="O78" i="167" s="1"/>
  <c r="O79" i="167" s="1"/>
  <c r="O80" i="167" s="1"/>
  <c r="O81" i="167" s="1"/>
  <c r="O82" i="167" s="1"/>
  <c r="O83" i="167" s="1"/>
  <c r="O84" i="167" s="1"/>
  <c r="O85" i="167" s="1"/>
  <c r="O86" i="167" s="1"/>
  <c r="O87" i="167" s="1"/>
  <c r="O88" i="167" s="1"/>
  <c r="O89" i="167" s="1"/>
  <c r="O90" i="167" s="1"/>
  <c r="O91" i="167" s="1"/>
  <c r="O92" i="167" s="1"/>
  <c r="O93" i="167" s="1"/>
  <c r="O94" i="167" s="1"/>
  <c r="O95" i="167" s="1"/>
  <c r="O96" i="167" s="1"/>
  <c r="O97" i="167" s="1"/>
  <c r="O98" i="167" s="1"/>
  <c r="O99" i="167" s="1"/>
  <c r="O100" i="167" s="1"/>
  <c r="O101" i="167" s="1"/>
  <c r="O102" i="167" s="1"/>
  <c r="O103" i="167" s="1"/>
  <c r="O104" i="167" s="1"/>
  <c r="O105" i="167" s="1"/>
  <c r="O106" i="167" s="1"/>
  <c r="O107" i="167" s="1"/>
  <c r="O108" i="167" s="1"/>
  <c r="O109" i="167" s="1"/>
  <c r="O110" i="167" s="1"/>
  <c r="N39" i="167"/>
  <c r="N40" i="167" s="1"/>
  <c r="N41" i="167" s="1"/>
  <c r="F140" i="164"/>
  <c r="F141" i="164" s="1"/>
  <c r="N25" i="164"/>
  <c r="N26" i="164" s="1"/>
  <c r="N27" i="164" s="1"/>
  <c r="N42" i="167" l="1"/>
  <c r="N43" i="167" s="1"/>
  <c r="N44" i="167" s="1"/>
  <c r="N28" i="164"/>
  <c r="N29" i="164" s="1"/>
  <c r="N30" i="164" s="1"/>
  <c r="N31" i="164" s="1"/>
  <c r="N45" i="167" l="1"/>
  <c r="N46" i="167" s="1"/>
  <c r="N47" i="167" s="1"/>
  <c r="N48" i="167" s="1"/>
  <c r="N49" i="167" s="1"/>
  <c r="N50" i="167" s="1"/>
  <c r="N51" i="167" s="1"/>
  <c r="N52" i="167" s="1"/>
  <c r="N53" i="167" s="1"/>
  <c r="N54" i="167" s="1"/>
  <c r="N55" i="167" s="1"/>
  <c r="N56" i="167" s="1"/>
  <c r="N57" i="167" s="1"/>
  <c r="N58" i="167" s="1"/>
  <c r="N32" i="164"/>
  <c r="N33" i="164" s="1"/>
  <c r="N34" i="164" s="1"/>
  <c r="N59" i="167" l="1"/>
  <c r="N60" i="167" s="1"/>
  <c r="N61" i="167" s="1"/>
  <c r="N62" i="167" s="1"/>
  <c r="N63" i="167" s="1"/>
  <c r="N64" i="167" s="1"/>
  <c r="N65" i="167" s="1"/>
  <c r="N66" i="167" s="1"/>
  <c r="N67" i="167" s="1"/>
  <c r="N68" i="167" s="1"/>
  <c r="N69" i="167" s="1"/>
  <c r="N70" i="167" s="1"/>
  <c r="N71" i="167" s="1"/>
  <c r="N72" i="167" s="1"/>
  <c r="N73" i="167" s="1"/>
  <c r="N74" i="167" s="1"/>
  <c r="N75" i="167" s="1"/>
  <c r="N76" i="167" s="1"/>
  <c r="N77" i="167" s="1"/>
  <c r="N78" i="167" s="1"/>
  <c r="N79" i="167" s="1"/>
  <c r="N80" i="167" s="1"/>
  <c r="N81" i="167" s="1"/>
  <c r="N82" i="167" s="1"/>
  <c r="N83" i="167" s="1"/>
  <c r="N84" i="167" s="1"/>
  <c r="N85" i="167" s="1"/>
  <c r="N86" i="167" s="1"/>
  <c r="N87" i="167" s="1"/>
  <c r="N88" i="167" s="1"/>
  <c r="N89" i="167" s="1"/>
  <c r="N90" i="167" s="1"/>
  <c r="N91" i="167" s="1"/>
  <c r="N92" i="167" s="1"/>
  <c r="N93" i="167" s="1"/>
  <c r="N94" i="167" s="1"/>
  <c r="N95" i="167" s="1"/>
  <c r="N96" i="167" s="1"/>
  <c r="N97" i="167" s="1"/>
  <c r="N98" i="167" s="1"/>
  <c r="N99" i="167" s="1"/>
  <c r="N100" i="167" s="1"/>
  <c r="N101" i="167" s="1"/>
  <c r="N102" i="167" s="1"/>
  <c r="N103" i="167" s="1"/>
  <c r="N104" i="167" s="1"/>
  <c r="N105" i="167" s="1"/>
  <c r="N106" i="167" s="1"/>
  <c r="N107" i="167" s="1"/>
  <c r="N108" i="167" s="1"/>
  <c r="N109" i="167" s="1"/>
  <c r="N110" i="167" s="1"/>
  <c r="N112" i="167" s="1"/>
  <c r="O127" i="167" s="1"/>
  <c r="M127" i="167" s="1"/>
  <c r="N35" i="164"/>
  <c r="N36" i="164" s="1"/>
  <c r="N37" i="164" l="1"/>
  <c r="N38" i="164" s="1"/>
  <c r="N39" i="164" s="1"/>
  <c r="N40" i="164" s="1"/>
  <c r="N41" i="164" s="1"/>
  <c r="N42" i="164" s="1"/>
  <c r="N43" i="164" s="1"/>
  <c r="N44" i="164" s="1"/>
  <c r="N45" i="164" s="1"/>
  <c r="N46" i="164" s="1"/>
  <c r="N47" i="164" s="1"/>
  <c r="N48" i="164" l="1"/>
  <c r="N49" i="164" s="1"/>
  <c r="N50" i="164" s="1"/>
  <c r="N51" i="164" s="1"/>
  <c r="N52" i="164" s="1"/>
  <c r="N53" i="164" l="1"/>
  <c r="N54" i="164" s="1"/>
  <c r="N55" i="164" s="1"/>
  <c r="N56" i="164" s="1"/>
  <c r="N57" i="164" l="1"/>
  <c r="N58" i="164" s="1"/>
  <c r="N59" i="164" s="1"/>
  <c r="N60" i="164" s="1"/>
  <c r="N61" i="164" s="1"/>
  <c r="N62" i="164" s="1"/>
  <c r="N63" i="164" s="1"/>
  <c r="N64" i="164" s="1"/>
  <c r="N65" i="164" l="1"/>
  <c r="N66" i="164" s="1"/>
  <c r="N67" i="164" l="1"/>
  <c r="N68" i="164" s="1"/>
  <c r="N69" i="164" s="1"/>
  <c r="N70" i="164" l="1"/>
  <c r="N71" i="164" s="1"/>
  <c r="N72" i="164" s="1"/>
  <c r="N73" i="164" l="1"/>
  <c r="N74" i="164" s="1"/>
  <c r="N75" i="164" s="1"/>
  <c r="N76" i="164" s="1"/>
  <c r="N77" i="164" s="1"/>
  <c r="N78" i="164" s="1"/>
  <c r="N79" i="164" s="1"/>
  <c r="N80" i="164" s="1"/>
  <c r="N81" i="164" s="1"/>
  <c r="N82" i="164" s="1"/>
  <c r="N83" i="164" s="1"/>
  <c r="N84" i="164" s="1"/>
  <c r="N85" i="164" s="1"/>
  <c r="N86" i="164" s="1"/>
  <c r="N87" i="164" s="1"/>
  <c r="N88" i="164" s="1"/>
  <c r="N89" i="164" s="1"/>
  <c r="N90" i="164" s="1"/>
  <c r="N91" i="164" s="1"/>
  <c r="N92" i="164" s="1"/>
  <c r="N93" i="164" s="1"/>
  <c r="N94" i="164" s="1"/>
  <c r="N95" i="164" s="1"/>
  <c r="N96" i="164" s="1"/>
  <c r="N97" i="164" s="1"/>
  <c r="N98" i="164" s="1"/>
  <c r="N99" i="164" s="1"/>
  <c r="N100" i="164" s="1"/>
  <c r="N101" i="164" s="1"/>
  <c r="N102" i="164" s="1"/>
  <c r="N103" i="164" s="1"/>
  <c r="N104" i="164" s="1"/>
  <c r="N105" i="164" s="1"/>
  <c r="N106" i="164" s="1"/>
  <c r="N108" i="164" s="1"/>
  <c r="O123" i="164" s="1"/>
  <c r="M123" i="164" s="1"/>
  <c r="B128" i="161" l="1"/>
  <c r="B123" i="161"/>
  <c r="J117" i="161"/>
  <c r="J112" i="161"/>
  <c r="D120" i="161"/>
  <c r="E120" i="161" s="1"/>
  <c r="D121" i="161"/>
  <c r="D122" i="161"/>
  <c r="E122" i="161"/>
  <c r="F122" i="161" s="1"/>
  <c r="D124" i="161"/>
  <c r="E124" i="161" s="1"/>
  <c r="D125" i="161"/>
  <c r="E125" i="161" s="1"/>
  <c r="D126" i="161"/>
  <c r="D127" i="161"/>
  <c r="E127" i="161" s="1"/>
  <c r="L107" i="161"/>
  <c r="I107" i="161"/>
  <c r="C107" i="161"/>
  <c r="O7" i="161" s="1"/>
  <c r="O8" i="161" s="1"/>
  <c r="O9" i="161" s="1"/>
  <c r="N7" i="161"/>
  <c r="N8" i="161" s="1"/>
  <c r="N9" i="161" s="1"/>
  <c r="N10" i="161" s="1"/>
  <c r="N11" i="161" s="1"/>
  <c r="N12" i="161" s="1"/>
  <c r="N13" i="161" s="1"/>
  <c r="N14" i="161" s="1"/>
  <c r="N15" i="161" s="1"/>
  <c r="N16" i="161" s="1"/>
  <c r="N17" i="161" s="1"/>
  <c r="F124" i="161" l="1"/>
  <c r="D128" i="161"/>
  <c r="F127" i="161"/>
  <c r="D123" i="161"/>
  <c r="E126" i="161"/>
  <c r="E128" i="161" s="1"/>
  <c r="E121" i="161"/>
  <c r="E123" i="161" s="1"/>
  <c r="F125" i="161"/>
  <c r="F120" i="161"/>
  <c r="G107" i="161"/>
  <c r="O10" i="161"/>
  <c r="O11" i="161" s="1"/>
  <c r="O12" i="161" s="1"/>
  <c r="O13" i="161" s="1"/>
  <c r="N18" i="161"/>
  <c r="N19" i="161" s="1"/>
  <c r="N20" i="161" s="1"/>
  <c r="N21" i="161" s="1"/>
  <c r="N22" i="161" s="1"/>
  <c r="N23" i="161" s="1"/>
  <c r="N24" i="161" s="1"/>
  <c r="N25" i="161" s="1"/>
  <c r="N26" i="161" s="1"/>
  <c r="N27" i="161" s="1"/>
  <c r="N28" i="161" s="1"/>
  <c r="N29" i="161" s="1"/>
  <c r="N30" i="161" s="1"/>
  <c r="N31" i="161" s="1"/>
  <c r="L108" i="161"/>
  <c r="B123" i="158"/>
  <c r="B119" i="158"/>
  <c r="J114" i="158"/>
  <c r="J110" i="158"/>
  <c r="D122" i="158"/>
  <c r="D121" i="158"/>
  <c r="E121" i="158" s="1"/>
  <c r="D120" i="158"/>
  <c r="E120" i="158" s="1"/>
  <c r="F120" i="158" s="1"/>
  <c r="D118" i="158"/>
  <c r="E118" i="158" s="1"/>
  <c r="F118" i="158" s="1"/>
  <c r="D117" i="158"/>
  <c r="J85" i="158"/>
  <c r="J81" i="158"/>
  <c r="J79" i="158"/>
  <c r="J77" i="158"/>
  <c r="J75" i="158"/>
  <c r="J74" i="158"/>
  <c r="J72" i="158"/>
  <c r="J71" i="158"/>
  <c r="J68" i="158"/>
  <c r="J67" i="158"/>
  <c r="J65" i="158"/>
  <c r="M86" i="158"/>
  <c r="M85" i="158"/>
  <c r="M84" i="158"/>
  <c r="M83" i="158"/>
  <c r="M82" i="158"/>
  <c r="M81" i="158"/>
  <c r="M80" i="158"/>
  <c r="M79" i="158"/>
  <c r="M78" i="158"/>
  <c r="M77" i="158"/>
  <c r="M75" i="158"/>
  <c r="M73" i="158"/>
  <c r="M72" i="158"/>
  <c r="M71" i="158"/>
  <c r="M70" i="158"/>
  <c r="M69" i="158"/>
  <c r="M68" i="158"/>
  <c r="M67" i="158"/>
  <c r="M66" i="158"/>
  <c r="M65" i="158"/>
  <c r="M64" i="158"/>
  <c r="M63" i="158"/>
  <c r="J57" i="158"/>
  <c r="J56" i="158"/>
  <c r="J54" i="158"/>
  <c r="J53" i="158"/>
  <c r="J52" i="158"/>
  <c r="J48" i="158"/>
  <c r="J60" i="158"/>
  <c r="M62" i="158"/>
  <c r="M61" i="158"/>
  <c r="M60" i="158"/>
  <c r="M59" i="158"/>
  <c r="M58" i="158"/>
  <c r="M57" i="158"/>
  <c r="M56" i="158"/>
  <c r="M55" i="158"/>
  <c r="M54" i="158"/>
  <c r="M53" i="158"/>
  <c r="M52" i="158"/>
  <c r="M51" i="158"/>
  <c r="M50" i="158"/>
  <c r="M49" i="158"/>
  <c r="M48" i="158"/>
  <c r="F15" i="158"/>
  <c r="G15" i="158"/>
  <c r="G106" i="158" s="1"/>
  <c r="G107" i="158" s="1"/>
  <c r="L106" i="158"/>
  <c r="I106" i="158"/>
  <c r="C106" i="158"/>
  <c r="N7" i="158"/>
  <c r="N8" i="158" s="1"/>
  <c r="N9" i="158" s="1"/>
  <c r="N10" i="158" s="1"/>
  <c r="N11" i="158" s="1"/>
  <c r="N12" i="158" s="1"/>
  <c r="D119" i="158" l="1"/>
  <c r="D123" i="158"/>
  <c r="F123" i="161"/>
  <c r="F126" i="161"/>
  <c r="F128" i="161" s="1"/>
  <c r="F121" i="161"/>
  <c r="O14" i="161"/>
  <c r="O15" i="161" s="1"/>
  <c r="O16" i="161" s="1"/>
  <c r="O17" i="161" s="1"/>
  <c r="O18" i="161" s="1"/>
  <c r="O19" i="161" s="1"/>
  <c r="O20" i="161" s="1"/>
  <c r="O21" i="161" s="1"/>
  <c r="O22" i="161" s="1"/>
  <c r="O23" i="161" s="1"/>
  <c r="O24" i="161" s="1"/>
  <c r="O25" i="161" s="1"/>
  <c r="O26" i="161" s="1"/>
  <c r="O27" i="161" s="1"/>
  <c r="O28" i="161" s="1"/>
  <c r="O29" i="161" s="1"/>
  <c r="O30" i="161" s="1"/>
  <c r="O31" i="161" s="1"/>
  <c r="O32" i="161" s="1"/>
  <c r="O33" i="161" s="1"/>
  <c r="O34" i="161" s="1"/>
  <c r="O107" i="161"/>
  <c r="N32" i="161"/>
  <c r="N33" i="161" s="1"/>
  <c r="N34" i="161" s="1"/>
  <c r="N35" i="161" s="1"/>
  <c r="N36" i="161" s="1"/>
  <c r="N37" i="161" s="1"/>
  <c r="N38" i="161" s="1"/>
  <c r="N39" i="161" s="1"/>
  <c r="N40" i="161" s="1"/>
  <c r="F121" i="158"/>
  <c r="E117" i="158"/>
  <c r="E119" i="158" s="1"/>
  <c r="E122" i="158"/>
  <c r="F122" i="158" s="1"/>
  <c r="O106" i="158"/>
  <c r="L107" i="158"/>
  <c r="O7" i="158"/>
  <c r="O8" i="158" s="1"/>
  <c r="O9" i="158" s="1"/>
  <c r="O10" i="158" s="1"/>
  <c r="O11" i="158" s="1"/>
  <c r="D123" i="155"/>
  <c r="E123" i="155"/>
  <c r="D124" i="155"/>
  <c r="E124" i="155" s="1"/>
  <c r="F124" i="155" s="1"/>
  <c r="D125" i="155"/>
  <c r="D126" i="155"/>
  <c r="E126" i="155" s="1"/>
  <c r="D127" i="155"/>
  <c r="E127" i="155" s="1"/>
  <c r="D128" i="155"/>
  <c r="E128" i="155" s="1"/>
  <c r="B129" i="155"/>
  <c r="D130" i="155"/>
  <c r="E130" i="155" s="1"/>
  <c r="B131" i="155"/>
  <c r="J113" i="155"/>
  <c r="J111" i="155"/>
  <c r="N14" i="158" l="1"/>
  <c r="N15" i="158" s="1"/>
  <c r="N16" i="158" s="1"/>
  <c r="O12" i="158"/>
  <c r="O13" i="158" s="1"/>
  <c r="O14" i="158" s="1"/>
  <c r="O15" i="158" s="1"/>
  <c r="O16" i="158" s="1"/>
  <c r="O17" i="158" s="1"/>
  <c r="O18" i="158" s="1"/>
  <c r="O19" i="158" s="1"/>
  <c r="O20" i="158" s="1"/>
  <c r="O21" i="158" s="1"/>
  <c r="O22" i="158" s="1"/>
  <c r="O23" i="158" s="1"/>
  <c r="O24" i="158" s="1"/>
  <c r="O25" i="158" s="1"/>
  <c r="O26" i="158" s="1"/>
  <c r="O27" i="158" s="1"/>
  <c r="O49" i="158" s="1"/>
  <c r="O50" i="158" s="1"/>
  <c r="O51" i="158" s="1"/>
  <c r="O52" i="158" s="1"/>
  <c r="O53" i="158" s="1"/>
  <c r="O54" i="158" s="1"/>
  <c r="O55" i="158" s="1"/>
  <c r="O56" i="158" s="1"/>
  <c r="O57" i="158" s="1"/>
  <c r="O58" i="158" s="1"/>
  <c r="O59" i="158" s="1"/>
  <c r="O60" i="158" s="1"/>
  <c r="O61" i="158" s="1"/>
  <c r="O62" i="158" s="1"/>
  <c r="O63" i="158" s="1"/>
  <c r="O64" i="158" s="1"/>
  <c r="O65" i="158" s="1"/>
  <c r="O66" i="158" s="1"/>
  <c r="O67" i="158" s="1"/>
  <c r="O68" i="158" s="1"/>
  <c r="O69" i="158" s="1"/>
  <c r="O70" i="158" s="1"/>
  <c r="O71" i="158" s="1"/>
  <c r="O72" i="158" s="1"/>
  <c r="O73" i="158" s="1"/>
  <c r="O74" i="158" s="1"/>
  <c r="O75" i="158" s="1"/>
  <c r="O76" i="158" s="1"/>
  <c r="O77" i="158" s="1"/>
  <c r="O78" i="158" s="1"/>
  <c r="O79" i="158" s="1"/>
  <c r="O80" i="158" s="1"/>
  <c r="O81" i="158" s="1"/>
  <c r="O82" i="158" s="1"/>
  <c r="O83" i="158" s="1"/>
  <c r="O84" i="158" s="1"/>
  <c r="O85" i="158" s="1"/>
  <c r="O86" i="158" s="1"/>
  <c r="O87" i="158" s="1"/>
  <c r="O88" i="158" s="1"/>
  <c r="O89" i="158" s="1"/>
  <c r="O90" i="158" s="1"/>
  <c r="O91" i="158" s="1"/>
  <c r="O92" i="158" s="1"/>
  <c r="O93" i="158" s="1"/>
  <c r="O94" i="158" s="1"/>
  <c r="O95" i="158" s="1"/>
  <c r="O96" i="158" s="1"/>
  <c r="O97" i="158" s="1"/>
  <c r="O98" i="158" s="1"/>
  <c r="O99" i="158" s="1"/>
  <c r="O100" i="158" s="1"/>
  <c r="O101" i="158" s="1"/>
  <c r="O102" i="158" s="1"/>
  <c r="O103" i="158" s="1"/>
  <c r="O104" i="158" s="1"/>
  <c r="O105" i="158" s="1"/>
  <c r="E123" i="158"/>
  <c r="F123" i="158"/>
  <c r="F123" i="155"/>
  <c r="F128" i="155"/>
  <c r="F127" i="155"/>
  <c r="D131" i="155"/>
  <c r="O35" i="161"/>
  <c r="O36" i="161" s="1"/>
  <c r="O37" i="161" s="1"/>
  <c r="O38" i="161" s="1"/>
  <c r="O39" i="161" s="1"/>
  <c r="O40" i="161" s="1"/>
  <c r="O41" i="161" s="1"/>
  <c r="O42" i="161" s="1"/>
  <c r="O43" i="161" s="1"/>
  <c r="O44" i="161" s="1"/>
  <c r="O45" i="161" s="1"/>
  <c r="O46" i="161" s="1"/>
  <c r="O47" i="161" s="1"/>
  <c r="O48" i="161" s="1"/>
  <c r="O49" i="161" s="1"/>
  <c r="O50" i="161" s="1"/>
  <c r="O51" i="161" s="1"/>
  <c r="O52" i="161" s="1"/>
  <c r="O53" i="161" s="1"/>
  <c r="O54" i="161" s="1"/>
  <c r="O55" i="161" s="1"/>
  <c r="O56" i="161" s="1"/>
  <c r="O57" i="161" s="1"/>
  <c r="O58" i="161" s="1"/>
  <c r="O59" i="161" s="1"/>
  <c r="O60" i="161" s="1"/>
  <c r="O61" i="161" s="1"/>
  <c r="O62" i="161" s="1"/>
  <c r="O63" i="161" s="1"/>
  <c r="O64" i="161" s="1"/>
  <c r="O65" i="161" s="1"/>
  <c r="O66" i="161" s="1"/>
  <c r="O67" i="161" s="1"/>
  <c r="O68" i="161" s="1"/>
  <c r="O69" i="161" s="1"/>
  <c r="O70" i="161" s="1"/>
  <c r="O71" i="161" s="1"/>
  <c r="O72" i="161" s="1"/>
  <c r="O73" i="161" s="1"/>
  <c r="O74" i="161" s="1"/>
  <c r="O75" i="161" s="1"/>
  <c r="O76" i="161" s="1"/>
  <c r="O77" i="161" s="1"/>
  <c r="O78" i="161" s="1"/>
  <c r="O79" i="161" s="1"/>
  <c r="O80" i="161" s="1"/>
  <c r="O81" i="161" s="1"/>
  <c r="O82" i="161" s="1"/>
  <c r="O83" i="161" s="1"/>
  <c r="O84" i="161" s="1"/>
  <c r="O85" i="161" s="1"/>
  <c r="O86" i="161" s="1"/>
  <c r="O87" i="161" s="1"/>
  <c r="O88" i="161" s="1"/>
  <c r="O89" i="161" s="1"/>
  <c r="O90" i="161" s="1"/>
  <c r="O91" i="161" s="1"/>
  <c r="O92" i="161" s="1"/>
  <c r="O93" i="161" s="1"/>
  <c r="O94" i="161" s="1"/>
  <c r="O95" i="161" s="1"/>
  <c r="O96" i="161" s="1"/>
  <c r="O97" i="161" s="1"/>
  <c r="O98" i="161" s="1"/>
  <c r="O99" i="161" s="1"/>
  <c r="O100" i="161" s="1"/>
  <c r="O101" i="161" s="1"/>
  <c r="O102" i="161" s="1"/>
  <c r="O103" i="161" s="1"/>
  <c r="O104" i="161" s="1"/>
  <c r="O105" i="161" s="1"/>
  <c r="O106" i="161" s="1"/>
  <c r="N41" i="161"/>
  <c r="N42" i="161" s="1"/>
  <c r="N43" i="161" s="1"/>
  <c r="N44" i="161" s="1"/>
  <c r="N45" i="161" s="1"/>
  <c r="N46" i="161" s="1"/>
  <c r="N47" i="161" s="1"/>
  <c r="N48" i="161" s="1"/>
  <c r="N49" i="161" s="1"/>
  <c r="N50" i="161" s="1"/>
  <c r="F117" i="158"/>
  <c r="F119" i="158" s="1"/>
  <c r="F130" i="155"/>
  <c r="F131" i="155" s="1"/>
  <c r="E131" i="155"/>
  <c r="D129" i="155"/>
  <c r="F126" i="155"/>
  <c r="E125" i="155"/>
  <c r="E129" i="155" s="1"/>
  <c r="L103" i="155"/>
  <c r="I103" i="155"/>
  <c r="C103" i="155"/>
  <c r="N7" i="155"/>
  <c r="N8" i="155" s="1"/>
  <c r="N9" i="155" s="1"/>
  <c r="N10" i="155" s="1"/>
  <c r="N11" i="155" s="1"/>
  <c r="N12" i="155" s="1"/>
  <c r="N13" i="155" s="1"/>
  <c r="N14" i="155" s="1"/>
  <c r="N15" i="155" s="1"/>
  <c r="N16" i="155" s="1"/>
  <c r="N17" i="155" s="1"/>
  <c r="N18" i="155" s="1"/>
  <c r="N19" i="155" s="1"/>
  <c r="N20" i="155" s="1"/>
  <c r="N21" i="155" s="1"/>
  <c r="N17" i="158" l="1"/>
  <c r="N18" i="158" s="1"/>
  <c r="N51" i="161"/>
  <c r="N52" i="161" s="1"/>
  <c r="N53" i="161" s="1"/>
  <c r="N54" i="161" s="1"/>
  <c r="N55" i="161" s="1"/>
  <c r="N56" i="161" s="1"/>
  <c r="F125" i="155"/>
  <c r="F129" i="155" s="1"/>
  <c r="N22" i="155"/>
  <c r="N23" i="155" s="1"/>
  <c r="N24" i="155" s="1"/>
  <c r="N25" i="155" s="1"/>
  <c r="N26" i="155" s="1"/>
  <c r="N27" i="155" s="1"/>
  <c r="N28" i="155" s="1"/>
  <c r="N29" i="155" s="1"/>
  <c r="G103" i="155"/>
  <c r="G104" i="155" s="1"/>
  <c r="L104" i="155"/>
  <c r="O7" i="155"/>
  <c r="O8" i="155" s="1"/>
  <c r="O9" i="155" s="1"/>
  <c r="O10" i="155" s="1"/>
  <c r="N19" i="158" l="1"/>
  <c r="N20" i="158" s="1"/>
  <c r="N21" i="158" s="1"/>
  <c r="N22" i="158" s="1"/>
  <c r="N23" i="158" s="1"/>
  <c r="N24" i="158" s="1"/>
  <c r="N25" i="158" s="1"/>
  <c r="N26" i="158" s="1"/>
  <c r="N27" i="158" s="1"/>
  <c r="N49" i="158" s="1"/>
  <c r="N50" i="158" s="1"/>
  <c r="N51" i="158" s="1"/>
  <c r="N52" i="158" s="1"/>
  <c r="N53" i="158" s="1"/>
  <c r="N54" i="158" s="1"/>
  <c r="N55" i="158" s="1"/>
  <c r="N56" i="158" s="1"/>
  <c r="N57" i="158" s="1"/>
  <c r="N58" i="158" s="1"/>
  <c r="N59" i="158" s="1"/>
  <c r="N60" i="158" s="1"/>
  <c r="N61" i="158" s="1"/>
  <c r="N62" i="158" s="1"/>
  <c r="N63" i="158" s="1"/>
  <c r="N64" i="158" s="1"/>
  <c r="N65" i="158" s="1"/>
  <c r="N66" i="158" s="1"/>
  <c r="N67" i="158" s="1"/>
  <c r="N68" i="158" s="1"/>
  <c r="N69" i="158" s="1"/>
  <c r="N70" i="158" s="1"/>
  <c r="N71" i="158" s="1"/>
  <c r="N72" i="158" s="1"/>
  <c r="N73" i="158" s="1"/>
  <c r="N74" i="158" s="1"/>
  <c r="N75" i="158" s="1"/>
  <c r="N76" i="158" s="1"/>
  <c r="N77" i="158" s="1"/>
  <c r="N78" i="158" s="1"/>
  <c r="N79" i="158" s="1"/>
  <c r="N80" i="158" s="1"/>
  <c r="N81" i="158" s="1"/>
  <c r="N82" i="158" s="1"/>
  <c r="N83" i="158" s="1"/>
  <c r="N84" i="158" s="1"/>
  <c r="N85" i="158" s="1"/>
  <c r="N86" i="158" s="1"/>
  <c r="N87" i="158" s="1"/>
  <c r="N88" i="158" s="1"/>
  <c r="N89" i="158" s="1"/>
  <c r="N90" i="158" s="1"/>
  <c r="N91" i="158" s="1"/>
  <c r="N92" i="158" s="1"/>
  <c r="N93" i="158" s="1"/>
  <c r="N94" i="158" s="1"/>
  <c r="N95" i="158" s="1"/>
  <c r="N96" i="158" s="1"/>
  <c r="N97" i="158" s="1"/>
  <c r="N98" i="158" s="1"/>
  <c r="N99" i="158" s="1"/>
  <c r="N100" i="158" s="1"/>
  <c r="N101" i="158" s="1"/>
  <c r="N102" i="158" s="1"/>
  <c r="N103" i="158" s="1"/>
  <c r="N104" i="158" s="1"/>
  <c r="N105" i="158" s="1"/>
  <c r="N107" i="158" s="1"/>
  <c r="O122" i="158" s="1"/>
  <c r="M122" i="158" s="1"/>
  <c r="N57" i="161"/>
  <c r="N58" i="161" s="1"/>
  <c r="N59" i="161" s="1"/>
  <c r="N60" i="161" s="1"/>
  <c r="N61" i="161" s="1"/>
  <c r="N62" i="161" s="1"/>
  <c r="N63" i="161" s="1"/>
  <c r="N30" i="155"/>
  <c r="N31" i="155" s="1"/>
  <c r="O11" i="155"/>
  <c r="O12" i="155" s="1"/>
  <c r="O13" i="155" s="1"/>
  <c r="O14" i="155" s="1"/>
  <c r="O15" i="155" s="1"/>
  <c r="O103" i="155"/>
  <c r="N64" i="161" l="1"/>
  <c r="N65" i="161" s="1"/>
  <c r="N66" i="161" s="1"/>
  <c r="N67" i="161" s="1"/>
  <c r="N68" i="161" s="1"/>
  <c r="N69" i="161" s="1"/>
  <c r="N70" i="161" s="1"/>
  <c r="N71" i="161" s="1"/>
  <c r="N72" i="161" s="1"/>
  <c r="N73" i="161" s="1"/>
  <c r="N74" i="161" s="1"/>
  <c r="N75" i="161" s="1"/>
  <c r="N76" i="161" s="1"/>
  <c r="N77" i="161" s="1"/>
  <c r="N78" i="161" s="1"/>
  <c r="N79" i="161" s="1"/>
  <c r="N80" i="161" s="1"/>
  <c r="N81" i="161" s="1"/>
  <c r="N82" i="161" s="1"/>
  <c r="N83" i="161" s="1"/>
  <c r="N84" i="161" s="1"/>
  <c r="N85" i="161" s="1"/>
  <c r="N86" i="161" s="1"/>
  <c r="N87" i="161" s="1"/>
  <c r="N88" i="161" s="1"/>
  <c r="N89" i="161" s="1"/>
  <c r="N90" i="161" s="1"/>
  <c r="N91" i="161" s="1"/>
  <c r="N92" i="161" s="1"/>
  <c r="N93" i="161" s="1"/>
  <c r="N94" i="161" s="1"/>
  <c r="N95" i="161" s="1"/>
  <c r="N96" i="161" s="1"/>
  <c r="N97" i="161" s="1"/>
  <c r="N98" i="161" s="1"/>
  <c r="N99" i="161" s="1"/>
  <c r="N100" i="161" s="1"/>
  <c r="N101" i="161" s="1"/>
  <c r="N102" i="161" s="1"/>
  <c r="N103" i="161" s="1"/>
  <c r="N104" i="161" s="1"/>
  <c r="N105" i="161" s="1"/>
  <c r="N106" i="161" s="1"/>
  <c r="N108" i="161" s="1"/>
  <c r="O123" i="161" s="1"/>
  <c r="M123" i="161" s="1"/>
  <c r="N32" i="155"/>
  <c r="N33" i="155" s="1"/>
  <c r="N34" i="155" s="1"/>
  <c r="N35" i="155" s="1"/>
  <c r="N36" i="155" s="1"/>
  <c r="O16" i="155"/>
  <c r="O17" i="155" s="1"/>
  <c r="O18" i="155" s="1"/>
  <c r="O19" i="155" s="1"/>
  <c r="O20" i="155" s="1"/>
  <c r="O21" i="155" s="1"/>
  <c r="O22" i="155" s="1"/>
  <c r="O23" i="155" s="1"/>
  <c r="O24" i="155" s="1"/>
  <c r="O25" i="155" s="1"/>
  <c r="O26" i="155" s="1"/>
  <c r="O27" i="155" s="1"/>
  <c r="O28" i="155" s="1"/>
  <c r="O29" i="155" s="1"/>
  <c r="N37" i="155" l="1"/>
  <c r="N38" i="155" s="1"/>
  <c r="N39" i="155" s="1"/>
  <c r="N40" i="155" s="1"/>
  <c r="N41" i="155" s="1"/>
  <c r="N42" i="155" s="1"/>
  <c r="N43" i="155" s="1"/>
  <c r="N44" i="155" s="1"/>
  <c r="N45" i="155" s="1"/>
  <c r="N46" i="155" s="1"/>
  <c r="O30" i="155"/>
  <c r="O31" i="155" s="1"/>
  <c r="O32" i="155" s="1"/>
  <c r="O33" i="155" s="1"/>
  <c r="O34" i="155" s="1"/>
  <c r="O35" i="155" s="1"/>
  <c r="J111" i="154"/>
  <c r="J112" i="154"/>
  <c r="J113" i="154" s="1"/>
  <c r="B122" i="154"/>
  <c r="D121" i="154"/>
  <c r="E121" i="154" s="1"/>
  <c r="D120" i="154"/>
  <c r="E120" i="154" s="1"/>
  <c r="D119" i="154"/>
  <c r="E119" i="154" s="1"/>
  <c r="D118" i="154"/>
  <c r="E118" i="154" s="1"/>
  <c r="D117" i="154"/>
  <c r="E117" i="154" s="1"/>
  <c r="F117" i="154" s="1"/>
  <c r="G117" i="154" s="1"/>
  <c r="D116" i="154"/>
  <c r="E116" i="154" s="1"/>
  <c r="F116" i="154" s="1"/>
  <c r="G116" i="154" s="1"/>
  <c r="D115" i="154"/>
  <c r="E115" i="154" s="1"/>
  <c r="L101" i="154"/>
  <c r="I101" i="154"/>
  <c r="G101" i="154"/>
  <c r="G102" i="154" s="1"/>
  <c r="C101" i="154"/>
  <c r="O7" i="154" s="1"/>
  <c r="O8" i="154" s="1"/>
  <c r="O9" i="154" s="1"/>
  <c r="O10" i="154" s="1"/>
  <c r="O11" i="154" s="1"/>
  <c r="O12" i="154" s="1"/>
  <c r="O13" i="154" s="1"/>
  <c r="O14" i="154" s="1"/>
  <c r="O15" i="154" s="1"/>
  <c r="O16" i="154" s="1"/>
  <c r="O17" i="154" s="1"/>
  <c r="O18" i="154" s="1"/>
  <c r="O19" i="154" s="1"/>
  <c r="O20" i="154" s="1"/>
  <c r="O21" i="154" s="1"/>
  <c r="O22" i="154" s="1"/>
  <c r="O23" i="154" s="1"/>
  <c r="O24" i="154" s="1"/>
  <c r="O25" i="154" s="1"/>
  <c r="O26" i="154" s="1"/>
  <c r="O27" i="154" s="1"/>
  <c r="O28" i="154" s="1"/>
  <c r="O29" i="154" s="1"/>
  <c r="O30" i="154" s="1"/>
  <c r="O31" i="154" s="1"/>
  <c r="O32" i="154" s="1"/>
  <c r="O33" i="154" s="1"/>
  <c r="O34" i="154" s="1"/>
  <c r="O35" i="154" s="1"/>
  <c r="O36" i="154" s="1"/>
  <c r="O37" i="154" s="1"/>
  <c r="O38" i="154" s="1"/>
  <c r="O39" i="154" s="1"/>
  <c r="O40" i="154" s="1"/>
  <c r="O41" i="154" s="1"/>
  <c r="O42" i="154" s="1"/>
  <c r="O43" i="154" s="1"/>
  <c r="O44" i="154" s="1"/>
  <c r="O45" i="154" s="1"/>
  <c r="O46" i="154" s="1"/>
  <c r="O47" i="154" s="1"/>
  <c r="O48" i="154" s="1"/>
  <c r="O49" i="154" s="1"/>
  <c r="O50" i="154" s="1"/>
  <c r="O51" i="154" s="1"/>
  <c r="O52" i="154" s="1"/>
  <c r="O53" i="154" s="1"/>
  <c r="O54" i="154" s="1"/>
  <c r="O55" i="154" s="1"/>
  <c r="O56" i="154" s="1"/>
  <c r="O57" i="154" s="1"/>
  <c r="O58" i="154" s="1"/>
  <c r="O59" i="154" s="1"/>
  <c r="O60" i="154" s="1"/>
  <c r="O61" i="154" s="1"/>
  <c r="O62" i="154" s="1"/>
  <c r="O63" i="154" s="1"/>
  <c r="O64" i="154" s="1"/>
  <c r="O65" i="154" s="1"/>
  <c r="O66" i="154" s="1"/>
  <c r="O67" i="154" s="1"/>
  <c r="O68" i="154" s="1"/>
  <c r="O69" i="154" s="1"/>
  <c r="O70" i="154" s="1"/>
  <c r="O71" i="154" s="1"/>
  <c r="O72" i="154" s="1"/>
  <c r="O73" i="154" s="1"/>
  <c r="O74" i="154" s="1"/>
  <c r="O75" i="154" s="1"/>
  <c r="O76" i="154" s="1"/>
  <c r="O77" i="154" s="1"/>
  <c r="O78" i="154" s="1"/>
  <c r="O79" i="154" s="1"/>
  <c r="O80" i="154" s="1"/>
  <c r="O81" i="154" s="1"/>
  <c r="O82" i="154" s="1"/>
  <c r="O83" i="154" s="1"/>
  <c r="O84" i="154" s="1"/>
  <c r="O85" i="154" s="1"/>
  <c r="O86" i="154" s="1"/>
  <c r="O87" i="154" s="1"/>
  <c r="O88" i="154" s="1"/>
  <c r="O89" i="154" s="1"/>
  <c r="O90" i="154" s="1"/>
  <c r="O91" i="154" s="1"/>
  <c r="O92" i="154" s="1"/>
  <c r="O93" i="154" s="1"/>
  <c r="O94" i="154" s="1"/>
  <c r="O95" i="154" s="1"/>
  <c r="O96" i="154" s="1"/>
  <c r="O97" i="154" s="1"/>
  <c r="O98" i="154" s="1"/>
  <c r="O99" i="154" s="1"/>
  <c r="O100" i="154" s="1"/>
  <c r="N7" i="154"/>
  <c r="N8" i="154" s="1"/>
  <c r="N9" i="154" s="1"/>
  <c r="N10" i="154" s="1"/>
  <c r="N11" i="154" s="1"/>
  <c r="N12" i="154" s="1"/>
  <c r="N13" i="154" s="1"/>
  <c r="N14" i="154" s="1"/>
  <c r="N15" i="154" s="1"/>
  <c r="N16" i="154" s="1"/>
  <c r="N17" i="154" s="1"/>
  <c r="N18" i="154" s="1"/>
  <c r="N19" i="154" s="1"/>
  <c r="N20" i="154" s="1"/>
  <c r="N21" i="154" s="1"/>
  <c r="N22" i="154" s="1"/>
  <c r="N23" i="154" s="1"/>
  <c r="N24" i="154" s="1"/>
  <c r="N25" i="154" s="1"/>
  <c r="N26" i="154" s="1"/>
  <c r="N27" i="154" s="1"/>
  <c r="N28" i="154" s="1"/>
  <c r="N29" i="154" s="1"/>
  <c r="N30" i="154" s="1"/>
  <c r="N31" i="154" s="1"/>
  <c r="N32" i="154" s="1"/>
  <c r="N33" i="154" s="1"/>
  <c r="N34" i="154" s="1"/>
  <c r="N35" i="154" s="1"/>
  <c r="N36" i="154" s="1"/>
  <c r="N37" i="154" s="1"/>
  <c r="N38" i="154" s="1"/>
  <c r="N39" i="154" s="1"/>
  <c r="N40" i="154" s="1"/>
  <c r="N41" i="154" s="1"/>
  <c r="N42" i="154" s="1"/>
  <c r="N43" i="154" s="1"/>
  <c r="N44" i="154" s="1"/>
  <c r="N45" i="154" s="1"/>
  <c r="N46" i="154" s="1"/>
  <c r="N47" i="154" s="1"/>
  <c r="N48" i="154" s="1"/>
  <c r="N49" i="154" s="1"/>
  <c r="N50" i="154" s="1"/>
  <c r="N51" i="154" s="1"/>
  <c r="N52" i="154" s="1"/>
  <c r="N53" i="154" s="1"/>
  <c r="N54" i="154" s="1"/>
  <c r="N55" i="154" s="1"/>
  <c r="N56" i="154" s="1"/>
  <c r="N57" i="154" s="1"/>
  <c r="N58" i="154" s="1"/>
  <c r="N59" i="154" s="1"/>
  <c r="N60" i="154" s="1"/>
  <c r="N61" i="154" s="1"/>
  <c r="N62" i="154" s="1"/>
  <c r="N63" i="154" s="1"/>
  <c r="N64" i="154" s="1"/>
  <c r="N65" i="154" s="1"/>
  <c r="N66" i="154" s="1"/>
  <c r="N67" i="154" s="1"/>
  <c r="N68" i="154" s="1"/>
  <c r="N69" i="154" s="1"/>
  <c r="N70" i="154" s="1"/>
  <c r="N71" i="154" s="1"/>
  <c r="N72" i="154" s="1"/>
  <c r="N73" i="154" s="1"/>
  <c r="N74" i="154" s="1"/>
  <c r="N75" i="154" s="1"/>
  <c r="N76" i="154" s="1"/>
  <c r="N77" i="154" s="1"/>
  <c r="N78" i="154" s="1"/>
  <c r="N79" i="154" s="1"/>
  <c r="N80" i="154" s="1"/>
  <c r="N81" i="154" s="1"/>
  <c r="N82" i="154" s="1"/>
  <c r="N83" i="154" s="1"/>
  <c r="N84" i="154" s="1"/>
  <c r="N85" i="154" s="1"/>
  <c r="N86" i="154" s="1"/>
  <c r="N87" i="154" s="1"/>
  <c r="N88" i="154" s="1"/>
  <c r="N89" i="154" s="1"/>
  <c r="N90" i="154" s="1"/>
  <c r="N91" i="154" s="1"/>
  <c r="N92" i="154" s="1"/>
  <c r="N93" i="154" s="1"/>
  <c r="N94" i="154" s="1"/>
  <c r="N95" i="154" s="1"/>
  <c r="N96" i="154" s="1"/>
  <c r="N97" i="154" s="1"/>
  <c r="N98" i="154" s="1"/>
  <c r="N99" i="154" s="1"/>
  <c r="N100" i="154" s="1"/>
  <c r="N102" i="154" s="1"/>
  <c r="O117" i="154" s="1"/>
  <c r="L102" i="154" l="1"/>
  <c r="N47" i="155"/>
  <c r="N48" i="155" s="1"/>
  <c r="N49" i="155" s="1"/>
  <c r="N50" i="155" s="1"/>
  <c r="N51" i="155" s="1"/>
  <c r="O36" i="155"/>
  <c r="O37" i="155" s="1"/>
  <c r="O38" i="155" s="1"/>
  <c r="O39" i="155" s="1"/>
  <c r="O40" i="155" s="1"/>
  <c r="O41" i="155" s="1"/>
  <c r="O42" i="155" s="1"/>
  <c r="O43" i="155" s="1"/>
  <c r="O44" i="155" s="1"/>
  <c r="O45" i="155" s="1"/>
  <c r="F118" i="154"/>
  <c r="G118" i="154" s="1"/>
  <c r="O101" i="154"/>
  <c r="M117" i="154" s="1"/>
  <c r="F121" i="154"/>
  <c r="G121" i="154" s="1"/>
  <c r="G119" i="154"/>
  <c r="F119" i="154"/>
  <c r="E122" i="154"/>
  <c r="F115" i="154"/>
  <c r="F120" i="154"/>
  <c r="G120" i="154" s="1"/>
  <c r="B174" i="152"/>
  <c r="B165" i="152"/>
  <c r="J158" i="152"/>
  <c r="J149" i="152"/>
  <c r="E173" i="152"/>
  <c r="E172" i="152"/>
  <c r="E171" i="152"/>
  <c r="F171" i="152" s="1"/>
  <c r="G171" i="152" s="1"/>
  <c r="F170" i="152"/>
  <c r="G170" i="152" s="1"/>
  <c r="E170" i="152"/>
  <c r="E169" i="152"/>
  <c r="E168" i="152"/>
  <c r="E167" i="152"/>
  <c r="F167" i="152" s="1"/>
  <c r="G167" i="152" s="1"/>
  <c r="E166" i="152"/>
  <c r="E164" i="152"/>
  <c r="E163" i="152"/>
  <c r="E162" i="152"/>
  <c r="F162" i="152" s="1"/>
  <c r="G162" i="152" s="1"/>
  <c r="E161" i="152"/>
  <c r="F161" i="152" s="1"/>
  <c r="G161" i="152" s="1"/>
  <c r="E160" i="152"/>
  <c r="L142" i="152"/>
  <c r="C142" i="152"/>
  <c r="O7" i="152" s="1"/>
  <c r="O8" i="152" s="1"/>
  <c r="O9" i="152" s="1"/>
  <c r="O10" i="152" s="1"/>
  <c r="O11" i="152" s="1"/>
  <c r="O12" i="152" s="1"/>
  <c r="O13" i="152" s="1"/>
  <c r="O14" i="152" s="1"/>
  <c r="O15" i="152" s="1"/>
  <c r="O16" i="152" s="1"/>
  <c r="O17" i="152" s="1"/>
  <c r="O18" i="152" s="1"/>
  <c r="G142" i="152"/>
  <c r="G143" i="152" s="1"/>
  <c r="I142" i="152"/>
  <c r="N7" i="152"/>
  <c r="N8" i="152" s="1"/>
  <c r="N9" i="152" s="1"/>
  <c r="N10" i="152" s="1"/>
  <c r="N11" i="152" s="1"/>
  <c r="N12" i="152" s="1"/>
  <c r="N13" i="152" s="1"/>
  <c r="N14" i="152" s="1"/>
  <c r="N15" i="152" s="1"/>
  <c r="E165" i="152" l="1"/>
  <c r="E174" i="152"/>
  <c r="F166" i="152"/>
  <c r="N52" i="155"/>
  <c r="N53" i="155" s="1"/>
  <c r="N54" i="155" s="1"/>
  <c r="O46" i="155"/>
  <c r="O47" i="155" s="1"/>
  <c r="O48" i="155" s="1"/>
  <c r="O49" i="155" s="1"/>
  <c r="O50" i="155" s="1"/>
  <c r="F122" i="154"/>
  <c r="G115" i="154"/>
  <c r="G122" i="154" s="1"/>
  <c r="F160" i="152"/>
  <c r="F164" i="152"/>
  <c r="F169" i="152"/>
  <c r="G169" i="152" s="1"/>
  <c r="F173" i="152"/>
  <c r="G173" i="152" s="1"/>
  <c r="F163" i="152"/>
  <c r="G163" i="152" s="1"/>
  <c r="F168" i="152"/>
  <c r="G168" i="152" s="1"/>
  <c r="F172" i="152"/>
  <c r="G172" i="152" s="1"/>
  <c r="O142" i="152"/>
  <c r="N16" i="152"/>
  <c r="N17" i="152" s="1"/>
  <c r="N18" i="152" s="1"/>
  <c r="N19" i="152" s="1"/>
  <c r="O19" i="152"/>
  <c r="L143" i="152"/>
  <c r="F165" i="152" l="1"/>
  <c r="G166" i="152"/>
  <c r="G174" i="152" s="1"/>
  <c r="F174" i="152"/>
  <c r="N55" i="155"/>
  <c r="N56" i="155" s="1"/>
  <c r="N57" i="155" s="1"/>
  <c r="N58" i="155" s="1"/>
  <c r="N59" i="155" s="1"/>
  <c r="N60" i="155" s="1"/>
  <c r="N61" i="155" s="1"/>
  <c r="N62" i="155" s="1"/>
  <c r="N63" i="155" s="1"/>
  <c r="N64" i="155" s="1"/>
  <c r="O51" i="155"/>
  <c r="O52" i="155" s="1"/>
  <c r="O53" i="155" s="1"/>
  <c r="G164" i="152"/>
  <c r="G160" i="152"/>
  <c r="O20" i="152"/>
  <c r="O21" i="152" s="1"/>
  <c r="O22" i="152" s="1"/>
  <c r="N20" i="152"/>
  <c r="N21" i="152" s="1"/>
  <c r="N22" i="152" s="1"/>
  <c r="N23" i="152" s="1"/>
  <c r="G165" i="152" l="1"/>
  <c r="N65" i="155"/>
  <c r="N66" i="155" s="1"/>
  <c r="N67" i="155" s="1"/>
  <c r="O54" i="155"/>
  <c r="O55" i="155" s="1"/>
  <c r="O56" i="155" s="1"/>
  <c r="O57" i="155" s="1"/>
  <c r="O58" i="155" s="1"/>
  <c r="O59" i="155" s="1"/>
  <c r="O60" i="155" s="1"/>
  <c r="O61" i="155" s="1"/>
  <c r="O62" i="155" s="1"/>
  <c r="O63" i="155" s="1"/>
  <c r="O64" i="155" s="1"/>
  <c r="O65" i="155" s="1"/>
  <c r="O66" i="155" s="1"/>
  <c r="O67" i="155" s="1"/>
  <c r="O68" i="155" s="1"/>
  <c r="O69" i="155" s="1"/>
  <c r="O70" i="155" s="1"/>
  <c r="O71" i="155" s="1"/>
  <c r="O72" i="155" s="1"/>
  <c r="O73" i="155" s="1"/>
  <c r="O74" i="155" s="1"/>
  <c r="O75" i="155" s="1"/>
  <c r="O76" i="155" s="1"/>
  <c r="O77" i="155" s="1"/>
  <c r="O78" i="155" s="1"/>
  <c r="O79" i="155" s="1"/>
  <c r="O80" i="155" s="1"/>
  <c r="O81" i="155" s="1"/>
  <c r="O82" i="155" s="1"/>
  <c r="O83" i="155" s="1"/>
  <c r="O84" i="155" s="1"/>
  <c r="O85" i="155" s="1"/>
  <c r="O86" i="155" s="1"/>
  <c r="O87" i="155" s="1"/>
  <c r="O88" i="155" s="1"/>
  <c r="O89" i="155" s="1"/>
  <c r="O90" i="155" s="1"/>
  <c r="O91" i="155" s="1"/>
  <c r="O92" i="155" s="1"/>
  <c r="O93" i="155" s="1"/>
  <c r="O94" i="155" s="1"/>
  <c r="O95" i="155" s="1"/>
  <c r="O96" i="155" s="1"/>
  <c r="O97" i="155" s="1"/>
  <c r="O98" i="155" s="1"/>
  <c r="O99" i="155" s="1"/>
  <c r="O100" i="155" s="1"/>
  <c r="O101" i="155" s="1"/>
  <c r="O102" i="155" s="1"/>
  <c r="N24" i="152"/>
  <c r="N25" i="152" s="1"/>
  <c r="N26" i="152" s="1"/>
  <c r="N27" i="152" s="1"/>
  <c r="N28" i="152" s="1"/>
  <c r="N29" i="152" s="1"/>
  <c r="N30" i="152" s="1"/>
  <c r="N31" i="152" s="1"/>
  <c r="N32" i="152" s="1"/>
  <c r="N33" i="152" s="1"/>
  <c r="N34" i="152" s="1"/>
  <c r="N35" i="152" s="1"/>
  <c r="N36" i="152" s="1"/>
  <c r="N37" i="152" s="1"/>
  <c r="N38" i="152" s="1"/>
  <c r="N39" i="152" s="1"/>
  <c r="N40" i="152" s="1"/>
  <c r="N41" i="152" s="1"/>
  <c r="N42" i="152" s="1"/>
  <c r="N43" i="152" s="1"/>
  <c r="N44" i="152" s="1"/>
  <c r="N45" i="152" s="1"/>
  <c r="N46" i="152" s="1"/>
  <c r="O23" i="152"/>
  <c r="O24" i="152" s="1"/>
  <c r="O25" i="152" s="1"/>
  <c r="O26" i="152" s="1"/>
  <c r="O27" i="152" s="1"/>
  <c r="O28" i="152" s="1"/>
  <c r="O29" i="152" s="1"/>
  <c r="O30" i="152" s="1"/>
  <c r="O31" i="152" s="1"/>
  <c r="O32" i="152" s="1"/>
  <c r="O33" i="152" s="1"/>
  <c r="O34" i="152" s="1"/>
  <c r="O35" i="152" s="1"/>
  <c r="O36" i="152" s="1"/>
  <c r="O37" i="152" s="1"/>
  <c r="O38" i="152" s="1"/>
  <c r="O39" i="152" s="1"/>
  <c r="O40" i="152" s="1"/>
  <c r="O41" i="152" s="1"/>
  <c r="O42" i="152" s="1"/>
  <c r="O43" i="152" s="1"/>
  <c r="O44" i="152" s="1"/>
  <c r="O45" i="152" s="1"/>
  <c r="O46" i="152" s="1"/>
  <c r="N68" i="155" l="1"/>
  <c r="N69" i="155" s="1"/>
  <c r="N70" i="155" s="1"/>
  <c r="N71" i="155" s="1"/>
  <c r="N72" i="155" s="1"/>
  <c r="N73" i="155" s="1"/>
  <c r="N74" i="155" s="1"/>
  <c r="N75" i="155" s="1"/>
  <c r="N76" i="155" s="1"/>
  <c r="N77" i="155" s="1"/>
  <c r="N78" i="155" s="1"/>
  <c r="N79" i="155" s="1"/>
  <c r="N80" i="155" s="1"/>
  <c r="N81" i="155" s="1"/>
  <c r="N82" i="155" s="1"/>
  <c r="N83" i="155" s="1"/>
  <c r="N84" i="155" s="1"/>
  <c r="N85" i="155" s="1"/>
  <c r="N86" i="155" s="1"/>
  <c r="N87" i="155" s="1"/>
  <c r="N88" i="155" s="1"/>
  <c r="N89" i="155" s="1"/>
  <c r="N90" i="155" s="1"/>
  <c r="N91" i="155" s="1"/>
  <c r="N92" i="155" s="1"/>
  <c r="N93" i="155" s="1"/>
  <c r="N94" i="155" s="1"/>
  <c r="N95" i="155" s="1"/>
  <c r="N96" i="155" s="1"/>
  <c r="N97" i="155" s="1"/>
  <c r="N98" i="155" s="1"/>
  <c r="N99" i="155" s="1"/>
  <c r="N100" i="155" s="1"/>
  <c r="N101" i="155" s="1"/>
  <c r="N102" i="155" s="1"/>
  <c r="N104" i="155" s="1"/>
  <c r="O119" i="155" s="1"/>
  <c r="M119" i="155" s="1"/>
  <c r="O47" i="152"/>
  <c r="O48" i="152" s="1"/>
  <c r="O49" i="152" s="1"/>
  <c r="O50" i="152" s="1"/>
  <c r="O51" i="152" s="1"/>
  <c r="O52" i="152" s="1"/>
  <c r="O53" i="152" s="1"/>
  <c r="O54" i="152" s="1"/>
  <c r="O55" i="152" s="1"/>
  <c r="O56" i="152" s="1"/>
  <c r="O57" i="152" s="1"/>
  <c r="O58" i="152" s="1"/>
  <c r="O59" i="152" s="1"/>
  <c r="O60" i="152" s="1"/>
  <c r="O61" i="152" s="1"/>
  <c r="O62" i="152" s="1"/>
  <c r="N47" i="152"/>
  <c r="N48" i="152" s="1"/>
  <c r="N49" i="152" s="1"/>
  <c r="N50" i="152" s="1"/>
  <c r="N51" i="152" s="1"/>
  <c r="N52" i="152" s="1"/>
  <c r="N53" i="152" s="1"/>
  <c r="N54" i="152" s="1"/>
  <c r="N55" i="152" s="1"/>
  <c r="N56" i="152" s="1"/>
  <c r="N57" i="152" s="1"/>
  <c r="N58" i="152" s="1"/>
  <c r="N59" i="152" s="1"/>
  <c r="N60" i="152" s="1"/>
  <c r="N61" i="152" s="1"/>
  <c r="N62" i="152" s="1"/>
  <c r="N63" i="152" l="1"/>
  <c r="N64" i="152" s="1"/>
  <c r="N65" i="152" s="1"/>
  <c r="N66" i="152" s="1"/>
  <c r="N67" i="152" s="1"/>
  <c r="N68" i="152" s="1"/>
  <c r="N69" i="152" s="1"/>
  <c r="O63" i="152"/>
  <c r="O64" i="152" s="1"/>
  <c r="O65" i="152" s="1"/>
  <c r="O66" i="152" s="1"/>
  <c r="O67" i="152" s="1"/>
  <c r="O68" i="152" s="1"/>
  <c r="O69" i="152" s="1"/>
  <c r="O70" i="152" l="1"/>
  <c r="O71" i="152" s="1"/>
  <c r="O72" i="152" s="1"/>
  <c r="O73" i="152" s="1"/>
  <c r="O74" i="152" s="1"/>
  <c r="O75" i="152" s="1"/>
  <c r="O76" i="152" s="1"/>
  <c r="O77" i="152" s="1"/>
  <c r="N70" i="152"/>
  <c r="N71" i="152" s="1"/>
  <c r="N72" i="152" s="1"/>
  <c r="N73" i="152" s="1"/>
  <c r="N74" i="152" s="1"/>
  <c r="N75" i="152" s="1"/>
  <c r="N76" i="152" s="1"/>
  <c r="N77" i="152" s="1"/>
  <c r="N78" i="152" s="1"/>
  <c r="N79" i="152" l="1"/>
  <c r="N80" i="152" s="1"/>
  <c r="N81" i="152" s="1"/>
  <c r="O78" i="152"/>
  <c r="O79" i="152" s="1"/>
  <c r="O80" i="152" s="1"/>
  <c r="O81" i="152" l="1"/>
  <c r="O82" i="152" s="1"/>
  <c r="O83" i="152" s="1"/>
  <c r="O84" i="152" s="1"/>
  <c r="N82" i="152"/>
  <c r="N83" i="152" s="1"/>
  <c r="N84" i="152" s="1"/>
  <c r="N85" i="152" s="1"/>
  <c r="N86" i="152" l="1"/>
  <c r="N87" i="152" s="1"/>
  <c r="N88" i="152" s="1"/>
  <c r="N89" i="152" s="1"/>
  <c r="N90" i="152" s="1"/>
  <c r="N91" i="152" s="1"/>
  <c r="N92" i="152" s="1"/>
  <c r="N93" i="152" s="1"/>
  <c r="N94" i="152" s="1"/>
  <c r="N95" i="152" s="1"/>
  <c r="N96" i="152" s="1"/>
  <c r="N97" i="152" s="1"/>
  <c r="N98" i="152" s="1"/>
  <c r="N99" i="152" s="1"/>
  <c r="N100" i="152" s="1"/>
  <c r="N101" i="152" s="1"/>
  <c r="N102" i="152" s="1"/>
  <c r="N103" i="152" s="1"/>
  <c r="N104" i="152" s="1"/>
  <c r="N105" i="152" s="1"/>
  <c r="O85" i="152"/>
  <c r="O86" i="152" s="1"/>
  <c r="O87" i="152" s="1"/>
  <c r="O88" i="152" s="1"/>
  <c r="O89" i="152" s="1"/>
  <c r="O90" i="152" s="1"/>
  <c r="O91" i="152" s="1"/>
  <c r="O92" i="152" s="1"/>
  <c r="O93" i="152" s="1"/>
  <c r="O94" i="152" s="1"/>
  <c r="O95" i="152" s="1"/>
  <c r="O96" i="152" s="1"/>
  <c r="O97" i="152" s="1"/>
  <c r="O98" i="152" s="1"/>
  <c r="O99" i="152" s="1"/>
  <c r="O100" i="152" s="1"/>
  <c r="O101" i="152" s="1"/>
  <c r="O102" i="152" s="1"/>
  <c r="O103" i="152" s="1"/>
  <c r="O104" i="152" s="1"/>
  <c r="O105" i="152" s="1"/>
  <c r="O106" i="152" l="1"/>
  <c r="O107" i="152" s="1"/>
  <c r="O108" i="152" s="1"/>
  <c r="N106" i="152"/>
  <c r="N107" i="152" s="1"/>
  <c r="O109" i="152" l="1"/>
  <c r="O110" i="152" s="1"/>
  <c r="O111" i="152" s="1"/>
  <c r="O112" i="152" s="1"/>
  <c r="O113" i="152" s="1"/>
  <c r="O114" i="152" s="1"/>
  <c r="O115" i="152" s="1"/>
  <c r="O116" i="152" s="1"/>
  <c r="O117" i="152" s="1"/>
  <c r="O118" i="152" s="1"/>
  <c r="O119" i="152" s="1"/>
  <c r="O120" i="152" s="1"/>
  <c r="O121" i="152" s="1"/>
  <c r="N108" i="152"/>
  <c r="N109" i="152" s="1"/>
  <c r="O122" i="152" l="1"/>
  <c r="O123" i="152" s="1"/>
  <c r="O124" i="152" s="1"/>
  <c r="O125" i="152" s="1"/>
  <c r="O126" i="152" s="1"/>
  <c r="O127" i="152" s="1"/>
  <c r="O128" i="152" s="1"/>
  <c r="O129" i="152" s="1"/>
  <c r="O130" i="152" s="1"/>
  <c r="O131" i="152" s="1"/>
  <c r="O132" i="152" s="1"/>
  <c r="O133" i="152" s="1"/>
  <c r="O134" i="152" s="1"/>
  <c r="O135" i="152" s="1"/>
  <c r="O136" i="152" s="1"/>
  <c r="O137" i="152" s="1"/>
  <c r="O138" i="152" s="1"/>
  <c r="O139" i="152" s="1"/>
  <c r="O140" i="152" s="1"/>
  <c r="O141" i="152" s="1"/>
  <c r="N110" i="152"/>
  <c r="N111" i="152" s="1"/>
  <c r="N112" i="152" s="1"/>
  <c r="N113" i="152" s="1"/>
  <c r="N114" i="152" s="1"/>
  <c r="N115" i="152" s="1"/>
  <c r="N116" i="152" s="1"/>
  <c r="N117" i="152" s="1"/>
  <c r="N118" i="152" s="1"/>
  <c r="N119" i="152" s="1"/>
  <c r="N120" i="152" l="1"/>
  <c r="N121" i="152" s="1"/>
  <c r="N122" i="152" s="1"/>
  <c r="N123" i="152" s="1"/>
  <c r="N124" i="152" s="1"/>
  <c r="N125" i="152" l="1"/>
  <c r="N126" i="152" l="1"/>
  <c r="N127" i="152" s="1"/>
  <c r="N128" i="152" s="1"/>
  <c r="N129" i="152" s="1"/>
  <c r="N130" i="152" l="1"/>
  <c r="N131" i="152" s="1"/>
  <c r="N132" i="152" s="1"/>
  <c r="N133" i="152" s="1"/>
  <c r="N134" i="152" s="1"/>
  <c r="N135" i="152" s="1"/>
  <c r="N136" i="152" s="1"/>
  <c r="N137" i="152" s="1"/>
  <c r="N138" i="152" s="1"/>
  <c r="N139" i="152" s="1"/>
  <c r="N140" i="152" s="1"/>
  <c r="N141" i="152" s="1"/>
  <c r="N143" i="152" s="1"/>
  <c r="O158" i="152" s="1"/>
  <c r="M158" i="152" s="1"/>
  <c r="E131" i="149" l="1"/>
  <c r="F131" i="149" s="1"/>
  <c r="E132" i="149"/>
  <c r="F132" i="149" s="1"/>
  <c r="E133" i="149"/>
  <c r="F133" i="149" s="1"/>
  <c r="E134" i="149"/>
  <c r="F134" i="149" s="1"/>
  <c r="E135" i="149"/>
  <c r="F135" i="149" s="1"/>
  <c r="G135" i="149" s="1"/>
  <c r="E136" i="149"/>
  <c r="F136" i="149" s="1"/>
  <c r="E137" i="149"/>
  <c r="F137" i="149" s="1"/>
  <c r="E138" i="149"/>
  <c r="E139" i="149"/>
  <c r="F139" i="149" s="1"/>
  <c r="G139" i="149" s="1"/>
  <c r="E130" i="149"/>
  <c r="G132" i="149" l="1"/>
  <c r="E140" i="149"/>
  <c r="G134" i="149"/>
  <c r="G131" i="149"/>
  <c r="G136" i="149"/>
  <c r="F138" i="149"/>
  <c r="G138" i="149" s="1"/>
  <c r="G137" i="149"/>
  <c r="G133" i="149"/>
  <c r="B140" i="149" l="1"/>
  <c r="J128" i="149"/>
  <c r="L116" i="149"/>
  <c r="I116" i="149"/>
  <c r="C116" i="149"/>
  <c r="N7" i="149"/>
  <c r="N8" i="149" s="1"/>
  <c r="N9" i="149" s="1"/>
  <c r="N10" i="149" s="1"/>
  <c r="N11" i="149" s="1"/>
  <c r="N12" i="149" s="1"/>
  <c r="N13" i="149" s="1"/>
  <c r="N14" i="149" s="1"/>
  <c r="N15" i="149" s="1"/>
  <c r="N16" i="149" s="1"/>
  <c r="N17" i="149" s="1"/>
  <c r="N18" i="149" s="1"/>
  <c r="N19" i="149" s="1"/>
  <c r="N20" i="149" s="1"/>
  <c r="F130" i="149" l="1"/>
  <c r="F140" i="149" s="1"/>
  <c r="N21" i="149"/>
  <c r="N22" i="149" s="1"/>
  <c r="N23" i="149" s="1"/>
  <c r="N24" i="149" s="1"/>
  <c r="N25" i="149" s="1"/>
  <c r="N26" i="149" s="1"/>
  <c r="G116" i="149"/>
  <c r="O7" i="149"/>
  <c r="O8" i="149" s="1"/>
  <c r="O9" i="149" s="1"/>
  <c r="O10" i="149" s="1"/>
  <c r="O11" i="149" s="1"/>
  <c r="O12" i="149" s="1"/>
  <c r="O13" i="149" s="1"/>
  <c r="O14" i="149" s="1"/>
  <c r="O15" i="149" s="1"/>
  <c r="O16" i="149" s="1"/>
  <c r="O17" i="149" s="1"/>
  <c r="O18" i="149" s="1"/>
  <c r="O19" i="149" s="1"/>
  <c r="O20" i="149" s="1"/>
  <c r="O21" i="149" s="1"/>
  <c r="O22" i="149" s="1"/>
  <c r="O23" i="149" s="1"/>
  <c r="O24" i="149" s="1"/>
  <c r="O25" i="149" s="1"/>
  <c r="O26" i="149" s="1"/>
  <c r="O27" i="149" s="1"/>
  <c r="O28" i="149" s="1"/>
  <c r="O29" i="149" s="1"/>
  <c r="O30" i="149" s="1"/>
  <c r="O31" i="149" s="1"/>
  <c r="O32" i="149" s="1"/>
  <c r="O33" i="149" s="1"/>
  <c r="O34" i="149" s="1"/>
  <c r="O35" i="149" s="1"/>
  <c r="O36" i="149" s="1"/>
  <c r="O37" i="149" s="1"/>
  <c r="O38" i="149" s="1"/>
  <c r="O39" i="149" s="1"/>
  <c r="O40" i="149" s="1"/>
  <c r="O41" i="149" s="1"/>
  <c r="O42" i="149" s="1"/>
  <c r="O43" i="149" s="1"/>
  <c r="O44" i="149" s="1"/>
  <c r="O45" i="149" s="1"/>
  <c r="O46" i="149" s="1"/>
  <c r="O47" i="149" s="1"/>
  <c r="O48" i="149" s="1"/>
  <c r="O49" i="149" s="1"/>
  <c r="O50" i="149" s="1"/>
  <c r="O51" i="149" s="1"/>
  <c r="O52" i="149" s="1"/>
  <c r="O53" i="149" s="1"/>
  <c r="O54" i="149" s="1"/>
  <c r="O55" i="149" s="1"/>
  <c r="O56" i="149" s="1"/>
  <c r="O57" i="149" s="1"/>
  <c r="O58" i="149" s="1"/>
  <c r="O59" i="149" s="1"/>
  <c r="O60" i="149" s="1"/>
  <c r="O61" i="149" s="1"/>
  <c r="O62" i="149" s="1"/>
  <c r="O63" i="149" s="1"/>
  <c r="O64" i="149" s="1"/>
  <c r="O65" i="149" s="1"/>
  <c r="O66" i="149" s="1"/>
  <c r="O67" i="149" s="1"/>
  <c r="O68" i="149" s="1"/>
  <c r="O69" i="149" s="1"/>
  <c r="O70" i="149" s="1"/>
  <c r="O71" i="149" s="1"/>
  <c r="O72" i="149" s="1"/>
  <c r="O73" i="149" s="1"/>
  <c r="O74" i="149" s="1"/>
  <c r="O75" i="149" s="1"/>
  <c r="O76" i="149" s="1"/>
  <c r="O77" i="149" s="1"/>
  <c r="O78" i="149" s="1"/>
  <c r="O79" i="149" s="1"/>
  <c r="O80" i="149" s="1"/>
  <c r="O81" i="149" s="1"/>
  <c r="O82" i="149" s="1"/>
  <c r="O83" i="149" s="1"/>
  <c r="O84" i="149" s="1"/>
  <c r="O85" i="149" s="1"/>
  <c r="O86" i="149" s="1"/>
  <c r="O87" i="149" s="1"/>
  <c r="O88" i="149" s="1"/>
  <c r="O89" i="149" s="1"/>
  <c r="O90" i="149" s="1"/>
  <c r="O91" i="149" s="1"/>
  <c r="O92" i="149" s="1"/>
  <c r="O93" i="149" s="1"/>
  <c r="O94" i="149" s="1"/>
  <c r="O95" i="149" s="1"/>
  <c r="O96" i="149" s="1"/>
  <c r="O97" i="149" s="1"/>
  <c r="O98" i="149" s="1"/>
  <c r="O99" i="149" s="1"/>
  <c r="O100" i="149" s="1"/>
  <c r="O101" i="149" s="1"/>
  <c r="O102" i="149" s="1"/>
  <c r="O103" i="149" s="1"/>
  <c r="O104" i="149" s="1"/>
  <c r="O105" i="149" s="1"/>
  <c r="O106" i="149" s="1"/>
  <c r="O107" i="149" s="1"/>
  <c r="O108" i="149" s="1"/>
  <c r="O109" i="149" s="1"/>
  <c r="O110" i="149" s="1"/>
  <c r="O111" i="149" s="1"/>
  <c r="O112" i="149" s="1"/>
  <c r="O113" i="149" s="1"/>
  <c r="O114" i="149" s="1"/>
  <c r="O115" i="149" s="1"/>
  <c r="L117" i="149"/>
  <c r="G130" i="149" l="1"/>
  <c r="G140" i="149" s="1"/>
  <c r="N27" i="149"/>
  <c r="N28" i="149" s="1"/>
  <c r="N29" i="149" s="1"/>
  <c r="N30" i="149" s="1"/>
  <c r="N31" i="149" s="1"/>
  <c r="O116" i="149"/>
  <c r="N32" i="149" l="1"/>
  <c r="N33" i="149" s="1"/>
  <c r="N34" i="149" s="1"/>
  <c r="N35" i="149" s="1"/>
  <c r="N36" i="149" s="1"/>
  <c r="N37" i="149" s="1"/>
  <c r="N38" i="149" s="1"/>
  <c r="N39" i="149" s="1"/>
  <c r="N40" i="149" s="1"/>
  <c r="N41" i="149" s="1"/>
  <c r="N42" i="149" s="1"/>
  <c r="N43" i="149" s="1"/>
  <c r="N44" i="149" s="1"/>
  <c r="N45" i="149" s="1"/>
  <c r="N46" i="149" l="1"/>
  <c r="N47" i="149" s="1"/>
  <c r="N48" i="149" s="1"/>
  <c r="N49" i="149" s="1"/>
  <c r="N50" i="149" l="1"/>
  <c r="N51" i="149" s="1"/>
  <c r="N52" i="149" s="1"/>
  <c r="N53" i="149" l="1"/>
  <c r="N54" i="149" s="1"/>
  <c r="N55" i="149" s="1"/>
  <c r="N56" i="149" s="1"/>
  <c r="N57" i="149" s="1"/>
  <c r="N58" i="149" s="1"/>
  <c r="N59" i="149" s="1"/>
  <c r="N60" i="149" l="1"/>
  <c r="N61" i="149" s="1"/>
  <c r="N62" i="149" s="1"/>
  <c r="N63" i="149" s="1"/>
  <c r="N64" i="149" s="1"/>
  <c r="N65" i="149" s="1"/>
  <c r="N66" i="149" s="1"/>
  <c r="N67" i="149" l="1"/>
  <c r="N68" i="149" s="1"/>
  <c r="N69" i="149" s="1"/>
  <c r="N70" i="149" l="1"/>
  <c r="N71" i="149" s="1"/>
  <c r="N72" i="149" s="1"/>
  <c r="N73" i="149" s="1"/>
  <c r="N74" i="149" s="1"/>
  <c r="N75" i="149" s="1"/>
  <c r="N76" i="149" s="1"/>
  <c r="N77" i="149" s="1"/>
  <c r="N78" i="149" s="1"/>
  <c r="N79" i="149" s="1"/>
  <c r="N80" i="149" s="1"/>
  <c r="N81" i="149" s="1"/>
  <c r="N82" i="149" s="1"/>
  <c r="N83" i="149" s="1"/>
  <c r="N84" i="149" s="1"/>
  <c r="N85" i="149" s="1"/>
  <c r="N86" i="149" s="1"/>
  <c r="N87" i="149" s="1"/>
  <c r="N88" i="149" s="1"/>
  <c r="N89" i="149" s="1"/>
  <c r="N90" i="149" s="1"/>
  <c r="N91" i="149" s="1"/>
  <c r="N92" i="149" s="1"/>
  <c r="N93" i="149" s="1"/>
  <c r="N94" i="149" s="1"/>
  <c r="N95" i="149" s="1"/>
  <c r="N96" i="149" s="1"/>
  <c r="N97" i="149" s="1"/>
  <c r="N98" i="149" s="1"/>
  <c r="N99" i="149" s="1"/>
  <c r="N100" i="149" s="1"/>
  <c r="N101" i="149" s="1"/>
  <c r="N102" i="149" s="1"/>
  <c r="N103" i="149" s="1"/>
  <c r="N104" i="149" s="1"/>
  <c r="N105" i="149" s="1"/>
  <c r="N106" i="149" s="1"/>
  <c r="N107" i="149" s="1"/>
  <c r="N108" i="149" s="1"/>
  <c r="N109" i="149" s="1"/>
  <c r="N110" i="149" s="1"/>
  <c r="N111" i="149" s="1"/>
  <c r="N112" i="149" s="1"/>
  <c r="N113" i="149" s="1"/>
  <c r="N114" i="149" s="1"/>
  <c r="N115" i="149" s="1"/>
  <c r="N117" i="149" s="1"/>
  <c r="O132" i="149" s="1"/>
  <c r="M132" i="149" s="1"/>
  <c r="J143" i="145" l="1"/>
  <c r="J147" i="145"/>
  <c r="B149" i="145"/>
  <c r="D149" i="145" s="1"/>
  <c r="E149" i="145" s="1"/>
  <c r="B150" i="145"/>
  <c r="D150" i="145" s="1"/>
  <c r="E150" i="145" s="1"/>
  <c r="F150" i="145" s="1"/>
  <c r="B151" i="145"/>
  <c r="D151" i="145" s="1"/>
  <c r="E151" i="145" s="1"/>
  <c r="F151" i="145" s="1"/>
  <c r="B152" i="145"/>
  <c r="D152" i="145" s="1"/>
  <c r="E152" i="145" s="1"/>
  <c r="B153" i="145"/>
  <c r="D153" i="145" s="1"/>
  <c r="E153" i="145" s="1"/>
  <c r="B154" i="145"/>
  <c r="D154" i="145" s="1"/>
  <c r="E154" i="145" s="1"/>
  <c r="B155" i="145"/>
  <c r="D155" i="145" s="1"/>
  <c r="E155" i="145" s="1"/>
  <c r="F155" i="145" s="1"/>
  <c r="B156" i="145"/>
  <c r="D156" i="145" s="1"/>
  <c r="E156" i="145" s="1"/>
  <c r="B157" i="145"/>
  <c r="D157" i="145" s="1"/>
  <c r="E157" i="145" s="1"/>
  <c r="B158" i="145"/>
  <c r="D158" i="145" s="1"/>
  <c r="E158" i="145" s="1"/>
  <c r="F158" i="145" s="1"/>
  <c r="B159" i="145"/>
  <c r="D159" i="145" s="1"/>
  <c r="E159" i="145" s="1"/>
  <c r="F159" i="145" s="1"/>
  <c r="B160" i="145"/>
  <c r="D160" i="145" s="1"/>
  <c r="E160" i="145" s="1"/>
  <c r="B161" i="145"/>
  <c r="D161" i="145" s="1"/>
  <c r="E161" i="145" s="1"/>
  <c r="B162" i="145"/>
  <c r="D162" i="145" s="1"/>
  <c r="E162" i="145" s="1"/>
  <c r="B163" i="145"/>
  <c r="D163" i="145" s="1"/>
  <c r="E163" i="145" s="1"/>
  <c r="F163" i="145" s="1"/>
  <c r="B164" i="145"/>
  <c r="E164" i="145" s="1"/>
  <c r="F164" i="145" s="1"/>
  <c r="B165" i="145"/>
  <c r="E165" i="145" s="1"/>
  <c r="F165" i="145" s="1"/>
  <c r="B166" i="145"/>
  <c r="E166" i="145" s="1"/>
  <c r="F166" i="145" s="1"/>
  <c r="B167" i="145"/>
  <c r="E167" i="145" s="1"/>
  <c r="F167" i="145" s="1"/>
  <c r="B168" i="145"/>
  <c r="E168" i="145" s="1"/>
  <c r="F168" i="145" s="1"/>
  <c r="B169" i="145"/>
  <c r="E169" i="145" s="1"/>
  <c r="F169" i="145" s="1"/>
  <c r="B171" i="145"/>
  <c r="D171" i="145" s="1"/>
  <c r="E171" i="145" s="1"/>
  <c r="B172" i="145"/>
  <c r="D172" i="145" s="1"/>
  <c r="E172" i="145" s="1"/>
  <c r="B173" i="145"/>
  <c r="D173" i="145" s="1"/>
  <c r="E173" i="145" s="1"/>
  <c r="F173" i="145" s="1"/>
  <c r="F162" i="145" l="1"/>
  <c r="G162" i="145" s="1"/>
  <c r="G154" i="145"/>
  <c r="F154" i="145"/>
  <c r="G173" i="145"/>
  <c r="G150" i="145"/>
  <c r="B174" i="145"/>
  <c r="G158" i="145"/>
  <c r="F172" i="145"/>
  <c r="G172" i="145" s="1"/>
  <c r="F157" i="145"/>
  <c r="G157" i="145" s="1"/>
  <c r="F149" i="145"/>
  <c r="E170" i="145"/>
  <c r="E174" i="145"/>
  <c r="F171" i="145"/>
  <c r="G171" i="145" s="1"/>
  <c r="F156" i="145"/>
  <c r="G156" i="145" s="1"/>
  <c r="F161" i="145"/>
  <c r="G161" i="145"/>
  <c r="F153" i="145"/>
  <c r="G153" i="145" s="1"/>
  <c r="F160" i="145"/>
  <c r="G160" i="145" s="1"/>
  <c r="F152" i="145"/>
  <c r="G152" i="145" s="1"/>
  <c r="B170" i="145"/>
  <c r="G169" i="145"/>
  <c r="G168" i="145"/>
  <c r="G167" i="145"/>
  <c r="G166" i="145"/>
  <c r="G165" i="145"/>
  <c r="G164" i="145"/>
  <c r="G163" i="145"/>
  <c r="G159" i="145"/>
  <c r="G155" i="145"/>
  <c r="G151" i="145"/>
  <c r="G174" i="145" l="1"/>
  <c r="F170" i="145"/>
  <c r="F174" i="145"/>
  <c r="G149" i="145"/>
  <c r="G170" i="145" s="1"/>
  <c r="O121" i="145" l="1"/>
  <c r="O120" i="145"/>
  <c r="O119" i="145"/>
  <c r="O118" i="145"/>
  <c r="N121" i="145"/>
  <c r="N120" i="145"/>
  <c r="N119" i="145"/>
  <c r="N118" i="145"/>
  <c r="L116" i="145" l="1"/>
  <c r="I116" i="145"/>
  <c r="C116" i="145"/>
  <c r="O7" i="145" s="1"/>
  <c r="O8" i="145" s="1"/>
  <c r="O9" i="145" s="1"/>
  <c r="O10" i="145" s="1"/>
  <c r="O11" i="145" s="1"/>
  <c r="O12" i="145" s="1"/>
  <c r="O13" i="145" s="1"/>
  <c r="O14" i="145" s="1"/>
  <c r="O15" i="145" s="1"/>
  <c r="O16" i="145" s="1"/>
  <c r="O17" i="145" s="1"/>
  <c r="G116" i="145"/>
  <c r="N7" i="145"/>
  <c r="N8" i="145" s="1"/>
  <c r="N9" i="145" s="1"/>
  <c r="N10" i="145" s="1"/>
  <c r="N11" i="145" s="1"/>
  <c r="N12" i="145" s="1"/>
  <c r="N13" i="145" s="1"/>
  <c r="N14" i="145" s="1"/>
  <c r="N15" i="145" s="1"/>
  <c r="N16" i="145" s="1"/>
  <c r="N17" i="145" s="1"/>
  <c r="N18" i="145" l="1"/>
  <c r="O18" i="145"/>
  <c r="O19" i="145" s="1"/>
  <c r="O20" i="145" s="1"/>
  <c r="O21" i="145" s="1"/>
  <c r="O22" i="145" s="1"/>
  <c r="O23" i="145" s="1"/>
  <c r="L117" i="145"/>
  <c r="O116" i="145"/>
  <c r="B119" i="142"/>
  <c r="O24" i="145" l="1"/>
  <c r="O25" i="145" s="1"/>
  <c r="O26" i="145" s="1"/>
  <c r="O27" i="145" s="1"/>
  <c r="O28" i="145" s="1"/>
  <c r="N19" i="145"/>
  <c r="N20" i="145" s="1"/>
  <c r="N21" i="145" s="1"/>
  <c r="N22" i="145" s="1"/>
  <c r="N23" i="145" s="1"/>
  <c r="J110" i="142"/>
  <c r="J112" i="142"/>
  <c r="D115" i="142"/>
  <c r="E115" i="142" s="1"/>
  <c r="D116" i="142"/>
  <c r="E116" i="142" s="1"/>
  <c r="D117" i="142"/>
  <c r="E117" i="142" s="1"/>
  <c r="D118" i="142"/>
  <c r="E118" i="142" s="1"/>
  <c r="D120" i="142"/>
  <c r="E120" i="142" s="1"/>
  <c r="E121" i="142" s="1"/>
  <c r="B121" i="142"/>
  <c r="G50" i="142"/>
  <c r="G41" i="142"/>
  <c r="G37" i="142"/>
  <c r="G34" i="142"/>
  <c r="G31" i="142"/>
  <c r="L101" i="142"/>
  <c r="I101" i="142"/>
  <c r="C101" i="142"/>
  <c r="O7" i="142" s="1"/>
  <c r="O8" i="142" s="1"/>
  <c r="O9" i="142" s="1"/>
  <c r="O10" i="142" s="1"/>
  <c r="O11" i="142" s="1"/>
  <c r="O12" i="142" s="1"/>
  <c r="O13" i="142" s="1"/>
  <c r="O14" i="142" s="1"/>
  <c r="O15" i="142" s="1"/>
  <c r="O16" i="142" s="1"/>
  <c r="O17" i="142" s="1"/>
  <c r="O18" i="142" s="1"/>
  <c r="O19" i="142" s="1"/>
  <c r="O20" i="142" s="1"/>
  <c r="O21" i="142" s="1"/>
  <c r="O22" i="142" s="1"/>
  <c r="O23" i="142" s="1"/>
  <c r="O24" i="142" s="1"/>
  <c r="O25" i="142" s="1"/>
  <c r="O26" i="142" s="1"/>
  <c r="O27" i="142" s="1"/>
  <c r="O28" i="142" s="1"/>
  <c r="O29" i="142" s="1"/>
  <c r="N7" i="142"/>
  <c r="N8" i="142" s="1"/>
  <c r="N9" i="142" s="1"/>
  <c r="N10" i="142" s="1"/>
  <c r="N11" i="142" s="1"/>
  <c r="N12" i="142" s="1"/>
  <c r="N13" i="142" s="1"/>
  <c r="N14" i="142" s="1"/>
  <c r="N15" i="142" s="1"/>
  <c r="N16" i="142" s="1"/>
  <c r="N17" i="142" s="1"/>
  <c r="N18" i="142" s="1"/>
  <c r="N19" i="142" s="1"/>
  <c r="N20" i="142" s="1"/>
  <c r="N21" i="142" s="1"/>
  <c r="N22" i="142" s="1"/>
  <c r="N23" i="142" s="1"/>
  <c r="N24" i="142" s="1"/>
  <c r="N25" i="142" s="1"/>
  <c r="N26" i="142" s="1"/>
  <c r="N27" i="142" l="1"/>
  <c r="N28" i="142" s="1"/>
  <c r="N29" i="142" s="1"/>
  <c r="N30" i="142" s="1"/>
  <c r="N31" i="142" s="1"/>
  <c r="N32" i="142" s="1"/>
  <c r="N33" i="142" s="1"/>
  <c r="N34" i="142" s="1"/>
  <c r="N35" i="142" s="1"/>
  <c r="E119" i="142"/>
  <c r="O29" i="145"/>
  <c r="O30" i="145" s="1"/>
  <c r="N24" i="145"/>
  <c r="N25" i="145" s="1"/>
  <c r="N26" i="145" s="1"/>
  <c r="N27" i="145" s="1"/>
  <c r="N28" i="145" s="1"/>
  <c r="N29" i="145" s="1"/>
  <c r="G101" i="142"/>
  <c r="O101" i="142" s="1"/>
  <c r="F116" i="142"/>
  <c r="F117" i="142"/>
  <c r="G117" i="142" s="1"/>
  <c r="F120" i="142"/>
  <c r="F121" i="142" s="1"/>
  <c r="F115" i="142"/>
  <c r="F119" i="142" s="1"/>
  <c r="F118" i="142"/>
  <c r="G118" i="142" s="1"/>
  <c r="L102" i="142"/>
  <c r="O30" i="142"/>
  <c r="O31" i="142" s="1"/>
  <c r="O32" i="142" s="1"/>
  <c r="O33" i="142" s="1"/>
  <c r="O34" i="142" s="1"/>
  <c r="O35" i="142" s="1"/>
  <c r="O36" i="142" s="1"/>
  <c r="O37" i="142" s="1"/>
  <c r="O38" i="142" s="1"/>
  <c r="O39" i="142" s="1"/>
  <c r="O40" i="142" s="1"/>
  <c r="O41" i="142" s="1"/>
  <c r="O42" i="142" s="1"/>
  <c r="O43" i="142" s="1"/>
  <c r="O44" i="142" s="1"/>
  <c r="O45" i="142" s="1"/>
  <c r="O46" i="142" s="1"/>
  <c r="O47" i="142" s="1"/>
  <c r="O48" i="142" s="1"/>
  <c r="O49" i="142" s="1"/>
  <c r="O50" i="142" s="1"/>
  <c r="O51" i="142" s="1"/>
  <c r="O52" i="142" s="1"/>
  <c r="O53" i="142" s="1"/>
  <c r="O54" i="142" s="1"/>
  <c r="O55" i="142" s="1"/>
  <c r="O56" i="142" s="1"/>
  <c r="O57" i="142" s="1"/>
  <c r="O58" i="142" s="1"/>
  <c r="O59" i="142" s="1"/>
  <c r="O60" i="142" s="1"/>
  <c r="O61" i="142" s="1"/>
  <c r="O62" i="142" s="1"/>
  <c r="O63" i="142" s="1"/>
  <c r="O64" i="142" s="1"/>
  <c r="O65" i="142" s="1"/>
  <c r="O66" i="142" s="1"/>
  <c r="O67" i="142" s="1"/>
  <c r="O68" i="142" s="1"/>
  <c r="O69" i="142" s="1"/>
  <c r="O70" i="142" s="1"/>
  <c r="O71" i="142" s="1"/>
  <c r="O72" i="142" s="1"/>
  <c r="O73" i="142" s="1"/>
  <c r="O74" i="142" s="1"/>
  <c r="O75" i="142" s="1"/>
  <c r="O76" i="142" s="1"/>
  <c r="O77" i="142" s="1"/>
  <c r="O78" i="142" s="1"/>
  <c r="O79" i="142" s="1"/>
  <c r="O80" i="142" s="1"/>
  <c r="O81" i="142" s="1"/>
  <c r="O82" i="142" s="1"/>
  <c r="O83" i="142" s="1"/>
  <c r="O84" i="142" s="1"/>
  <c r="O85" i="142" s="1"/>
  <c r="O86" i="142" s="1"/>
  <c r="O87" i="142" s="1"/>
  <c r="O88" i="142" s="1"/>
  <c r="O89" i="142" s="1"/>
  <c r="O90" i="142" s="1"/>
  <c r="O91" i="142" s="1"/>
  <c r="O92" i="142" s="1"/>
  <c r="O93" i="142" s="1"/>
  <c r="O94" i="142" s="1"/>
  <c r="O95" i="142" s="1"/>
  <c r="O96" i="142" s="1"/>
  <c r="O97" i="142" s="1"/>
  <c r="O98" i="142" s="1"/>
  <c r="O99" i="142" s="1"/>
  <c r="O100" i="142" s="1"/>
  <c r="D114" i="139"/>
  <c r="E114" i="139" s="1"/>
  <c r="D115" i="139"/>
  <c r="E115" i="139"/>
  <c r="D116" i="139"/>
  <c r="E116" i="139"/>
  <c r="F116" i="139" s="1"/>
  <c r="F114" i="139" l="1"/>
  <c r="G114" i="139" s="1"/>
  <c r="N36" i="142"/>
  <c r="N37" i="142" s="1"/>
  <c r="N38" i="142" s="1"/>
  <c r="N39" i="142" s="1"/>
  <c r="G116" i="139"/>
  <c r="G120" i="142"/>
  <c r="G121" i="142" s="1"/>
  <c r="F115" i="139"/>
  <c r="G115" i="139" s="1"/>
  <c r="G115" i="142"/>
  <c r="G119" i="142" s="1"/>
  <c r="O31" i="145"/>
  <c r="O32" i="145" s="1"/>
  <c r="O33" i="145" s="1"/>
  <c r="N30" i="145"/>
  <c r="N31" i="145" s="1"/>
  <c r="G116" i="142"/>
  <c r="B117" i="139"/>
  <c r="D113" i="139"/>
  <c r="E113" i="139" s="1"/>
  <c r="D112" i="139"/>
  <c r="E112" i="139" s="1"/>
  <c r="E117" i="139" s="1"/>
  <c r="G101" i="139"/>
  <c r="L101" i="139"/>
  <c r="I101" i="139"/>
  <c r="C101" i="139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N7" i="139"/>
  <c r="N8" i="139" s="1"/>
  <c r="N9" i="139" s="1"/>
  <c r="N10" i="139" s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40" i="142" l="1"/>
  <c r="N41" i="142" s="1"/>
  <c r="N42" i="142" s="1"/>
  <c r="N43" i="142" s="1"/>
  <c r="N44" i="142" s="1"/>
  <c r="N45" i="142" s="1"/>
  <c r="O34" i="145"/>
  <c r="O35" i="145" s="1"/>
  <c r="N32" i="145"/>
  <c r="N33" i="145" s="1"/>
  <c r="N34" i="145" s="1"/>
  <c r="J109" i="139"/>
  <c r="F112" i="139"/>
  <c r="F117" i="139" s="1"/>
  <c r="F113" i="139"/>
  <c r="N28" i="139"/>
  <c r="N29" i="139" s="1"/>
  <c r="N30" i="139" s="1"/>
  <c r="N31" i="139" s="1"/>
  <c r="N32" i="139" s="1"/>
  <c r="N33" i="139" s="1"/>
  <c r="N34" i="139" s="1"/>
  <c r="O36" i="139"/>
  <c r="O37" i="139" s="1"/>
  <c r="O38" i="139" s="1"/>
  <c r="O39" i="139" s="1"/>
  <c r="O40" i="139" s="1"/>
  <c r="O41" i="139" s="1"/>
  <c r="O42" i="139" s="1"/>
  <c r="O43" i="139" s="1"/>
  <c r="O44" i="139" s="1"/>
  <c r="O45" i="139" s="1"/>
  <c r="L102" i="139"/>
  <c r="B122" i="136"/>
  <c r="J115" i="136"/>
  <c r="J113" i="136"/>
  <c r="B124" i="136"/>
  <c r="D123" i="136"/>
  <c r="E123" i="136" s="1"/>
  <c r="D121" i="136"/>
  <c r="E121" i="136" s="1"/>
  <c r="F121" i="136" s="1"/>
  <c r="D120" i="136"/>
  <c r="E120" i="136" s="1"/>
  <c r="D119" i="136"/>
  <c r="E119" i="136" s="1"/>
  <c r="D118" i="136"/>
  <c r="E118" i="136" s="1"/>
  <c r="D117" i="136"/>
  <c r="E117" i="136" s="1"/>
  <c r="L101" i="136"/>
  <c r="I101" i="136"/>
  <c r="G101" i="136"/>
  <c r="C101" i="136"/>
  <c r="O7" i="136" s="1"/>
  <c r="O8" i="136" s="1"/>
  <c r="O9" i="136" s="1"/>
  <c r="O10" i="136" s="1"/>
  <c r="O11" i="136" s="1"/>
  <c r="O12" i="136" s="1"/>
  <c r="O13" i="136" s="1"/>
  <c r="O14" i="136" s="1"/>
  <c r="O15" i="136" s="1"/>
  <c r="O16" i="136" s="1"/>
  <c r="O17" i="136" s="1"/>
  <c r="O18" i="136" s="1"/>
  <c r="O19" i="136" s="1"/>
  <c r="O20" i="136" s="1"/>
  <c r="O21" i="136" s="1"/>
  <c r="O22" i="136" s="1"/>
  <c r="O23" i="136" s="1"/>
  <c r="O24" i="136" s="1"/>
  <c r="O25" i="136" s="1"/>
  <c r="O26" i="136" s="1"/>
  <c r="O27" i="136" s="1"/>
  <c r="O28" i="136" s="1"/>
  <c r="O29" i="136" s="1"/>
  <c r="O30" i="136" s="1"/>
  <c r="O31" i="136" s="1"/>
  <c r="O32" i="136" s="1"/>
  <c r="O33" i="136" s="1"/>
  <c r="O34" i="136" s="1"/>
  <c r="O35" i="136" s="1"/>
  <c r="O36" i="136" s="1"/>
  <c r="O37" i="136" s="1"/>
  <c r="O38" i="136" s="1"/>
  <c r="O39" i="136" s="1"/>
  <c r="O40" i="136" s="1"/>
  <c r="O41" i="136" s="1"/>
  <c r="O42" i="136" s="1"/>
  <c r="O43" i="136" s="1"/>
  <c r="O44" i="136" s="1"/>
  <c r="O45" i="136" s="1"/>
  <c r="O46" i="136" s="1"/>
  <c r="O47" i="136" s="1"/>
  <c r="O48" i="136" s="1"/>
  <c r="O49" i="136" s="1"/>
  <c r="O50" i="136" s="1"/>
  <c r="O51" i="136" s="1"/>
  <c r="O52" i="136" s="1"/>
  <c r="O53" i="136" s="1"/>
  <c r="O54" i="136" s="1"/>
  <c r="O55" i="136" s="1"/>
  <c r="O56" i="136" s="1"/>
  <c r="O57" i="136" s="1"/>
  <c r="O58" i="136" s="1"/>
  <c r="O59" i="136" s="1"/>
  <c r="O60" i="136" s="1"/>
  <c r="O61" i="136" s="1"/>
  <c r="O62" i="136" s="1"/>
  <c r="O63" i="136" s="1"/>
  <c r="O64" i="136" s="1"/>
  <c r="O65" i="136" s="1"/>
  <c r="O66" i="136" s="1"/>
  <c r="O67" i="136" s="1"/>
  <c r="O68" i="136" s="1"/>
  <c r="O69" i="136" s="1"/>
  <c r="O70" i="136" s="1"/>
  <c r="O71" i="136" s="1"/>
  <c r="O72" i="136" s="1"/>
  <c r="O73" i="136" s="1"/>
  <c r="O74" i="136" s="1"/>
  <c r="O75" i="136" s="1"/>
  <c r="O76" i="136" s="1"/>
  <c r="O77" i="136" s="1"/>
  <c r="O78" i="136" s="1"/>
  <c r="O79" i="136" s="1"/>
  <c r="O80" i="136" s="1"/>
  <c r="O81" i="136" s="1"/>
  <c r="O82" i="136" s="1"/>
  <c r="O83" i="136" s="1"/>
  <c r="O84" i="136" s="1"/>
  <c r="O85" i="136" s="1"/>
  <c r="O86" i="136" s="1"/>
  <c r="O87" i="136" s="1"/>
  <c r="O88" i="136" s="1"/>
  <c r="O89" i="136" s="1"/>
  <c r="O90" i="136" s="1"/>
  <c r="O91" i="136" s="1"/>
  <c r="O92" i="136" s="1"/>
  <c r="O93" i="136" s="1"/>
  <c r="O94" i="136" s="1"/>
  <c r="O95" i="136" s="1"/>
  <c r="O96" i="136" s="1"/>
  <c r="O97" i="136" s="1"/>
  <c r="O98" i="136" s="1"/>
  <c r="O99" i="136" s="1"/>
  <c r="O100" i="136" s="1"/>
  <c r="N7" i="136"/>
  <c r="N8" i="136" s="1"/>
  <c r="N9" i="136" s="1"/>
  <c r="N10" i="136" s="1"/>
  <c r="N11" i="136" s="1"/>
  <c r="N12" i="136" s="1"/>
  <c r="N13" i="136" s="1"/>
  <c r="N14" i="136" s="1"/>
  <c r="N15" i="136" s="1"/>
  <c r="N16" i="136" s="1"/>
  <c r="N46" i="142" l="1"/>
  <c r="N47" i="142" s="1"/>
  <c r="N48" i="142" s="1"/>
  <c r="N49" i="142" s="1"/>
  <c r="N50" i="142" s="1"/>
  <c r="N51" i="142" s="1"/>
  <c r="N52" i="142" s="1"/>
  <c r="N53" i="142" s="1"/>
  <c r="N54" i="142" s="1"/>
  <c r="N55" i="142" s="1"/>
  <c r="N56" i="142" s="1"/>
  <c r="N57" i="142" s="1"/>
  <c r="N58" i="142" s="1"/>
  <c r="N59" i="142" s="1"/>
  <c r="N60" i="142" s="1"/>
  <c r="N61" i="142" s="1"/>
  <c r="N62" i="142" s="1"/>
  <c r="N63" i="142" s="1"/>
  <c r="N64" i="142" s="1"/>
  <c r="N65" i="142" s="1"/>
  <c r="N66" i="142" s="1"/>
  <c r="N67" i="142" s="1"/>
  <c r="N68" i="142" s="1"/>
  <c r="N69" i="142" s="1"/>
  <c r="N70" i="142" s="1"/>
  <c r="N71" i="142" s="1"/>
  <c r="N72" i="142" s="1"/>
  <c r="N73" i="142" s="1"/>
  <c r="N74" i="142" s="1"/>
  <c r="N75" i="142" s="1"/>
  <c r="N76" i="142" s="1"/>
  <c r="N77" i="142" s="1"/>
  <c r="N78" i="142" s="1"/>
  <c r="N79" i="142" s="1"/>
  <c r="N80" i="142" s="1"/>
  <c r="N81" i="142" s="1"/>
  <c r="N82" i="142" s="1"/>
  <c r="N83" i="142" s="1"/>
  <c r="N84" i="142" s="1"/>
  <c r="N85" i="142" s="1"/>
  <c r="N86" i="142" s="1"/>
  <c r="N87" i="142" s="1"/>
  <c r="N88" i="142" s="1"/>
  <c r="N89" i="142" s="1"/>
  <c r="N90" i="142" s="1"/>
  <c r="N91" i="142" s="1"/>
  <c r="N92" i="142" s="1"/>
  <c r="N93" i="142" s="1"/>
  <c r="N94" i="142" s="1"/>
  <c r="N95" i="142" s="1"/>
  <c r="N96" i="142" s="1"/>
  <c r="N97" i="142" s="1"/>
  <c r="N98" i="142" s="1"/>
  <c r="N99" i="142" s="1"/>
  <c r="N100" i="142" s="1"/>
  <c r="N102" i="142" s="1"/>
  <c r="O117" i="142" s="1"/>
  <c r="M117" i="142" s="1"/>
  <c r="O36" i="145"/>
  <c r="O37" i="145" s="1"/>
  <c r="O38" i="145" s="1"/>
  <c r="N35" i="145"/>
  <c r="N36" i="145" s="1"/>
  <c r="G113" i="139"/>
  <c r="G112" i="139"/>
  <c r="G117" i="139" s="1"/>
  <c r="N35" i="139"/>
  <c r="N36" i="139" s="1"/>
  <c r="N37" i="139" s="1"/>
  <c r="N38" i="139" s="1"/>
  <c r="O46" i="139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s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/>
  <c r="N17" i="136"/>
  <c r="N18" i="136" s="1"/>
  <c r="N19" i="136" s="1"/>
  <c r="N20" i="136" s="1"/>
  <c r="N21" i="136" s="1"/>
  <c r="N22" i="136" s="1"/>
  <c r="N23" i="136" s="1"/>
  <c r="N24" i="136" s="1"/>
  <c r="N25" i="136" s="1"/>
  <c r="N26" i="136" s="1"/>
  <c r="N27" i="136" s="1"/>
  <c r="N28" i="136" s="1"/>
  <c r="N29" i="136" s="1"/>
  <c r="N30" i="136" s="1"/>
  <c r="E122" i="136"/>
  <c r="E124" i="136"/>
  <c r="F117" i="136"/>
  <c r="F118" i="136"/>
  <c r="G118" i="136" s="1"/>
  <c r="F119" i="136"/>
  <c r="G119" i="136" s="1"/>
  <c r="F120" i="136"/>
  <c r="G120" i="136" s="1"/>
  <c r="F123" i="136"/>
  <c r="F124" i="136" s="1"/>
  <c r="G121" i="136"/>
  <c r="L102" i="136"/>
  <c r="O101" i="136"/>
  <c r="O39" i="145" l="1"/>
  <c r="O40" i="145" s="1"/>
  <c r="N37" i="145"/>
  <c r="N38" i="145" s="1"/>
  <c r="N39" i="145" s="1"/>
  <c r="N39" i="139"/>
  <c r="N40" i="139" s="1"/>
  <c r="N41" i="139" s="1"/>
  <c r="N42" i="139" s="1"/>
  <c r="N31" i="136"/>
  <c r="N32" i="136" s="1"/>
  <c r="N33" i="136" s="1"/>
  <c r="F122" i="136"/>
  <c r="G123" i="136"/>
  <c r="G124" i="136" s="1"/>
  <c r="G117" i="136"/>
  <c r="G122" i="136" s="1"/>
  <c r="O41" i="145" l="1"/>
  <c r="O42" i="145" s="1"/>
  <c r="O43" i="145" s="1"/>
  <c r="O44" i="145" s="1"/>
  <c r="N40" i="145"/>
  <c r="N41" i="145" s="1"/>
  <c r="N43" i="139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2" i="139" s="1"/>
  <c r="O117" i="139" s="1"/>
  <c r="M117" i="139" s="1"/>
  <c r="N34" i="136"/>
  <c r="N35" i="136" s="1"/>
  <c r="N36" i="136" s="1"/>
  <c r="N37" i="136" s="1"/>
  <c r="N38" i="136" s="1"/>
  <c r="N39" i="136" s="1"/>
  <c r="N40" i="136" s="1"/>
  <c r="N41" i="136" s="1"/>
  <c r="N42" i="136" s="1"/>
  <c r="N43" i="136" s="1"/>
  <c r="J104" i="134"/>
  <c r="D107" i="134"/>
  <c r="E107" i="134" s="1"/>
  <c r="O45" i="145" l="1"/>
  <c r="O46" i="145" s="1"/>
  <c r="O47" i="145" s="1"/>
  <c r="N42" i="145"/>
  <c r="N43" i="145" s="1"/>
  <c r="N44" i="145" s="1"/>
  <c r="N45" i="145" s="1"/>
  <c r="N44" i="136"/>
  <c r="N45" i="136" s="1"/>
  <c r="N46" i="136" s="1"/>
  <c r="N47" i="136" s="1"/>
  <c r="N48" i="136" s="1"/>
  <c r="N49" i="136" s="1"/>
  <c r="N50" i="136" s="1"/>
  <c r="N51" i="136" s="1"/>
  <c r="N52" i="136" s="1"/>
  <c r="N53" i="136" s="1"/>
  <c r="N54" i="136" s="1"/>
  <c r="N55" i="136" s="1"/>
  <c r="N56" i="136" s="1"/>
  <c r="N57" i="136" s="1"/>
  <c r="N58" i="136" s="1"/>
  <c r="N59" i="136" s="1"/>
  <c r="N60" i="136" s="1"/>
  <c r="N61" i="136" s="1"/>
  <c r="N62" i="136" s="1"/>
  <c r="N63" i="136" s="1"/>
  <c r="N64" i="136" s="1"/>
  <c r="N65" i="136" s="1"/>
  <c r="N66" i="136" s="1"/>
  <c r="N67" i="136" s="1"/>
  <c r="N68" i="136" s="1"/>
  <c r="N69" i="136" s="1"/>
  <c r="N70" i="136" s="1"/>
  <c r="N71" i="136" s="1"/>
  <c r="N72" i="136" s="1"/>
  <c r="N73" i="136" s="1"/>
  <c r="N74" i="136" s="1"/>
  <c r="N75" i="136" s="1"/>
  <c r="N76" i="136" s="1"/>
  <c r="N77" i="136" s="1"/>
  <c r="N78" i="136" s="1"/>
  <c r="N79" i="136" s="1"/>
  <c r="N80" i="136" s="1"/>
  <c r="N81" i="136" s="1"/>
  <c r="N82" i="136" s="1"/>
  <c r="N83" i="136" s="1"/>
  <c r="N84" i="136" s="1"/>
  <c r="N85" i="136" s="1"/>
  <c r="N86" i="136" s="1"/>
  <c r="N87" i="136" s="1"/>
  <c r="N88" i="136" s="1"/>
  <c r="N89" i="136" s="1"/>
  <c r="N90" i="136" s="1"/>
  <c r="N91" i="136" s="1"/>
  <c r="N92" i="136" s="1"/>
  <c r="N93" i="136" s="1"/>
  <c r="N94" i="136" s="1"/>
  <c r="N95" i="136" s="1"/>
  <c r="N96" i="136" s="1"/>
  <c r="N97" i="136" s="1"/>
  <c r="N98" i="136" s="1"/>
  <c r="N99" i="136" s="1"/>
  <c r="N100" i="136" s="1"/>
  <c r="N102" i="136" s="1"/>
  <c r="O117" i="136" s="1"/>
  <c r="M117" i="136" s="1"/>
  <c r="F107" i="134"/>
  <c r="L101" i="134"/>
  <c r="I101" i="134"/>
  <c r="G101" i="134"/>
  <c r="C101" i="134"/>
  <c r="N7" i="134"/>
  <c r="N8" i="134" s="1"/>
  <c r="N9" i="134" s="1"/>
  <c r="N10" i="134" s="1"/>
  <c r="N11" i="134" s="1"/>
  <c r="N12" i="134" s="1"/>
  <c r="N13" i="134" s="1"/>
  <c r="N14" i="134" s="1"/>
  <c r="N15" i="134" s="1"/>
  <c r="N16" i="134" s="1"/>
  <c r="O48" i="145" l="1"/>
  <c r="O49" i="145" s="1"/>
  <c r="O50" i="145" s="1"/>
  <c r="N46" i="145"/>
  <c r="N47" i="145" s="1"/>
  <c r="N48" i="145" s="1"/>
  <c r="G107" i="134"/>
  <c r="N17" i="134"/>
  <c r="N18" i="134" s="1"/>
  <c r="N19" i="134" s="1"/>
  <c r="N20" i="134" s="1"/>
  <c r="N21" i="134" s="1"/>
  <c r="N22" i="134" s="1"/>
  <c r="N23" i="134" s="1"/>
  <c r="N24" i="134" s="1"/>
  <c r="N25" i="134" s="1"/>
  <c r="N26" i="134" s="1"/>
  <c r="N27" i="134" s="1"/>
  <c r="N28" i="134" s="1"/>
  <c r="N29" i="134" s="1"/>
  <c r="N30" i="134" s="1"/>
  <c r="N31" i="134" s="1"/>
  <c r="N32" i="134" s="1"/>
  <c r="N33" i="134" s="1"/>
  <c r="N34" i="134" s="1"/>
  <c r="N35" i="134" s="1"/>
  <c r="N36" i="134" s="1"/>
  <c r="N37" i="134" s="1"/>
  <c r="N38" i="134" s="1"/>
  <c r="N39" i="134" s="1"/>
  <c r="N40" i="134" s="1"/>
  <c r="N41" i="134" s="1"/>
  <c r="N42" i="134" s="1"/>
  <c r="N43" i="134" s="1"/>
  <c r="N44" i="134" s="1"/>
  <c r="N45" i="134" s="1"/>
  <c r="N46" i="134" s="1"/>
  <c r="N47" i="134" s="1"/>
  <c r="N48" i="134" s="1"/>
  <c r="N49" i="134" s="1"/>
  <c r="N50" i="134" s="1"/>
  <c r="N51" i="134" s="1"/>
  <c r="N52" i="134" s="1"/>
  <c r="N53" i="134" s="1"/>
  <c r="N54" i="134" s="1"/>
  <c r="N55" i="134" s="1"/>
  <c r="N56" i="134" s="1"/>
  <c r="N57" i="134" s="1"/>
  <c r="N58" i="134" s="1"/>
  <c r="N59" i="134" s="1"/>
  <c r="N60" i="134" s="1"/>
  <c r="N61" i="134" s="1"/>
  <c r="N62" i="134" s="1"/>
  <c r="N63" i="134" s="1"/>
  <c r="N64" i="134" s="1"/>
  <c r="N65" i="134" s="1"/>
  <c r="N66" i="134" s="1"/>
  <c r="N67" i="134" s="1"/>
  <c r="N68" i="134" s="1"/>
  <c r="N69" i="134" s="1"/>
  <c r="N70" i="134" s="1"/>
  <c r="N71" i="134" s="1"/>
  <c r="N72" i="134" s="1"/>
  <c r="N73" i="134" s="1"/>
  <c r="N74" i="134" s="1"/>
  <c r="N75" i="134" s="1"/>
  <c r="N76" i="134" s="1"/>
  <c r="N77" i="134" s="1"/>
  <c r="N78" i="134" s="1"/>
  <c r="N79" i="134" s="1"/>
  <c r="N80" i="134" s="1"/>
  <c r="N81" i="134" s="1"/>
  <c r="N82" i="134" s="1"/>
  <c r="N83" i="134" s="1"/>
  <c r="N84" i="134" s="1"/>
  <c r="N85" i="134" s="1"/>
  <c r="N86" i="134" s="1"/>
  <c r="N87" i="134" s="1"/>
  <c r="N88" i="134" s="1"/>
  <c r="N89" i="134" s="1"/>
  <c r="N90" i="134" s="1"/>
  <c r="N91" i="134" s="1"/>
  <c r="N92" i="134" s="1"/>
  <c r="N93" i="134" s="1"/>
  <c r="N94" i="134" s="1"/>
  <c r="N95" i="134" s="1"/>
  <c r="N96" i="134" s="1"/>
  <c r="N97" i="134" s="1"/>
  <c r="N98" i="134" s="1"/>
  <c r="N99" i="134" s="1"/>
  <c r="N100" i="134" s="1"/>
  <c r="N102" i="134" s="1"/>
  <c r="O117" i="134" s="1"/>
  <c r="L102" i="134"/>
  <c r="O101" i="134"/>
  <c r="O7" i="134"/>
  <c r="O8" i="134" s="1"/>
  <c r="O9" i="134" s="1"/>
  <c r="O10" i="134" s="1"/>
  <c r="O11" i="134" s="1"/>
  <c r="O12" i="134" s="1"/>
  <c r="O13" i="134" s="1"/>
  <c r="O14" i="134" s="1"/>
  <c r="O15" i="134" s="1"/>
  <c r="O16" i="134" s="1"/>
  <c r="O17" i="134" s="1"/>
  <c r="O18" i="134" s="1"/>
  <c r="O19" i="134" s="1"/>
  <c r="O20" i="134" s="1"/>
  <c r="O21" i="134" s="1"/>
  <c r="O22" i="134" s="1"/>
  <c r="O23" i="134" s="1"/>
  <c r="O24" i="134" s="1"/>
  <c r="O25" i="134" s="1"/>
  <c r="O26" i="134" s="1"/>
  <c r="O27" i="134" s="1"/>
  <c r="O28" i="134" s="1"/>
  <c r="O29" i="134" s="1"/>
  <c r="O30" i="134" s="1"/>
  <c r="O31" i="134" s="1"/>
  <c r="O32" i="134" s="1"/>
  <c r="O33" i="134" s="1"/>
  <c r="O34" i="134" s="1"/>
  <c r="O35" i="134" s="1"/>
  <c r="O36" i="134" s="1"/>
  <c r="O37" i="134" s="1"/>
  <c r="O38" i="134" s="1"/>
  <c r="O39" i="134" s="1"/>
  <c r="O40" i="134" s="1"/>
  <c r="O41" i="134" s="1"/>
  <c r="O42" i="134" s="1"/>
  <c r="O43" i="134" s="1"/>
  <c r="O44" i="134" s="1"/>
  <c r="O45" i="134" s="1"/>
  <c r="O46" i="134" s="1"/>
  <c r="O47" i="134" s="1"/>
  <c r="O48" i="134" s="1"/>
  <c r="O49" i="134" s="1"/>
  <c r="O50" i="134" s="1"/>
  <c r="O51" i="134" s="1"/>
  <c r="O52" i="134" s="1"/>
  <c r="O53" i="134" s="1"/>
  <c r="O54" i="134" s="1"/>
  <c r="O55" i="134" s="1"/>
  <c r="O56" i="134" s="1"/>
  <c r="O57" i="134" s="1"/>
  <c r="O58" i="134" s="1"/>
  <c r="O59" i="134" s="1"/>
  <c r="O60" i="134" s="1"/>
  <c r="O61" i="134" s="1"/>
  <c r="O62" i="134" s="1"/>
  <c r="O63" i="134" s="1"/>
  <c r="O64" i="134" s="1"/>
  <c r="O65" i="134" s="1"/>
  <c r="O66" i="134" s="1"/>
  <c r="O67" i="134" s="1"/>
  <c r="O68" i="134" s="1"/>
  <c r="O69" i="134" s="1"/>
  <c r="O70" i="134" s="1"/>
  <c r="O71" i="134" s="1"/>
  <c r="O72" i="134" s="1"/>
  <c r="O73" i="134" s="1"/>
  <c r="O74" i="134" s="1"/>
  <c r="O75" i="134" s="1"/>
  <c r="O76" i="134" s="1"/>
  <c r="O77" i="134" s="1"/>
  <c r="O78" i="134" s="1"/>
  <c r="O79" i="134" s="1"/>
  <c r="O80" i="134" s="1"/>
  <c r="O81" i="134" s="1"/>
  <c r="O82" i="134" s="1"/>
  <c r="O83" i="134" s="1"/>
  <c r="O84" i="134" s="1"/>
  <c r="O85" i="134" s="1"/>
  <c r="O86" i="134" s="1"/>
  <c r="O87" i="134" s="1"/>
  <c r="O88" i="134" s="1"/>
  <c r="O89" i="134" s="1"/>
  <c r="O90" i="134" s="1"/>
  <c r="O91" i="134" s="1"/>
  <c r="O92" i="134" s="1"/>
  <c r="O93" i="134" s="1"/>
  <c r="O94" i="134" s="1"/>
  <c r="O95" i="134" s="1"/>
  <c r="O96" i="134" s="1"/>
  <c r="O97" i="134" s="1"/>
  <c r="O98" i="134" s="1"/>
  <c r="O99" i="134" s="1"/>
  <c r="O100" i="134" s="1"/>
  <c r="O51" i="145" l="1"/>
  <c r="O52" i="145" s="1"/>
  <c r="O53" i="145" s="1"/>
  <c r="O54" i="145" s="1"/>
  <c r="N49" i="145"/>
  <c r="N50" i="145" s="1"/>
  <c r="N51" i="145" s="1"/>
  <c r="M117" i="134"/>
  <c r="O55" i="145" l="1"/>
  <c r="O56" i="145" s="1"/>
  <c r="O57" i="145" s="1"/>
  <c r="O58" i="145" s="1"/>
  <c r="O59" i="145" s="1"/>
  <c r="O60" i="145" s="1"/>
  <c r="O61" i="145" s="1"/>
  <c r="N52" i="145"/>
  <c r="N53" i="145" s="1"/>
  <c r="N54" i="145" s="1"/>
  <c r="N55" i="145" s="1"/>
  <c r="O62" i="145" l="1"/>
  <c r="O63" i="145" s="1"/>
  <c r="O64" i="145" s="1"/>
  <c r="O65" i="145" s="1"/>
  <c r="N56" i="145"/>
  <c r="N57" i="145" s="1"/>
  <c r="N58" i="145" s="1"/>
  <c r="N59" i="145" s="1"/>
  <c r="N60" i="145" s="1"/>
  <c r="N61" i="145" s="1"/>
  <c r="B130" i="131"/>
  <c r="B128" i="131"/>
  <c r="J116" i="131"/>
  <c r="J114" i="131"/>
  <c r="D118" i="131"/>
  <c r="E118" i="131" s="1"/>
  <c r="D119" i="131"/>
  <c r="E119" i="131" s="1"/>
  <c r="D120" i="131"/>
  <c r="E120" i="131" s="1"/>
  <c r="D121" i="131"/>
  <c r="E121" i="131" s="1"/>
  <c r="D122" i="131"/>
  <c r="E122" i="131" s="1"/>
  <c r="D123" i="131"/>
  <c r="E123" i="131" s="1"/>
  <c r="D124" i="131"/>
  <c r="E124" i="131" s="1"/>
  <c r="D125" i="131"/>
  <c r="E125" i="131" s="1"/>
  <c r="D126" i="131"/>
  <c r="E126" i="131" s="1"/>
  <c r="D127" i="131"/>
  <c r="E127" i="131" s="1"/>
  <c r="D129" i="131"/>
  <c r="E129" i="131" s="1"/>
  <c r="E130" i="131" s="1"/>
  <c r="L101" i="131"/>
  <c r="I101" i="131"/>
  <c r="C101" i="131"/>
  <c r="N7" i="131"/>
  <c r="N8" i="131" s="1"/>
  <c r="N9" i="131" s="1"/>
  <c r="N10" i="131" s="1"/>
  <c r="N11" i="131" s="1"/>
  <c r="N12" i="131" s="1"/>
  <c r="N13" i="131" s="1"/>
  <c r="N14" i="131" s="1"/>
  <c r="N15" i="131" s="1"/>
  <c r="N16" i="131" s="1"/>
  <c r="E128" i="131" l="1"/>
  <c r="O66" i="145"/>
  <c r="O67" i="145" s="1"/>
  <c r="O68" i="145" s="1"/>
  <c r="O69" i="145" s="1"/>
  <c r="O70" i="145" s="1"/>
  <c r="O71" i="145" s="1"/>
  <c r="O72" i="145" s="1"/>
  <c r="O73" i="145" s="1"/>
  <c r="O74" i="145" s="1"/>
  <c r="O75" i="145" s="1"/>
  <c r="O76" i="145" s="1"/>
  <c r="O77" i="145" s="1"/>
  <c r="O78" i="145" s="1"/>
  <c r="O79" i="145" s="1"/>
  <c r="O80" i="145" s="1"/>
  <c r="O81" i="145" s="1"/>
  <c r="O82" i="145" s="1"/>
  <c r="O83" i="145" s="1"/>
  <c r="O84" i="145" s="1"/>
  <c r="O85" i="145" s="1"/>
  <c r="O86" i="145" s="1"/>
  <c r="O87" i="145" s="1"/>
  <c r="O88" i="145" s="1"/>
  <c r="O89" i="145" s="1"/>
  <c r="O90" i="145" s="1"/>
  <c r="O91" i="145" s="1"/>
  <c r="O92" i="145" s="1"/>
  <c r="O93" i="145" s="1"/>
  <c r="O94" i="145" s="1"/>
  <c r="O95" i="145" s="1"/>
  <c r="O96" i="145" s="1"/>
  <c r="O97" i="145" s="1"/>
  <c r="O98" i="145" s="1"/>
  <c r="O99" i="145" s="1"/>
  <c r="O100" i="145" s="1"/>
  <c r="O101" i="145" s="1"/>
  <c r="O102" i="145" s="1"/>
  <c r="O103" i="145" s="1"/>
  <c r="O104" i="145" s="1"/>
  <c r="O105" i="145" s="1"/>
  <c r="O106" i="145" s="1"/>
  <c r="O107" i="145" s="1"/>
  <c r="O108" i="145" s="1"/>
  <c r="O109" i="145" s="1"/>
  <c r="O110" i="145" s="1"/>
  <c r="O111" i="145" s="1"/>
  <c r="O112" i="145" s="1"/>
  <c r="O113" i="145" s="1"/>
  <c r="O114" i="145" s="1"/>
  <c r="O115" i="145" s="1"/>
  <c r="N62" i="145"/>
  <c r="N63" i="145" s="1"/>
  <c r="N64" i="145" s="1"/>
  <c r="N65" i="145" s="1"/>
  <c r="N66" i="145" s="1"/>
  <c r="F126" i="131"/>
  <c r="G126" i="131" s="1"/>
  <c r="F122" i="131"/>
  <c r="G122" i="131" s="1"/>
  <c r="F118" i="131"/>
  <c r="G118" i="131" s="1"/>
  <c r="F129" i="131"/>
  <c r="F130" i="131" s="1"/>
  <c r="F125" i="131"/>
  <c r="G125" i="131" s="1"/>
  <c r="F121" i="131"/>
  <c r="G121" i="131" s="1"/>
  <c r="F124" i="131"/>
  <c r="G124" i="131" s="1"/>
  <c r="F120" i="131"/>
  <c r="G120" i="131" s="1"/>
  <c r="F127" i="131"/>
  <c r="G127" i="131" s="1"/>
  <c r="F123" i="131"/>
  <c r="G123" i="131" s="1"/>
  <c r="F119" i="131"/>
  <c r="G119" i="131" s="1"/>
  <c r="N17" i="131"/>
  <c r="N18" i="131" s="1"/>
  <c r="N19" i="131" s="1"/>
  <c r="G101" i="131"/>
  <c r="O7" i="131"/>
  <c r="O8" i="131" s="1"/>
  <c r="O9" i="131" s="1"/>
  <c r="O10" i="131" s="1"/>
  <c r="O11" i="131" s="1"/>
  <c r="O12" i="131" s="1"/>
  <c r="O13" i="131" s="1"/>
  <c r="L102" i="131"/>
  <c r="M102" i="131" s="1"/>
  <c r="N67" i="145" l="1"/>
  <c r="N68" i="145" s="1"/>
  <c r="G129" i="131"/>
  <c r="G130" i="131" s="1"/>
  <c r="G128" i="131"/>
  <c r="F128" i="131"/>
  <c r="O101" i="131"/>
  <c r="O14" i="131"/>
  <c r="O15" i="131" s="1"/>
  <c r="O16" i="131" s="1"/>
  <c r="O17" i="131" s="1"/>
  <c r="N20" i="131"/>
  <c r="N21" i="131" l="1"/>
  <c r="N22" i="131" s="1"/>
  <c r="N23" i="131" s="1"/>
  <c r="N24" i="131" s="1"/>
  <c r="N25" i="131" s="1"/>
  <c r="N26" i="131" s="1"/>
  <c r="N27" i="131" s="1"/>
  <c r="N69" i="145"/>
  <c r="N70" i="145" s="1"/>
  <c r="N71" i="145" s="1"/>
  <c r="O18" i="131"/>
  <c r="O19" i="131" s="1"/>
  <c r="O20" i="131" s="1"/>
  <c r="B124" i="128"/>
  <c r="E123" i="128"/>
  <c r="F123" i="128" s="1"/>
  <c r="D123" i="128"/>
  <c r="D122" i="128"/>
  <c r="E122" i="128" s="1"/>
  <c r="F122" i="128" s="1"/>
  <c r="B121" i="128"/>
  <c r="D120" i="128"/>
  <c r="E120" i="128" s="1"/>
  <c r="F120" i="128" s="1"/>
  <c r="D119" i="128"/>
  <c r="E119" i="128" s="1"/>
  <c r="F119" i="128" s="1"/>
  <c r="D118" i="128"/>
  <c r="E118" i="128" s="1"/>
  <c r="F118" i="128" s="1"/>
  <c r="D117" i="128"/>
  <c r="E117" i="128" s="1"/>
  <c r="F117" i="128" s="1"/>
  <c r="D116" i="128"/>
  <c r="E116" i="128" s="1"/>
  <c r="F116" i="128" s="1"/>
  <c r="D115" i="128"/>
  <c r="E115" i="128" s="1"/>
  <c r="J113" i="128"/>
  <c r="J110" i="128"/>
  <c r="O108" i="128"/>
  <c r="O107" i="128"/>
  <c r="O106" i="128"/>
  <c r="O105" i="128"/>
  <c r="O104" i="128"/>
  <c r="O103" i="128"/>
  <c r="G59" i="128"/>
  <c r="G60" i="128"/>
  <c r="G51" i="128"/>
  <c r="G45" i="128"/>
  <c r="G33" i="128"/>
  <c r="G25" i="128"/>
  <c r="F115" i="128" l="1"/>
  <c r="F121" i="128" s="1"/>
  <c r="E121" i="128"/>
  <c r="N28" i="131"/>
  <c r="N29" i="131" s="1"/>
  <c r="N72" i="145"/>
  <c r="N73" i="145" s="1"/>
  <c r="N74" i="145" s="1"/>
  <c r="N75" i="145" s="1"/>
  <c r="N76" i="145" s="1"/>
  <c r="O21" i="131"/>
  <c r="O22" i="131" s="1"/>
  <c r="O23" i="131" s="1"/>
  <c r="F124" i="128"/>
  <c r="G115" i="128"/>
  <c r="G116" i="128"/>
  <c r="G117" i="128"/>
  <c r="G118" i="128"/>
  <c r="G119" i="128"/>
  <c r="G120" i="128"/>
  <c r="G122" i="128"/>
  <c r="G123" i="128"/>
  <c r="E124" i="128"/>
  <c r="L101" i="128"/>
  <c r="I101" i="128"/>
  <c r="G101" i="128"/>
  <c r="C101" i="128"/>
  <c r="O7" i="128" s="1"/>
  <c r="O8" i="128" s="1"/>
  <c r="O9" i="128" s="1"/>
  <c r="O10" i="128" s="1"/>
  <c r="O11" i="128" s="1"/>
  <c r="O12" i="128" s="1"/>
  <c r="O13" i="128" s="1"/>
  <c r="O14" i="128" s="1"/>
  <c r="O15" i="128" s="1"/>
  <c r="O16" i="128" s="1"/>
  <c r="O17" i="128" s="1"/>
  <c r="O18" i="128" s="1"/>
  <c r="O19" i="128" s="1"/>
  <c r="O20" i="128" s="1"/>
  <c r="O21" i="128" s="1"/>
  <c r="O22" i="128" s="1"/>
  <c r="O23" i="128" s="1"/>
  <c r="O24" i="128" s="1"/>
  <c r="O25" i="128" s="1"/>
  <c r="O26" i="128" s="1"/>
  <c r="O27" i="128" s="1"/>
  <c r="O28" i="128" s="1"/>
  <c r="O29" i="128" s="1"/>
  <c r="O30" i="128" s="1"/>
  <c r="O31" i="128" s="1"/>
  <c r="O32" i="128" s="1"/>
  <c r="O33" i="128" s="1"/>
  <c r="O34" i="128" s="1"/>
  <c r="O35" i="128" s="1"/>
  <c r="O36" i="128" s="1"/>
  <c r="O37" i="128" s="1"/>
  <c r="O38" i="128" s="1"/>
  <c r="O39" i="128" s="1"/>
  <c r="O40" i="128" s="1"/>
  <c r="O41" i="128" s="1"/>
  <c r="O42" i="128" s="1"/>
  <c r="O43" i="128" s="1"/>
  <c r="O44" i="128" s="1"/>
  <c r="O45" i="128" s="1"/>
  <c r="O46" i="128" s="1"/>
  <c r="O47" i="128" s="1"/>
  <c r="O48" i="128" s="1"/>
  <c r="O49" i="128" s="1"/>
  <c r="O50" i="128" s="1"/>
  <c r="O51" i="128" s="1"/>
  <c r="O52" i="128" s="1"/>
  <c r="O53" i="128" s="1"/>
  <c r="O54" i="128" s="1"/>
  <c r="O55" i="128" s="1"/>
  <c r="O56" i="128" s="1"/>
  <c r="O57" i="128" s="1"/>
  <c r="O58" i="128" s="1"/>
  <c r="O59" i="128" s="1"/>
  <c r="O60" i="128" s="1"/>
  <c r="O61" i="128" s="1"/>
  <c r="O62" i="128" s="1"/>
  <c r="O63" i="128" s="1"/>
  <c r="O64" i="128" s="1"/>
  <c r="O65" i="128" s="1"/>
  <c r="O66" i="128" s="1"/>
  <c r="O67" i="128" s="1"/>
  <c r="O68" i="128" s="1"/>
  <c r="O69" i="128" s="1"/>
  <c r="O70" i="128" s="1"/>
  <c r="O71" i="128" s="1"/>
  <c r="O72" i="128" s="1"/>
  <c r="O73" i="128" s="1"/>
  <c r="O74" i="128" s="1"/>
  <c r="O75" i="128" s="1"/>
  <c r="O76" i="128" s="1"/>
  <c r="O77" i="128" s="1"/>
  <c r="O78" i="128" s="1"/>
  <c r="O79" i="128" s="1"/>
  <c r="O80" i="128" s="1"/>
  <c r="O81" i="128" s="1"/>
  <c r="O82" i="128" s="1"/>
  <c r="O83" i="128" s="1"/>
  <c r="O84" i="128" s="1"/>
  <c r="O85" i="128" s="1"/>
  <c r="O86" i="128" s="1"/>
  <c r="O87" i="128" s="1"/>
  <c r="O88" i="128" s="1"/>
  <c r="O89" i="128" s="1"/>
  <c r="O90" i="128" s="1"/>
  <c r="O91" i="128" s="1"/>
  <c r="O92" i="128" s="1"/>
  <c r="O93" i="128" s="1"/>
  <c r="O94" i="128" s="1"/>
  <c r="O95" i="128" s="1"/>
  <c r="O96" i="128" s="1"/>
  <c r="O97" i="128" s="1"/>
  <c r="O98" i="128" s="1"/>
  <c r="O99" i="128" s="1"/>
  <c r="O100" i="128" s="1"/>
  <c r="N7" i="128"/>
  <c r="N8" i="128" s="1"/>
  <c r="N9" i="128" s="1"/>
  <c r="N10" i="128" s="1"/>
  <c r="N11" i="128" s="1"/>
  <c r="N12" i="128" s="1"/>
  <c r="N13" i="128" s="1"/>
  <c r="N14" i="128" s="1"/>
  <c r="N15" i="128" s="1"/>
  <c r="N16" i="128" s="1"/>
  <c r="N17" i="128" s="1"/>
  <c r="N18" i="128" s="1"/>
  <c r="N19" i="128" s="1"/>
  <c r="N20" i="128" s="1"/>
  <c r="B122" i="127"/>
  <c r="J113" i="127"/>
  <c r="D121" i="127"/>
  <c r="E121" i="127" s="1"/>
  <c r="D120" i="127"/>
  <c r="E120" i="127" s="1"/>
  <c r="D119" i="127"/>
  <c r="E119" i="127" s="1"/>
  <c r="D118" i="127"/>
  <c r="E118" i="127" s="1"/>
  <c r="D117" i="127"/>
  <c r="E117" i="127" s="1"/>
  <c r="D116" i="127"/>
  <c r="E116" i="127" s="1"/>
  <c r="D115" i="127"/>
  <c r="E115" i="127" s="1"/>
  <c r="L101" i="127"/>
  <c r="I101" i="127"/>
  <c r="G101" i="127"/>
  <c r="G102" i="127" s="1"/>
  <c r="C101" i="127"/>
  <c r="O7" i="127" s="1"/>
  <c r="O8" i="127" s="1"/>
  <c r="O9" i="127" s="1"/>
  <c r="O10" i="127" s="1"/>
  <c r="O11" i="127" s="1"/>
  <c r="O12" i="127" s="1"/>
  <c r="O13" i="127" s="1"/>
  <c r="O14" i="127" s="1"/>
  <c r="O15" i="127" s="1"/>
  <c r="O16" i="127" s="1"/>
  <c r="O17" i="127" s="1"/>
  <c r="O18" i="127" s="1"/>
  <c r="O19" i="127" s="1"/>
  <c r="O20" i="127" s="1"/>
  <c r="O21" i="127" s="1"/>
  <c r="O22" i="127" s="1"/>
  <c r="O23" i="127" s="1"/>
  <c r="O24" i="127" s="1"/>
  <c r="O25" i="127" s="1"/>
  <c r="O26" i="127" s="1"/>
  <c r="O27" i="127" s="1"/>
  <c r="O28" i="127" s="1"/>
  <c r="O29" i="127" s="1"/>
  <c r="O30" i="127" s="1"/>
  <c r="O31" i="127" s="1"/>
  <c r="O32" i="127" s="1"/>
  <c r="O33" i="127" s="1"/>
  <c r="O34" i="127" s="1"/>
  <c r="O35" i="127" s="1"/>
  <c r="O36" i="127" s="1"/>
  <c r="O37" i="127" s="1"/>
  <c r="O38" i="127" s="1"/>
  <c r="O39" i="127" s="1"/>
  <c r="O40" i="127" s="1"/>
  <c r="O41" i="127" s="1"/>
  <c r="O42" i="127" s="1"/>
  <c r="O43" i="127" s="1"/>
  <c r="O44" i="127" s="1"/>
  <c r="O45" i="127" s="1"/>
  <c r="O46" i="127" s="1"/>
  <c r="O47" i="127" s="1"/>
  <c r="O48" i="127" s="1"/>
  <c r="O49" i="127" s="1"/>
  <c r="O50" i="127" s="1"/>
  <c r="O51" i="127" s="1"/>
  <c r="O52" i="127" s="1"/>
  <c r="O53" i="127" s="1"/>
  <c r="O54" i="127" s="1"/>
  <c r="O55" i="127" s="1"/>
  <c r="O56" i="127" s="1"/>
  <c r="N7" i="127"/>
  <c r="N8" i="127" s="1"/>
  <c r="N9" i="127" s="1"/>
  <c r="N10" i="127" s="1"/>
  <c r="N11" i="127" s="1"/>
  <c r="N12" i="127" s="1"/>
  <c r="N13" i="127" s="1"/>
  <c r="N14" i="127" s="1"/>
  <c r="N15" i="127" s="1"/>
  <c r="N16" i="127" s="1"/>
  <c r="N17" i="127" s="1"/>
  <c r="N18" i="127" s="1"/>
  <c r="N19" i="127" s="1"/>
  <c r="N20" i="127" s="1"/>
  <c r="N21" i="127" s="1"/>
  <c r="N22" i="127" s="1"/>
  <c r="N23" i="127" s="1"/>
  <c r="N24" i="127" s="1"/>
  <c r="N25" i="127" s="1"/>
  <c r="N26" i="127" s="1"/>
  <c r="N27" i="127" s="1"/>
  <c r="N28" i="127" s="1"/>
  <c r="N29" i="127" s="1"/>
  <c r="N30" i="127" s="1"/>
  <c r="N31" i="127" s="1"/>
  <c r="N32" i="127" s="1"/>
  <c r="N33" i="127" s="1"/>
  <c r="N34" i="127" s="1"/>
  <c r="N35" i="127" s="1"/>
  <c r="N36" i="127" s="1"/>
  <c r="N37" i="127" s="1"/>
  <c r="N38" i="127" s="1"/>
  <c r="N39" i="127" s="1"/>
  <c r="N40" i="127" s="1"/>
  <c r="N41" i="127" s="1"/>
  <c r="N42" i="127" s="1"/>
  <c r="N43" i="127" s="1"/>
  <c r="N44" i="127" s="1"/>
  <c r="N45" i="127" s="1"/>
  <c r="N46" i="127" s="1"/>
  <c r="N47" i="127" s="1"/>
  <c r="N48" i="127" s="1"/>
  <c r="I362" i="126"/>
  <c r="H362" i="126"/>
  <c r="I325" i="126"/>
  <c r="H325" i="126"/>
  <c r="I320" i="126"/>
  <c r="H320" i="126"/>
  <c r="I299" i="126"/>
  <c r="H299" i="126"/>
  <c r="H321" i="126" s="1"/>
  <c r="N30" i="131" l="1"/>
  <c r="N31" i="131" s="1"/>
  <c r="N32" i="131" s="1"/>
  <c r="N33" i="131" s="1"/>
  <c r="N34" i="131" s="1"/>
  <c r="N35" i="131" s="1"/>
  <c r="N36" i="131" s="1"/>
  <c r="N37" i="131" s="1"/>
  <c r="N38" i="131" s="1"/>
  <c r="N39" i="131" s="1"/>
  <c r="N21" i="128"/>
  <c r="N22" i="128" s="1"/>
  <c r="N23" i="128" s="1"/>
  <c r="N24" i="128" s="1"/>
  <c r="N25" i="128" s="1"/>
  <c r="N26" i="128" s="1"/>
  <c r="N27" i="128" s="1"/>
  <c r="N28" i="128" s="1"/>
  <c r="N29" i="128" s="1"/>
  <c r="G121" i="128"/>
  <c r="H363" i="126"/>
  <c r="I321" i="126"/>
  <c r="M102" i="154" s="1"/>
  <c r="N77" i="145"/>
  <c r="N78" i="145" s="1"/>
  <c r="N79" i="145" s="1"/>
  <c r="O24" i="131"/>
  <c r="O25" i="131" s="1"/>
  <c r="O26" i="131" s="1"/>
  <c r="O27" i="131" s="1"/>
  <c r="O28" i="131" s="1"/>
  <c r="O29" i="131" s="1"/>
  <c r="O30" i="131" s="1"/>
  <c r="O31" i="131" s="1"/>
  <c r="O32" i="131" s="1"/>
  <c r="O33" i="131" s="1"/>
  <c r="O34" i="131" s="1"/>
  <c r="O35" i="131" s="1"/>
  <c r="O36" i="131" s="1"/>
  <c r="O37" i="131" s="1"/>
  <c r="O38" i="131" s="1"/>
  <c r="O39" i="131" s="1"/>
  <c r="O40" i="131" s="1"/>
  <c r="O41" i="131" s="1"/>
  <c r="O42" i="131" s="1"/>
  <c r="O43" i="131" s="1"/>
  <c r="O44" i="131" s="1"/>
  <c r="O45" i="131" s="1"/>
  <c r="O46" i="131" s="1"/>
  <c r="O47" i="131" s="1"/>
  <c r="O48" i="131" s="1"/>
  <c r="O49" i="131" s="1"/>
  <c r="O50" i="131" s="1"/>
  <c r="O51" i="131" s="1"/>
  <c r="O52" i="131" s="1"/>
  <c r="O53" i="131" s="1"/>
  <c r="O54" i="131" s="1"/>
  <c r="O55" i="131" s="1"/>
  <c r="O56" i="131" s="1"/>
  <c r="O57" i="131" s="1"/>
  <c r="O58" i="131" s="1"/>
  <c r="O59" i="131" s="1"/>
  <c r="O60" i="131" s="1"/>
  <c r="O61" i="131" s="1"/>
  <c r="O62" i="131" s="1"/>
  <c r="O63" i="131" s="1"/>
  <c r="O64" i="131" s="1"/>
  <c r="O65" i="131" s="1"/>
  <c r="O66" i="131" s="1"/>
  <c r="O67" i="131" s="1"/>
  <c r="O68" i="131" s="1"/>
  <c r="O69" i="131" s="1"/>
  <c r="O70" i="131" s="1"/>
  <c r="O71" i="131" s="1"/>
  <c r="O72" i="131" s="1"/>
  <c r="O73" i="131" s="1"/>
  <c r="O74" i="131" s="1"/>
  <c r="O75" i="131" s="1"/>
  <c r="O76" i="131" s="1"/>
  <c r="O77" i="131" s="1"/>
  <c r="O78" i="131" s="1"/>
  <c r="O79" i="131" s="1"/>
  <c r="O80" i="131" s="1"/>
  <c r="O81" i="131" s="1"/>
  <c r="O82" i="131" s="1"/>
  <c r="O83" i="131" s="1"/>
  <c r="O84" i="131" s="1"/>
  <c r="O85" i="131" s="1"/>
  <c r="O86" i="131" s="1"/>
  <c r="O87" i="131" s="1"/>
  <c r="O88" i="131" s="1"/>
  <c r="O89" i="131" s="1"/>
  <c r="O90" i="131" s="1"/>
  <c r="O91" i="131" s="1"/>
  <c r="O92" i="131" s="1"/>
  <c r="O93" i="131" s="1"/>
  <c r="O94" i="131" s="1"/>
  <c r="O95" i="131" s="1"/>
  <c r="O96" i="131" s="1"/>
  <c r="O97" i="131" s="1"/>
  <c r="O98" i="131" s="1"/>
  <c r="O99" i="131" s="1"/>
  <c r="O100" i="131" s="1"/>
  <c r="G124" i="128"/>
  <c r="L102" i="128"/>
  <c r="O101" i="128"/>
  <c r="N49" i="127"/>
  <c r="O57" i="127"/>
  <c r="O58" i="127" s="1"/>
  <c r="O59" i="127" s="1"/>
  <c r="O60" i="127" s="1"/>
  <c r="O61" i="127" s="1"/>
  <c r="O62" i="127" s="1"/>
  <c r="O63" i="127" s="1"/>
  <c r="O64" i="127" s="1"/>
  <c r="O65" i="127" s="1"/>
  <c r="O66" i="127" s="1"/>
  <c r="O67" i="127" s="1"/>
  <c r="O68" i="127" s="1"/>
  <c r="O69" i="127" s="1"/>
  <c r="O70" i="127" s="1"/>
  <c r="O71" i="127" s="1"/>
  <c r="O72" i="127" s="1"/>
  <c r="O73" i="127" s="1"/>
  <c r="O74" i="127" s="1"/>
  <c r="O75" i="127" s="1"/>
  <c r="O76" i="127" s="1"/>
  <c r="O77" i="127" s="1"/>
  <c r="O78" i="127" s="1"/>
  <c r="O79" i="127" s="1"/>
  <c r="O80" i="127" s="1"/>
  <c r="O81" i="127" s="1"/>
  <c r="O82" i="127" s="1"/>
  <c r="O83" i="127" s="1"/>
  <c r="O84" i="127" s="1"/>
  <c r="O85" i="127" s="1"/>
  <c r="O86" i="127" s="1"/>
  <c r="O87" i="127" s="1"/>
  <c r="O88" i="127" s="1"/>
  <c r="O89" i="127" s="1"/>
  <c r="O90" i="127" s="1"/>
  <c r="O91" i="127" s="1"/>
  <c r="O92" i="127" s="1"/>
  <c r="O93" i="127" s="1"/>
  <c r="O94" i="127" s="1"/>
  <c r="O95" i="127" s="1"/>
  <c r="O96" i="127" s="1"/>
  <c r="O97" i="127" s="1"/>
  <c r="O98" i="127" s="1"/>
  <c r="O99" i="127" s="1"/>
  <c r="O100" i="127" s="1"/>
  <c r="E122" i="127"/>
  <c r="F115" i="127"/>
  <c r="G115" i="127" s="1"/>
  <c r="L102" i="127"/>
  <c r="F116" i="127"/>
  <c r="G116" i="127" s="1"/>
  <c r="F118" i="127"/>
  <c r="G118" i="127" s="1"/>
  <c r="F120" i="127"/>
  <c r="G120" i="127" s="1"/>
  <c r="F117" i="127"/>
  <c r="G117" i="127" s="1"/>
  <c r="F119" i="127"/>
  <c r="G119" i="127" s="1"/>
  <c r="F121" i="127"/>
  <c r="G121" i="127" s="1"/>
  <c r="O101" i="127"/>
  <c r="I363" i="126"/>
  <c r="M102" i="127" l="1"/>
  <c r="N30" i="128"/>
  <c r="N31" i="128" s="1"/>
  <c r="N32" i="128" s="1"/>
  <c r="N33" i="128" s="1"/>
  <c r="N34" i="128" s="1"/>
  <c r="N35" i="128" s="1"/>
  <c r="N36" i="128" s="1"/>
  <c r="N37" i="128" s="1"/>
  <c r="N38" i="128" s="1"/>
  <c r="N39" i="128" s="1"/>
  <c r="N40" i="131"/>
  <c r="N41" i="131" s="1"/>
  <c r="N42" i="131" s="1"/>
  <c r="N43" i="131" s="1"/>
  <c r="N44" i="131" s="1"/>
  <c r="N45" i="131" s="1"/>
  <c r="N80" i="145"/>
  <c r="N81" i="145" s="1"/>
  <c r="N82" i="145" s="1"/>
  <c r="N83" i="145" s="1"/>
  <c r="N50" i="127"/>
  <c r="F122" i="127"/>
  <c r="G122" i="127"/>
  <c r="N46" i="131" l="1"/>
  <c r="N47" i="131" s="1"/>
  <c r="N48" i="131" s="1"/>
  <c r="N49" i="131" s="1"/>
  <c r="N50" i="131" s="1"/>
  <c r="N51" i="131" s="1"/>
  <c r="N40" i="128"/>
  <c r="N41" i="128" s="1"/>
  <c r="N42" i="128" s="1"/>
  <c r="N43" i="128" s="1"/>
  <c r="N44" i="128" s="1"/>
  <c r="N45" i="128" s="1"/>
  <c r="N84" i="145"/>
  <c r="N85" i="145" s="1"/>
  <c r="N86" i="145" s="1"/>
  <c r="N87" i="145" s="1"/>
  <c r="N88" i="145" s="1"/>
  <c r="N51" i="127"/>
  <c r="N52" i="127" s="1"/>
  <c r="N53" i="127" s="1"/>
  <c r="N54" i="127" s="1"/>
  <c r="N55" i="127" s="1"/>
  <c r="N56" i="127" s="1"/>
  <c r="N57" i="127" s="1"/>
  <c r="N58" i="127" s="1"/>
  <c r="N59" i="127" s="1"/>
  <c r="N60" i="127" s="1"/>
  <c r="N61" i="127" s="1"/>
  <c r="N62" i="127" s="1"/>
  <c r="N63" i="127" s="1"/>
  <c r="N64" i="127" s="1"/>
  <c r="N65" i="127" s="1"/>
  <c r="N66" i="127" s="1"/>
  <c r="N67" i="127" s="1"/>
  <c r="N68" i="127" s="1"/>
  <c r="N69" i="127" s="1"/>
  <c r="N70" i="127" s="1"/>
  <c r="N71" i="127" s="1"/>
  <c r="N72" i="127" s="1"/>
  <c r="N73" i="127" s="1"/>
  <c r="N74" i="127" s="1"/>
  <c r="N75" i="127" s="1"/>
  <c r="N76" i="127" s="1"/>
  <c r="N77" i="127" s="1"/>
  <c r="N78" i="127" s="1"/>
  <c r="N79" i="127" s="1"/>
  <c r="N80" i="127" s="1"/>
  <c r="N81" i="127" s="1"/>
  <c r="N82" i="127" s="1"/>
  <c r="N83" i="127" s="1"/>
  <c r="N84" i="127" s="1"/>
  <c r="N85" i="127" s="1"/>
  <c r="N86" i="127" s="1"/>
  <c r="N87" i="127" s="1"/>
  <c r="N88" i="127" s="1"/>
  <c r="N89" i="127" s="1"/>
  <c r="N90" i="127" s="1"/>
  <c r="N91" i="127" s="1"/>
  <c r="N92" i="127" s="1"/>
  <c r="N93" i="127" s="1"/>
  <c r="N94" i="127" s="1"/>
  <c r="N95" i="127" s="1"/>
  <c r="N96" i="127" s="1"/>
  <c r="N97" i="127" s="1"/>
  <c r="N98" i="127" s="1"/>
  <c r="N99" i="127" s="1"/>
  <c r="N100" i="127" s="1"/>
  <c r="N102" i="127" s="1"/>
  <c r="O117" i="127" s="1"/>
  <c r="M117" i="127" s="1"/>
  <c r="N46" i="128" l="1"/>
  <c r="N47" i="128" s="1"/>
  <c r="N48" i="128" s="1"/>
  <c r="N52" i="131"/>
  <c r="N53" i="131" s="1"/>
  <c r="N54" i="131" s="1"/>
  <c r="N55" i="131" s="1"/>
  <c r="N56" i="131" s="1"/>
  <c r="N57" i="131" s="1"/>
  <c r="N58" i="131" s="1"/>
  <c r="N59" i="131" s="1"/>
  <c r="N60" i="131" s="1"/>
  <c r="N61" i="131" s="1"/>
  <c r="N62" i="131" s="1"/>
  <c r="N63" i="131" s="1"/>
  <c r="N64" i="131" s="1"/>
  <c r="N65" i="131" s="1"/>
  <c r="N66" i="131" s="1"/>
  <c r="N67" i="131" s="1"/>
  <c r="N68" i="131" s="1"/>
  <c r="N69" i="131" s="1"/>
  <c r="N70" i="131" s="1"/>
  <c r="N71" i="131" s="1"/>
  <c r="N72" i="131" s="1"/>
  <c r="N73" i="131" s="1"/>
  <c r="N74" i="131" s="1"/>
  <c r="N75" i="131" s="1"/>
  <c r="N76" i="131" s="1"/>
  <c r="N77" i="131" s="1"/>
  <c r="N78" i="131" s="1"/>
  <c r="N79" i="131" s="1"/>
  <c r="N80" i="131" s="1"/>
  <c r="N81" i="131" s="1"/>
  <c r="N82" i="131" s="1"/>
  <c r="N83" i="131" s="1"/>
  <c r="N84" i="131" s="1"/>
  <c r="N85" i="131" s="1"/>
  <c r="N86" i="131" s="1"/>
  <c r="N87" i="131" s="1"/>
  <c r="N88" i="131" s="1"/>
  <c r="N89" i="131" s="1"/>
  <c r="N90" i="131" s="1"/>
  <c r="N91" i="131" s="1"/>
  <c r="N92" i="131" s="1"/>
  <c r="N93" i="131" s="1"/>
  <c r="N94" i="131" s="1"/>
  <c r="N95" i="131" s="1"/>
  <c r="N96" i="131" s="1"/>
  <c r="N97" i="131" s="1"/>
  <c r="N98" i="131" s="1"/>
  <c r="N99" i="131" s="1"/>
  <c r="N100" i="131" s="1"/>
  <c r="N102" i="131" s="1"/>
  <c r="O117" i="131" s="1"/>
  <c r="M117" i="131" s="1"/>
  <c r="N89" i="145"/>
  <c r="N90" i="145" s="1"/>
  <c r="N91" i="145" s="1"/>
  <c r="L101" i="123"/>
  <c r="N49" i="128" l="1"/>
  <c r="N50" i="128" s="1"/>
  <c r="N51" i="128" s="1"/>
  <c r="N92" i="145"/>
  <c r="N93" i="145" s="1"/>
  <c r="N94" i="145" s="1"/>
  <c r="N95" i="145" s="1"/>
  <c r="B122" i="123"/>
  <c r="D121" i="123"/>
  <c r="E121" i="123" s="1"/>
  <c r="D120" i="123"/>
  <c r="E120" i="123" s="1"/>
  <c r="D119" i="123"/>
  <c r="E119" i="123" s="1"/>
  <c r="D118" i="123"/>
  <c r="E118" i="123" s="1"/>
  <c r="D117" i="123"/>
  <c r="E117" i="123" s="1"/>
  <c r="D116" i="123"/>
  <c r="E116" i="123" s="1"/>
  <c r="D115" i="123"/>
  <c r="E115" i="123" s="1"/>
  <c r="J113" i="123"/>
  <c r="I101" i="123"/>
  <c r="L102" i="123" s="1"/>
  <c r="M102" i="123" s="1"/>
  <c r="C101" i="123"/>
  <c r="O7" i="123" s="1"/>
  <c r="O8" i="123" s="1"/>
  <c r="O9" i="123" s="1"/>
  <c r="O10" i="123" s="1"/>
  <c r="O11" i="123" s="1"/>
  <c r="O12" i="123" s="1"/>
  <c r="O13" i="123" s="1"/>
  <c r="O14" i="123" s="1"/>
  <c r="O15" i="123" s="1"/>
  <c r="O16" i="123" s="1"/>
  <c r="O17" i="123" s="1"/>
  <c r="O18" i="123" s="1"/>
  <c r="O19" i="123" s="1"/>
  <c r="O20" i="123" s="1"/>
  <c r="O21" i="123" s="1"/>
  <c r="O22" i="123" s="1"/>
  <c r="O23" i="123" s="1"/>
  <c r="O24" i="123" s="1"/>
  <c r="O25" i="123" s="1"/>
  <c r="O26" i="123" s="1"/>
  <c r="O27" i="123" s="1"/>
  <c r="O28" i="123" s="1"/>
  <c r="O29" i="123" s="1"/>
  <c r="O30" i="123" s="1"/>
  <c r="O31" i="123" s="1"/>
  <c r="O32" i="123" s="1"/>
  <c r="O33" i="123" s="1"/>
  <c r="O34" i="123" s="1"/>
  <c r="O35" i="123" s="1"/>
  <c r="O36" i="123" s="1"/>
  <c r="O37" i="123" s="1"/>
  <c r="O38" i="123" s="1"/>
  <c r="O39" i="123" s="1"/>
  <c r="O40" i="123" s="1"/>
  <c r="O41" i="123" s="1"/>
  <c r="N7" i="123"/>
  <c r="N8" i="123" s="1"/>
  <c r="N9" i="123" s="1"/>
  <c r="N10" i="123" s="1"/>
  <c r="N11" i="123" s="1"/>
  <c r="N12" i="123" s="1"/>
  <c r="N13" i="123" s="1"/>
  <c r="N14" i="123" s="1"/>
  <c r="N15" i="123" s="1"/>
  <c r="N52" i="128" l="1"/>
  <c r="N53" i="128" s="1"/>
  <c r="N54" i="128" s="1"/>
  <c r="N55" i="128" s="1"/>
  <c r="N56" i="128" s="1"/>
  <c r="N57" i="128" s="1"/>
  <c r="N96" i="145"/>
  <c r="N97" i="145" s="1"/>
  <c r="N98" i="145" s="1"/>
  <c r="N99" i="145" s="1"/>
  <c r="N100" i="145" s="1"/>
  <c r="N101" i="145" s="1"/>
  <c r="N102" i="145" s="1"/>
  <c r="N103" i="145" s="1"/>
  <c r="E122" i="123"/>
  <c r="F115" i="123"/>
  <c r="F116" i="123"/>
  <c r="G116" i="123" s="1"/>
  <c r="F117" i="123"/>
  <c r="G117" i="123" s="1"/>
  <c r="F118" i="123"/>
  <c r="G118" i="123" s="1"/>
  <c r="F119" i="123"/>
  <c r="G119" i="123" s="1"/>
  <c r="F120" i="123"/>
  <c r="G120" i="123" s="1"/>
  <c r="F121" i="123"/>
  <c r="G121" i="123" s="1"/>
  <c r="N16" i="123"/>
  <c r="N17" i="123" s="1"/>
  <c r="N18" i="123" s="1"/>
  <c r="N19" i="123" s="1"/>
  <c r="N20" i="123" s="1"/>
  <c r="N21" i="123" s="1"/>
  <c r="N22" i="123" s="1"/>
  <c r="N23" i="123" s="1"/>
  <c r="N24" i="123" s="1"/>
  <c r="N25" i="123" s="1"/>
  <c r="N26" i="123" s="1"/>
  <c r="N27" i="123" s="1"/>
  <c r="N28" i="123" s="1"/>
  <c r="N29" i="123" s="1"/>
  <c r="N30" i="123" s="1"/>
  <c r="G101" i="123"/>
  <c r="O42" i="123"/>
  <c r="O43" i="123" s="1"/>
  <c r="O44" i="123" s="1"/>
  <c r="O45" i="123" s="1"/>
  <c r="O46" i="123" s="1"/>
  <c r="O47" i="123" s="1"/>
  <c r="O48" i="123" s="1"/>
  <c r="O49" i="123" s="1"/>
  <c r="O50" i="123" s="1"/>
  <c r="O51" i="123" s="1"/>
  <c r="O52" i="123" s="1"/>
  <c r="O53" i="123" s="1"/>
  <c r="O54" i="123" s="1"/>
  <c r="O55" i="123" s="1"/>
  <c r="O56" i="123" s="1"/>
  <c r="O57" i="123" s="1"/>
  <c r="O58" i="123" s="1"/>
  <c r="O59" i="123" s="1"/>
  <c r="O60" i="123" s="1"/>
  <c r="O61" i="123" s="1"/>
  <c r="O62" i="123" s="1"/>
  <c r="O63" i="123" s="1"/>
  <c r="O64" i="123" s="1"/>
  <c r="O65" i="123" s="1"/>
  <c r="O66" i="123" s="1"/>
  <c r="O67" i="123" s="1"/>
  <c r="O68" i="123" s="1"/>
  <c r="O69" i="123" s="1"/>
  <c r="O70" i="123" s="1"/>
  <c r="O71" i="123" s="1"/>
  <c r="O72" i="123" s="1"/>
  <c r="O73" i="123" s="1"/>
  <c r="O74" i="123" s="1"/>
  <c r="O75" i="123" s="1"/>
  <c r="O76" i="123" s="1"/>
  <c r="O77" i="123" s="1"/>
  <c r="O78" i="123" s="1"/>
  <c r="O79" i="123" s="1"/>
  <c r="O80" i="123" s="1"/>
  <c r="O81" i="123" s="1"/>
  <c r="O82" i="123" s="1"/>
  <c r="O83" i="123" s="1"/>
  <c r="O84" i="123" s="1"/>
  <c r="O85" i="123" s="1"/>
  <c r="O86" i="123" s="1"/>
  <c r="O87" i="123" s="1"/>
  <c r="O88" i="123" s="1"/>
  <c r="O89" i="123" s="1"/>
  <c r="O90" i="123" s="1"/>
  <c r="O91" i="123" s="1"/>
  <c r="O92" i="123" s="1"/>
  <c r="O93" i="123" s="1"/>
  <c r="O94" i="123" s="1"/>
  <c r="O95" i="123" s="1"/>
  <c r="O96" i="123" s="1"/>
  <c r="O97" i="123" s="1"/>
  <c r="O98" i="123" s="1"/>
  <c r="O99" i="123" s="1"/>
  <c r="O100" i="123" s="1"/>
  <c r="N58" i="128" l="1"/>
  <c r="N59" i="128" s="1"/>
  <c r="N60" i="128" s="1"/>
  <c r="N61" i="128" s="1"/>
  <c r="N62" i="128" s="1"/>
  <c r="N63" i="128" s="1"/>
  <c r="N64" i="128" s="1"/>
  <c r="N65" i="128" s="1"/>
  <c r="N66" i="128" s="1"/>
  <c r="N67" i="128" s="1"/>
  <c r="N68" i="128" s="1"/>
  <c r="N69" i="128" s="1"/>
  <c r="N70" i="128" s="1"/>
  <c r="N71" i="128" s="1"/>
  <c r="N72" i="128" s="1"/>
  <c r="N73" i="128" s="1"/>
  <c r="N74" i="128" s="1"/>
  <c r="N75" i="128" s="1"/>
  <c r="N76" i="128" s="1"/>
  <c r="N77" i="128" s="1"/>
  <c r="N78" i="128" s="1"/>
  <c r="N79" i="128" s="1"/>
  <c r="N80" i="128" s="1"/>
  <c r="N81" i="128" s="1"/>
  <c r="N82" i="128" s="1"/>
  <c r="N83" i="128" s="1"/>
  <c r="N84" i="128" s="1"/>
  <c r="N85" i="128" s="1"/>
  <c r="N86" i="128" s="1"/>
  <c r="N87" i="128" s="1"/>
  <c r="N88" i="128" s="1"/>
  <c r="N89" i="128" s="1"/>
  <c r="N90" i="128" s="1"/>
  <c r="N91" i="128" s="1"/>
  <c r="N92" i="128" s="1"/>
  <c r="N93" i="128" s="1"/>
  <c r="N94" i="128" s="1"/>
  <c r="N95" i="128" s="1"/>
  <c r="N96" i="128" s="1"/>
  <c r="N97" i="128" s="1"/>
  <c r="N98" i="128" s="1"/>
  <c r="N99" i="128" s="1"/>
  <c r="N100" i="128" s="1"/>
  <c r="N102" i="128" s="1"/>
  <c r="O117" i="128" s="1"/>
  <c r="M117" i="128" s="1"/>
  <c r="N104" i="145"/>
  <c r="N105" i="145" s="1"/>
  <c r="N106" i="145" s="1"/>
  <c r="N107" i="145" s="1"/>
  <c r="N108" i="145" s="1"/>
  <c r="N109" i="145" s="1"/>
  <c r="N110" i="145" s="1"/>
  <c r="N111" i="145" s="1"/>
  <c r="N112" i="145" s="1"/>
  <c r="N113" i="145" s="1"/>
  <c r="N114" i="145" s="1"/>
  <c r="N115" i="145" s="1"/>
  <c r="N117" i="145" s="1"/>
  <c r="O132" i="145" s="1"/>
  <c r="M132" i="145" s="1"/>
  <c r="F122" i="123"/>
  <c r="G115" i="123"/>
  <c r="G122" i="123" s="1"/>
  <c r="N31" i="123"/>
  <c r="N32" i="123" s="1"/>
  <c r="N33" i="123" s="1"/>
  <c r="N34" i="123" s="1"/>
  <c r="N35" i="123" s="1"/>
  <c r="O101" i="123"/>
  <c r="G102" i="123"/>
  <c r="B126" i="120"/>
  <c r="B123" i="120"/>
  <c r="J113" i="120"/>
  <c r="J110" i="120"/>
  <c r="D125" i="120"/>
  <c r="E125" i="120" s="1"/>
  <c r="D124" i="120"/>
  <c r="E124" i="120" s="1"/>
  <c r="E126" i="120" s="1"/>
  <c r="D122" i="120"/>
  <c r="E122" i="120" s="1"/>
  <c r="D121" i="120"/>
  <c r="E121" i="120" s="1"/>
  <c r="D120" i="120"/>
  <c r="E120" i="120" s="1"/>
  <c r="D119" i="120"/>
  <c r="E119" i="120" s="1"/>
  <c r="D118" i="120"/>
  <c r="E118" i="120" s="1"/>
  <c r="D117" i="120"/>
  <c r="E117" i="120" s="1"/>
  <c r="D116" i="120"/>
  <c r="E116" i="120" s="1"/>
  <c r="O106" i="120"/>
  <c r="O105" i="120"/>
  <c r="O104" i="120"/>
  <c r="O103" i="120"/>
  <c r="O102" i="120"/>
  <c r="G58" i="120"/>
  <c r="N106" i="120" s="1"/>
  <c r="G48" i="120"/>
  <c r="N105" i="120" s="1"/>
  <c r="G25" i="120"/>
  <c r="G29" i="120"/>
  <c r="G30" i="120"/>
  <c r="G31" i="120"/>
  <c r="G35" i="120"/>
  <c r="N103" i="120" s="1"/>
  <c r="G38" i="120"/>
  <c r="N104" i="120" s="1"/>
  <c r="L100" i="120"/>
  <c r="I100" i="120"/>
  <c r="C100" i="120"/>
  <c r="O7" i="120" s="1"/>
  <c r="O8" i="120" s="1"/>
  <c r="O9" i="120" s="1"/>
  <c r="O10" i="120" s="1"/>
  <c r="O11" i="120" s="1"/>
  <c r="O12" i="120" s="1"/>
  <c r="O13" i="120" s="1"/>
  <c r="O14" i="120" s="1"/>
  <c r="O15" i="120" s="1"/>
  <c r="O16" i="120" s="1"/>
  <c r="O17" i="120" s="1"/>
  <c r="O18" i="120" s="1"/>
  <c r="O19" i="120" s="1"/>
  <c r="O20" i="120" s="1"/>
  <c r="O21" i="120" s="1"/>
  <c r="O22" i="120" s="1"/>
  <c r="N7" i="120"/>
  <c r="N8" i="120" s="1"/>
  <c r="N9" i="120" s="1"/>
  <c r="N10" i="120" s="1"/>
  <c r="N11" i="120" s="1"/>
  <c r="N12" i="120" s="1"/>
  <c r="N13" i="120" s="1"/>
  <c r="N14" i="120" s="1"/>
  <c r="N15" i="120" s="1"/>
  <c r="N16" i="120" s="1"/>
  <c r="N17" i="120" s="1"/>
  <c r="N18" i="120" s="1"/>
  <c r="N19" i="120" s="1"/>
  <c r="N20" i="120" s="1"/>
  <c r="N21" i="120" s="1"/>
  <c r="N102" i="120" l="1"/>
  <c r="N36" i="123"/>
  <c r="N37" i="123" s="1"/>
  <c r="E123" i="120"/>
  <c r="F116" i="120"/>
  <c r="F117" i="120"/>
  <c r="G117" i="120" s="1"/>
  <c r="F118" i="120"/>
  <c r="G118" i="120" s="1"/>
  <c r="F119" i="120"/>
  <c r="G119" i="120" s="1"/>
  <c r="F120" i="120"/>
  <c r="G120" i="120" s="1"/>
  <c r="F121" i="120"/>
  <c r="G121" i="120" s="1"/>
  <c r="F122" i="120"/>
  <c r="G122" i="120" s="1"/>
  <c r="F124" i="120"/>
  <c r="F126" i="120" s="1"/>
  <c r="F125" i="120"/>
  <c r="G125" i="120" s="1"/>
  <c r="G100" i="120"/>
  <c r="N22" i="120"/>
  <c r="N23" i="120" s="1"/>
  <c r="O23" i="120"/>
  <c r="O24" i="120" s="1"/>
  <c r="O25" i="120" s="1"/>
  <c r="L101" i="120"/>
  <c r="N38" i="123" l="1"/>
  <c r="N39" i="123" s="1"/>
  <c r="N40" i="123" s="1"/>
  <c r="N41" i="123" s="1"/>
  <c r="N42" i="123" s="1"/>
  <c r="N43" i="123" s="1"/>
  <c r="N44" i="123" s="1"/>
  <c r="N45" i="123" s="1"/>
  <c r="G116" i="120"/>
  <c r="G123" i="120" s="1"/>
  <c r="F123" i="120"/>
  <c r="G124" i="120"/>
  <c r="G126" i="120" s="1"/>
  <c r="O100" i="120"/>
  <c r="O26" i="120"/>
  <c r="O27" i="120" s="1"/>
  <c r="O28" i="120" s="1"/>
  <c r="O29" i="120" s="1"/>
  <c r="O30" i="120" s="1"/>
  <c r="O31" i="120" s="1"/>
  <c r="N24" i="120"/>
  <c r="N25" i="120" s="1"/>
  <c r="N26" i="120" s="1"/>
  <c r="N46" i="123" l="1"/>
  <c r="N47" i="123" s="1"/>
  <c r="N48" i="123" s="1"/>
  <c r="N49" i="123" s="1"/>
  <c r="O32" i="120"/>
  <c r="O33" i="120" s="1"/>
  <c r="O34" i="120" s="1"/>
  <c r="O35" i="120" s="1"/>
  <c r="O36" i="120" s="1"/>
  <c r="O37" i="120" s="1"/>
  <c r="O38" i="120" s="1"/>
  <c r="O39" i="120" s="1"/>
  <c r="O40" i="120" s="1"/>
  <c r="O41" i="120" s="1"/>
  <c r="O42" i="120" s="1"/>
  <c r="O43" i="120" s="1"/>
  <c r="O44" i="120" s="1"/>
  <c r="O45" i="120" s="1"/>
  <c r="O46" i="120" s="1"/>
  <c r="O47" i="120" s="1"/>
  <c r="O48" i="120" s="1"/>
  <c r="O49" i="120" s="1"/>
  <c r="O50" i="120" s="1"/>
  <c r="O51" i="120" s="1"/>
  <c r="O52" i="120" s="1"/>
  <c r="O53" i="120" s="1"/>
  <c r="O54" i="120" s="1"/>
  <c r="O55" i="120" s="1"/>
  <c r="O56" i="120" s="1"/>
  <c r="O57" i="120" s="1"/>
  <c r="O58" i="120" s="1"/>
  <c r="O59" i="120" s="1"/>
  <c r="O60" i="120" s="1"/>
  <c r="O61" i="120" s="1"/>
  <c r="O62" i="120" s="1"/>
  <c r="O63" i="120" s="1"/>
  <c r="O64" i="120" s="1"/>
  <c r="O65" i="120" s="1"/>
  <c r="O66" i="120" s="1"/>
  <c r="O67" i="120" s="1"/>
  <c r="O68" i="120" s="1"/>
  <c r="O69" i="120" s="1"/>
  <c r="O70" i="120" s="1"/>
  <c r="O71" i="120" s="1"/>
  <c r="O72" i="120" s="1"/>
  <c r="O73" i="120" s="1"/>
  <c r="O74" i="120" s="1"/>
  <c r="O75" i="120" s="1"/>
  <c r="O76" i="120" s="1"/>
  <c r="O77" i="120" s="1"/>
  <c r="O78" i="120" s="1"/>
  <c r="O79" i="120" s="1"/>
  <c r="O80" i="120" s="1"/>
  <c r="O81" i="120" s="1"/>
  <c r="O82" i="120" s="1"/>
  <c r="O83" i="120" s="1"/>
  <c r="O84" i="120" s="1"/>
  <c r="O85" i="120" s="1"/>
  <c r="O86" i="120" s="1"/>
  <c r="O87" i="120" s="1"/>
  <c r="O88" i="120" s="1"/>
  <c r="O89" i="120" s="1"/>
  <c r="O90" i="120" s="1"/>
  <c r="O91" i="120" s="1"/>
  <c r="O92" i="120" s="1"/>
  <c r="O93" i="120" s="1"/>
  <c r="O94" i="120" s="1"/>
  <c r="O95" i="120" s="1"/>
  <c r="O96" i="120" s="1"/>
  <c r="O97" i="120" s="1"/>
  <c r="O98" i="120" s="1"/>
  <c r="O99" i="120" s="1"/>
  <c r="N27" i="120"/>
  <c r="N28" i="120" s="1"/>
  <c r="N29" i="120" s="1"/>
  <c r="N30" i="120" s="1"/>
  <c r="N31" i="120" s="1"/>
  <c r="N32" i="120" s="1"/>
  <c r="N50" i="123" l="1"/>
  <c r="N51" i="123" s="1"/>
  <c r="N52" i="123" s="1"/>
  <c r="N53" i="123" s="1"/>
  <c r="N54" i="123" s="1"/>
  <c r="N55" i="123" s="1"/>
  <c r="N56" i="123" s="1"/>
  <c r="N57" i="123" s="1"/>
  <c r="N58" i="123" s="1"/>
  <c r="N59" i="123" s="1"/>
  <c r="N60" i="123" s="1"/>
  <c r="N61" i="123" s="1"/>
  <c r="N62" i="123" s="1"/>
  <c r="N63" i="123" s="1"/>
  <c r="N64" i="123" s="1"/>
  <c r="N65" i="123" s="1"/>
  <c r="N66" i="123" s="1"/>
  <c r="N67" i="123" s="1"/>
  <c r="N68" i="123" s="1"/>
  <c r="N69" i="123" s="1"/>
  <c r="N70" i="123" s="1"/>
  <c r="N71" i="123" s="1"/>
  <c r="N72" i="123" s="1"/>
  <c r="N73" i="123" s="1"/>
  <c r="N74" i="123" s="1"/>
  <c r="N75" i="123" s="1"/>
  <c r="N76" i="123" s="1"/>
  <c r="N77" i="123" s="1"/>
  <c r="N78" i="123" s="1"/>
  <c r="N79" i="123" s="1"/>
  <c r="N80" i="123" s="1"/>
  <c r="N81" i="123" s="1"/>
  <c r="N82" i="123" s="1"/>
  <c r="N83" i="123" s="1"/>
  <c r="N84" i="123" s="1"/>
  <c r="N85" i="123" s="1"/>
  <c r="N86" i="123" s="1"/>
  <c r="N87" i="123" s="1"/>
  <c r="N88" i="123" s="1"/>
  <c r="N89" i="123" s="1"/>
  <c r="N90" i="123" s="1"/>
  <c r="N91" i="123" s="1"/>
  <c r="N92" i="123" s="1"/>
  <c r="N93" i="123" s="1"/>
  <c r="N94" i="123" s="1"/>
  <c r="N95" i="123" s="1"/>
  <c r="N96" i="123" s="1"/>
  <c r="N97" i="123" s="1"/>
  <c r="N98" i="123" s="1"/>
  <c r="N99" i="123" s="1"/>
  <c r="N100" i="123" s="1"/>
  <c r="N102" i="123" s="1"/>
  <c r="O117" i="123" s="1"/>
  <c r="M117" i="123" s="1"/>
  <c r="N33" i="120"/>
  <c r="N34" i="120" s="1"/>
  <c r="N35" i="120" s="1"/>
  <c r="N36" i="120" s="1"/>
  <c r="N37" i="120" s="1"/>
  <c r="N38" i="120" s="1"/>
  <c r="N39" i="120" s="1"/>
  <c r="N40" i="120" s="1"/>
  <c r="N41" i="120" s="1"/>
  <c r="N42" i="120" s="1"/>
  <c r="N43" i="120" l="1"/>
  <c r="N44" i="120" s="1"/>
  <c r="N45" i="120" s="1"/>
  <c r="N46" i="120" s="1"/>
  <c r="J112" i="117"/>
  <c r="J109" i="117"/>
  <c r="B126" i="117"/>
  <c r="D125" i="117"/>
  <c r="E125" i="117" s="1"/>
  <c r="D124" i="117"/>
  <c r="E124" i="117" s="1"/>
  <c r="B123" i="117"/>
  <c r="D122" i="117"/>
  <c r="E122" i="117" s="1"/>
  <c r="D121" i="117"/>
  <c r="E121" i="117" s="1"/>
  <c r="D120" i="117"/>
  <c r="E120" i="117" s="1"/>
  <c r="D119" i="117"/>
  <c r="E119" i="117" s="1"/>
  <c r="D118" i="117"/>
  <c r="E118" i="117" s="1"/>
  <c r="D117" i="117"/>
  <c r="E117" i="117" s="1"/>
  <c r="D116" i="117"/>
  <c r="E116" i="117" s="1"/>
  <c r="D115" i="117"/>
  <c r="E115" i="117" s="1"/>
  <c r="N47" i="120" l="1"/>
  <c r="N48" i="120" s="1"/>
  <c r="N49" i="120" s="1"/>
  <c r="F119" i="117"/>
  <c r="G119" i="117" s="1"/>
  <c r="F124" i="117"/>
  <c r="G124" i="117" s="1"/>
  <c r="E126" i="117"/>
  <c r="F115" i="117"/>
  <c r="E123" i="117"/>
  <c r="F118" i="117"/>
  <c r="G118" i="117" s="1"/>
  <c r="F122" i="117"/>
  <c r="G122" i="117" s="1"/>
  <c r="F116" i="117"/>
  <c r="G116" i="117" s="1"/>
  <c r="F120" i="117"/>
  <c r="G120" i="117" s="1"/>
  <c r="F117" i="117"/>
  <c r="G117" i="117"/>
  <c r="F121" i="117"/>
  <c r="G121" i="117" s="1"/>
  <c r="F125" i="117"/>
  <c r="G125" i="117" s="1"/>
  <c r="N50" i="120" l="1"/>
  <c r="N51" i="120" s="1"/>
  <c r="N52" i="120" s="1"/>
  <c r="N53" i="120" s="1"/>
  <c r="N54" i="120" s="1"/>
  <c r="N55" i="120" s="1"/>
  <c r="N56" i="120" s="1"/>
  <c r="N57" i="120" s="1"/>
  <c r="N58" i="120" s="1"/>
  <c r="N59" i="120" s="1"/>
  <c r="N60" i="120" s="1"/>
  <c r="N61" i="120" s="1"/>
  <c r="N62" i="120" s="1"/>
  <c r="N63" i="120" s="1"/>
  <c r="N64" i="120" s="1"/>
  <c r="N65" i="120" s="1"/>
  <c r="N66" i="120" s="1"/>
  <c r="N67" i="120" s="1"/>
  <c r="N68" i="120" s="1"/>
  <c r="N69" i="120" s="1"/>
  <c r="N70" i="120" s="1"/>
  <c r="N71" i="120" s="1"/>
  <c r="N72" i="120" s="1"/>
  <c r="N73" i="120" s="1"/>
  <c r="N74" i="120" s="1"/>
  <c r="N75" i="120" s="1"/>
  <c r="N76" i="120" s="1"/>
  <c r="N77" i="120" s="1"/>
  <c r="N78" i="120" s="1"/>
  <c r="N79" i="120" s="1"/>
  <c r="N80" i="120" s="1"/>
  <c r="N81" i="120" s="1"/>
  <c r="N82" i="120" s="1"/>
  <c r="N83" i="120" s="1"/>
  <c r="N84" i="120" s="1"/>
  <c r="N85" i="120" s="1"/>
  <c r="N86" i="120" s="1"/>
  <c r="N87" i="120" s="1"/>
  <c r="N88" i="120" s="1"/>
  <c r="N89" i="120" s="1"/>
  <c r="N90" i="120" s="1"/>
  <c r="N91" i="120" s="1"/>
  <c r="N92" i="120" s="1"/>
  <c r="N93" i="120" s="1"/>
  <c r="N94" i="120" s="1"/>
  <c r="N95" i="120" s="1"/>
  <c r="N96" i="120" s="1"/>
  <c r="N97" i="120" s="1"/>
  <c r="N98" i="120" s="1"/>
  <c r="N99" i="120" s="1"/>
  <c r="N101" i="120" s="1"/>
  <c r="O116" i="120" s="1"/>
  <c r="M116" i="120" s="1"/>
  <c r="G126" i="117"/>
  <c r="F126" i="117"/>
  <c r="F123" i="117"/>
  <c r="G115" i="117"/>
  <c r="G123" i="117" s="1"/>
  <c r="N104" i="117"/>
  <c r="N100" i="117"/>
  <c r="M69" i="117"/>
  <c r="J69" i="117"/>
  <c r="J68" i="117"/>
  <c r="M67" i="117"/>
  <c r="M66" i="117"/>
  <c r="M65" i="117"/>
  <c r="N105" i="117"/>
  <c r="J61" i="117"/>
  <c r="M64" i="117"/>
  <c r="M63" i="117"/>
  <c r="M62" i="117"/>
  <c r="M61" i="117"/>
  <c r="M60" i="117"/>
  <c r="N103" i="117"/>
  <c r="J57" i="117"/>
  <c r="J56" i="117"/>
  <c r="M59" i="117"/>
  <c r="M58" i="117"/>
  <c r="M57" i="117"/>
  <c r="M56" i="117"/>
  <c r="M55" i="117"/>
  <c r="J54" i="117"/>
  <c r="M54" i="117"/>
  <c r="M53" i="117"/>
  <c r="M52" i="117"/>
  <c r="J51" i="117"/>
  <c r="M51" i="117"/>
  <c r="M50" i="117"/>
  <c r="M49" i="117"/>
  <c r="M48" i="117"/>
  <c r="M47" i="117"/>
  <c r="N102" i="117"/>
  <c r="N101" i="117"/>
  <c r="L98" i="117"/>
  <c r="I98" i="117"/>
  <c r="C98" i="117"/>
  <c r="O7" i="117" s="1"/>
  <c r="O8" i="117" s="1"/>
  <c r="O9" i="117" s="1"/>
  <c r="O10" i="117" s="1"/>
  <c r="O11" i="117" s="1"/>
  <c r="O12" i="117" s="1"/>
  <c r="O13" i="117" s="1"/>
  <c r="O14" i="117" s="1"/>
  <c r="O15" i="117" s="1"/>
  <c r="O16" i="117" s="1"/>
  <c r="O17" i="117" s="1"/>
  <c r="O18" i="117" s="1"/>
  <c r="O19" i="117" s="1"/>
  <c r="N7" i="117"/>
  <c r="N8" i="117" s="1"/>
  <c r="N9" i="117" s="1"/>
  <c r="N10" i="117" s="1"/>
  <c r="N11" i="117" s="1"/>
  <c r="N12" i="117" s="1"/>
  <c r="N13" i="117" s="1"/>
  <c r="N14" i="117" s="1"/>
  <c r="N15" i="117" s="1"/>
  <c r="N16" i="117" s="1"/>
  <c r="N17" i="117" s="1"/>
  <c r="O20" i="117" l="1"/>
  <c r="O21" i="117" s="1"/>
  <c r="O22" i="117" s="1"/>
  <c r="O23" i="117" s="1"/>
  <c r="O24" i="117" s="1"/>
  <c r="O25" i="117" s="1"/>
  <c r="O26" i="117" s="1"/>
  <c r="O27" i="117" s="1"/>
  <c r="O28" i="117" s="1"/>
  <c r="O29" i="117" s="1"/>
  <c r="O30" i="117" s="1"/>
  <c r="O31" i="117" s="1"/>
  <c r="O32" i="117" s="1"/>
  <c r="O33" i="117" s="1"/>
  <c r="O34" i="117" s="1"/>
  <c r="O35" i="117" s="1"/>
  <c r="O36" i="117" s="1"/>
  <c r="O37" i="117" s="1"/>
  <c r="O38" i="117" s="1"/>
  <c r="O39" i="117" s="1"/>
  <c r="O40" i="117" s="1"/>
  <c r="O41" i="117" s="1"/>
  <c r="O42" i="117" s="1"/>
  <c r="O43" i="117" s="1"/>
  <c r="O44" i="117" s="1"/>
  <c r="O45" i="117" s="1"/>
  <c r="O46" i="117" s="1"/>
  <c r="O47" i="117" s="1"/>
  <c r="O48" i="117" s="1"/>
  <c r="O49" i="117" s="1"/>
  <c r="O50" i="117" s="1"/>
  <c r="O51" i="117" s="1"/>
  <c r="O52" i="117" s="1"/>
  <c r="O53" i="117" s="1"/>
  <c r="O54" i="117" s="1"/>
  <c r="O55" i="117" s="1"/>
  <c r="O56" i="117" s="1"/>
  <c r="O57" i="117" s="1"/>
  <c r="O58" i="117" s="1"/>
  <c r="O59" i="117" s="1"/>
  <c r="O60" i="117" s="1"/>
  <c r="O61" i="117" s="1"/>
  <c r="O62" i="117" s="1"/>
  <c r="O63" i="117" s="1"/>
  <c r="O64" i="117" s="1"/>
  <c r="O65" i="117" s="1"/>
  <c r="O66" i="117" s="1"/>
  <c r="O67" i="117" s="1"/>
  <c r="O68" i="117" s="1"/>
  <c r="O69" i="117" s="1"/>
  <c r="O70" i="117" s="1"/>
  <c r="O71" i="117" s="1"/>
  <c r="O72" i="117" s="1"/>
  <c r="O73" i="117" s="1"/>
  <c r="O74" i="117" s="1"/>
  <c r="O75" i="117" s="1"/>
  <c r="O76" i="117" s="1"/>
  <c r="O77" i="117" s="1"/>
  <c r="O78" i="117" s="1"/>
  <c r="O79" i="117" s="1"/>
  <c r="O80" i="117" s="1"/>
  <c r="O81" i="117" s="1"/>
  <c r="O82" i="117" s="1"/>
  <c r="O83" i="117" s="1"/>
  <c r="O84" i="117" s="1"/>
  <c r="O85" i="117" s="1"/>
  <c r="O86" i="117" s="1"/>
  <c r="O87" i="117" s="1"/>
  <c r="O88" i="117" s="1"/>
  <c r="O89" i="117" s="1"/>
  <c r="O90" i="117" s="1"/>
  <c r="O91" i="117" s="1"/>
  <c r="O92" i="117" s="1"/>
  <c r="O93" i="117" s="1"/>
  <c r="O94" i="117" s="1"/>
  <c r="O95" i="117" s="1"/>
  <c r="O96" i="117" s="1"/>
  <c r="O97" i="117" s="1"/>
  <c r="N18" i="117"/>
  <c r="N19" i="117" s="1"/>
  <c r="N20" i="117" s="1"/>
  <c r="N21" i="117" s="1"/>
  <c r="N22" i="117" s="1"/>
  <c r="N23" i="117" s="1"/>
  <c r="N24" i="117" s="1"/>
  <c r="L99" i="117"/>
  <c r="G98" i="117"/>
  <c r="J120" i="113"/>
  <c r="D123" i="113"/>
  <c r="E123" i="113" s="1"/>
  <c r="D124" i="113"/>
  <c r="E124" i="113" s="1"/>
  <c r="D125" i="113"/>
  <c r="E125" i="113" s="1"/>
  <c r="D126" i="113"/>
  <c r="E126" i="113" s="1"/>
  <c r="D127" i="113"/>
  <c r="E127" i="113" s="1"/>
  <c r="D128" i="113"/>
  <c r="E128" i="113" s="1"/>
  <c r="D129" i="113"/>
  <c r="E129" i="113" s="1"/>
  <c r="D130" i="113"/>
  <c r="E130" i="113" s="1"/>
  <c r="D131" i="113"/>
  <c r="E131" i="113" s="1"/>
  <c r="D132" i="113"/>
  <c r="E132" i="113" s="1"/>
  <c r="D133" i="113"/>
  <c r="E133" i="113" s="1"/>
  <c r="D134" i="113"/>
  <c r="E134" i="113" s="1"/>
  <c r="B135" i="113"/>
  <c r="D136" i="113"/>
  <c r="E136" i="113" s="1"/>
  <c r="D137" i="113"/>
  <c r="E137" i="113" s="1"/>
  <c r="D138" i="113"/>
  <c r="E138" i="113" s="1"/>
  <c r="D139" i="113"/>
  <c r="E139" i="113" s="1"/>
  <c r="B140" i="113"/>
  <c r="N25" i="117" l="1"/>
  <c r="N26" i="117" s="1"/>
  <c r="N27" i="117" s="1"/>
  <c r="O98" i="117"/>
  <c r="F125" i="113"/>
  <c r="G125" i="113" s="1"/>
  <c r="F124" i="113"/>
  <c r="G124" i="113" s="1"/>
  <c r="F137" i="113"/>
  <c r="G137" i="113" s="1"/>
  <c r="F133" i="113"/>
  <c r="G133" i="113" s="1"/>
  <c r="F129" i="113"/>
  <c r="G129" i="113" s="1"/>
  <c r="E140" i="113"/>
  <c r="F136" i="113"/>
  <c r="G136" i="113" s="1"/>
  <c r="F132" i="113"/>
  <c r="G132" i="113" s="1"/>
  <c r="F128" i="113"/>
  <c r="G128" i="113" s="1"/>
  <c r="F139" i="113"/>
  <c r="G139" i="113" s="1"/>
  <c r="F131" i="113"/>
  <c r="G131" i="113" s="1"/>
  <c r="F127" i="113"/>
  <c r="G127" i="113" s="1"/>
  <c r="E135" i="113"/>
  <c r="F123" i="113"/>
  <c r="G123" i="113" s="1"/>
  <c r="F138" i="113"/>
  <c r="G138" i="113" s="1"/>
  <c r="F134" i="113"/>
  <c r="G134" i="113" s="1"/>
  <c r="F130" i="113"/>
  <c r="G130" i="113" s="1"/>
  <c r="F126" i="113"/>
  <c r="G126" i="113" s="1"/>
  <c r="N28" i="117" l="1"/>
  <c r="N29" i="117" s="1"/>
  <c r="N30" i="117" s="1"/>
  <c r="N31" i="117" s="1"/>
  <c r="N32" i="117" s="1"/>
  <c r="N33" i="117" s="1"/>
  <c r="N34" i="117" s="1"/>
  <c r="N35" i="117" s="1"/>
  <c r="G135" i="113"/>
  <c r="G140" i="113"/>
  <c r="F135" i="113"/>
  <c r="F140" i="113"/>
  <c r="N36" i="117" l="1"/>
  <c r="N37" i="117" s="1"/>
  <c r="N38" i="117" s="1"/>
  <c r="N39" i="117" s="1"/>
  <c r="N40" i="117" s="1"/>
  <c r="N41" i="117" s="1"/>
  <c r="N42" i="117" s="1"/>
  <c r="N43" i="117" s="1"/>
  <c r="N44" i="117" s="1"/>
  <c r="N45" i="117" s="1"/>
  <c r="N46" i="117" s="1"/>
  <c r="J113" i="113"/>
  <c r="N47" i="117" l="1"/>
  <c r="N48" i="117" s="1"/>
  <c r="N49" i="117" s="1"/>
  <c r="N50" i="117" s="1"/>
  <c r="N51" i="117" s="1"/>
  <c r="N52" i="117" s="1"/>
  <c r="N53" i="117" s="1"/>
  <c r="N54" i="117" s="1"/>
  <c r="N55" i="117" s="1"/>
  <c r="N56" i="117" s="1"/>
  <c r="N57" i="117" s="1"/>
  <c r="N58" i="117" s="1"/>
  <c r="N59" i="117" s="1"/>
  <c r="N60" i="117" s="1"/>
  <c r="N61" i="117" s="1"/>
  <c r="N62" i="117" s="1"/>
  <c r="N63" i="117" s="1"/>
  <c r="N64" i="117" s="1"/>
  <c r="N65" i="117" s="1"/>
  <c r="N66" i="117" s="1"/>
  <c r="N67" i="117" s="1"/>
  <c r="N68" i="117" s="1"/>
  <c r="N69" i="117" s="1"/>
  <c r="G92" i="113"/>
  <c r="J79" i="113"/>
  <c r="M81" i="113"/>
  <c r="M80" i="113"/>
  <c r="M79" i="113"/>
  <c r="M78" i="113"/>
  <c r="J75" i="113"/>
  <c r="J73" i="113"/>
  <c r="J72" i="113"/>
  <c r="M75" i="113"/>
  <c r="M74" i="113"/>
  <c r="M73" i="113"/>
  <c r="M72" i="113"/>
  <c r="M71" i="113"/>
  <c r="M70" i="113"/>
  <c r="J55" i="113"/>
  <c r="J57" i="113"/>
  <c r="M56" i="113"/>
  <c r="M55" i="113"/>
  <c r="M54" i="113"/>
  <c r="M53" i="113"/>
  <c r="M52" i="113"/>
  <c r="M51" i="113"/>
  <c r="G85" i="113"/>
  <c r="G84" i="113"/>
  <c r="G79" i="113"/>
  <c r="G61" i="113"/>
  <c r="G60" i="113"/>
  <c r="G56" i="113"/>
  <c r="G48" i="113"/>
  <c r="G45" i="113"/>
  <c r="G37" i="113"/>
  <c r="G26" i="113"/>
  <c r="G19" i="113"/>
  <c r="G17" i="113"/>
  <c r="G13" i="113"/>
  <c r="F73" i="113"/>
  <c r="F72" i="113"/>
  <c r="G73" i="113"/>
  <c r="G72" i="113"/>
  <c r="F59" i="113"/>
  <c r="F57" i="113"/>
  <c r="F55" i="113"/>
  <c r="G59" i="113"/>
  <c r="G57" i="113"/>
  <c r="G55" i="113"/>
  <c r="F35" i="113"/>
  <c r="G35" i="113"/>
  <c r="F32" i="113"/>
  <c r="G32" i="113"/>
  <c r="L98" i="113"/>
  <c r="I98" i="113"/>
  <c r="C98" i="113"/>
  <c r="O7" i="113" s="1"/>
  <c r="O8" i="113" s="1"/>
  <c r="O9" i="113" s="1"/>
  <c r="O10" i="113" s="1"/>
  <c r="O11" i="113" s="1"/>
  <c r="O12" i="113" s="1"/>
  <c r="N7" i="113"/>
  <c r="N8" i="113" s="1"/>
  <c r="N9" i="113" s="1"/>
  <c r="N10" i="113" s="1"/>
  <c r="N11" i="113" s="1"/>
  <c r="N12" i="113" s="1"/>
  <c r="N13" i="113" s="1"/>
  <c r="N70" i="117" l="1"/>
  <c r="N71" i="117" s="1"/>
  <c r="N72" i="117" s="1"/>
  <c r="N73" i="117" s="1"/>
  <c r="N74" i="117" s="1"/>
  <c r="N75" i="117" s="1"/>
  <c r="N76" i="117" s="1"/>
  <c r="N77" i="117" s="1"/>
  <c r="N78" i="117" s="1"/>
  <c r="N79" i="117" s="1"/>
  <c r="N80" i="117" s="1"/>
  <c r="N81" i="117" s="1"/>
  <c r="N82" i="117" s="1"/>
  <c r="N83" i="117" s="1"/>
  <c r="N84" i="117" s="1"/>
  <c r="N85" i="117" s="1"/>
  <c r="N86" i="117" s="1"/>
  <c r="N87" i="117" s="1"/>
  <c r="N88" i="117" s="1"/>
  <c r="N89" i="117" s="1"/>
  <c r="N90" i="117" s="1"/>
  <c r="N91" i="117" s="1"/>
  <c r="N92" i="117" s="1"/>
  <c r="N93" i="117" s="1"/>
  <c r="N94" i="117" s="1"/>
  <c r="N95" i="117" s="1"/>
  <c r="N96" i="117" s="1"/>
  <c r="N97" i="117" s="1"/>
  <c r="N99" i="117" s="1"/>
  <c r="O114" i="117" s="1"/>
  <c r="M114" i="117" s="1"/>
  <c r="O13" i="113"/>
  <c r="O14" i="113" s="1"/>
  <c r="O15" i="113" s="1"/>
  <c r="O16" i="113" s="1"/>
  <c r="N14" i="113"/>
  <c r="N15" i="113" s="1"/>
  <c r="N16" i="113" s="1"/>
  <c r="G98" i="113"/>
  <c r="L99" i="113"/>
  <c r="O17" i="113" l="1"/>
  <c r="O18" i="113" s="1"/>
  <c r="O19" i="113" s="1"/>
  <c r="O20" i="113" s="1"/>
  <c r="O21" i="113" s="1"/>
  <c r="O22" i="113" s="1"/>
  <c r="N17" i="113"/>
  <c r="O98" i="113"/>
  <c r="O23" i="113" l="1"/>
  <c r="O24" i="113" s="1"/>
  <c r="N18" i="113"/>
  <c r="N19" i="113" s="1"/>
  <c r="N20" i="113" s="1"/>
  <c r="N21" i="113" s="1"/>
  <c r="N22" i="113" s="1"/>
  <c r="N23" i="113" s="1"/>
  <c r="B117" i="109"/>
  <c r="B115" i="109"/>
  <c r="D107" i="109"/>
  <c r="E107" i="109" s="1"/>
  <c r="F107" i="109" s="1"/>
  <c r="D111" i="109"/>
  <c r="E111" i="109" s="1"/>
  <c r="F111" i="109" s="1"/>
  <c r="D112" i="109"/>
  <c r="E112" i="109" s="1"/>
  <c r="F112" i="109" s="1"/>
  <c r="D113" i="109"/>
  <c r="E113" i="109" s="1"/>
  <c r="F113" i="109" s="1"/>
  <c r="J100" i="109"/>
  <c r="J98" i="109"/>
  <c r="D114" i="109"/>
  <c r="E114" i="109" s="1"/>
  <c r="F114" i="109" s="1"/>
  <c r="D103" i="109"/>
  <c r="E103" i="109" s="1"/>
  <c r="D104" i="109"/>
  <c r="E104" i="109" s="1"/>
  <c r="F104" i="109" s="1"/>
  <c r="D105" i="109"/>
  <c r="E105" i="109" s="1"/>
  <c r="F105" i="109" s="1"/>
  <c r="D106" i="109"/>
  <c r="E106" i="109" s="1"/>
  <c r="D108" i="109"/>
  <c r="E108" i="109" s="1"/>
  <c r="F108" i="109" s="1"/>
  <c r="D109" i="109"/>
  <c r="E109" i="109" s="1"/>
  <c r="F109" i="109" s="1"/>
  <c r="D110" i="109"/>
  <c r="E110" i="109" s="1"/>
  <c r="F110" i="109" s="1"/>
  <c r="J64" i="109"/>
  <c r="M64" i="109"/>
  <c r="M63" i="109"/>
  <c r="M62" i="109"/>
  <c r="I83" i="109"/>
  <c r="C83" i="109"/>
  <c r="O7" i="109" s="1"/>
  <c r="O8" i="109" s="1"/>
  <c r="O9" i="109" s="1"/>
  <c r="O10" i="109" s="1"/>
  <c r="O11" i="109" s="1"/>
  <c r="O12" i="109" s="1"/>
  <c r="O13" i="109" s="1"/>
  <c r="O14" i="109" s="1"/>
  <c r="O15" i="109" s="1"/>
  <c r="O16" i="109" s="1"/>
  <c r="O17" i="109" s="1"/>
  <c r="L83" i="109"/>
  <c r="N7" i="109"/>
  <c r="N8" i="109" s="1"/>
  <c r="N9" i="109" s="1"/>
  <c r="N10" i="109" s="1"/>
  <c r="N11" i="109" s="1"/>
  <c r="N12" i="109" s="1"/>
  <c r="N13" i="109" s="1"/>
  <c r="N14" i="109" s="1"/>
  <c r="N15" i="109" s="1"/>
  <c r="N16" i="109" s="1"/>
  <c r="O25" i="113" l="1"/>
  <c r="O26" i="113" s="1"/>
  <c r="O27" i="113" s="1"/>
  <c r="O28" i="113" s="1"/>
  <c r="N24" i="113"/>
  <c r="N25" i="113" s="1"/>
  <c r="F103" i="109"/>
  <c r="E115" i="109"/>
  <c r="D116" i="109"/>
  <c r="E116" i="109" s="1"/>
  <c r="F106" i="109"/>
  <c r="G114" i="109"/>
  <c r="G113" i="109"/>
  <c r="G112" i="109"/>
  <c r="G111" i="109"/>
  <c r="G110" i="109"/>
  <c r="G109" i="109"/>
  <c r="G108" i="109"/>
  <c r="G107" i="109"/>
  <c r="G105" i="109"/>
  <c r="G104" i="109"/>
  <c r="O18" i="109"/>
  <c r="O19" i="109" s="1"/>
  <c r="O20" i="109" s="1"/>
  <c r="O21" i="109" s="1"/>
  <c r="O22" i="109" s="1"/>
  <c r="O23" i="109" s="1"/>
  <c r="O24" i="109" s="1"/>
  <c r="O25" i="109" s="1"/>
  <c r="O26" i="109" s="1"/>
  <c r="O27" i="109" s="1"/>
  <c r="O28" i="109" s="1"/>
  <c r="O29" i="109" s="1"/>
  <c r="O30" i="109" s="1"/>
  <c r="O31" i="109" s="1"/>
  <c r="O32" i="109" s="1"/>
  <c r="O33" i="109" s="1"/>
  <c r="O34" i="109" s="1"/>
  <c r="O35" i="109" s="1"/>
  <c r="O36" i="109" s="1"/>
  <c r="O37" i="109" s="1"/>
  <c r="O38" i="109" s="1"/>
  <c r="L84" i="109"/>
  <c r="N17" i="109"/>
  <c r="N18" i="109" s="1"/>
  <c r="G83" i="109"/>
  <c r="O29" i="113" l="1"/>
  <c r="O30" i="113" s="1"/>
  <c r="O31" i="113" s="1"/>
  <c r="O32" i="113" s="1"/>
  <c r="O33" i="113" s="1"/>
  <c r="O34" i="113" s="1"/>
  <c r="O35" i="113" s="1"/>
  <c r="O36" i="113" s="1"/>
  <c r="N26" i="113"/>
  <c r="N27" i="113" s="1"/>
  <c r="N28" i="113" s="1"/>
  <c r="N29" i="113" s="1"/>
  <c r="F115" i="109"/>
  <c r="G103" i="109"/>
  <c r="N19" i="109"/>
  <c r="N20" i="109" s="1"/>
  <c r="N21" i="109" s="1"/>
  <c r="F116" i="109"/>
  <c r="F117" i="109" s="1"/>
  <c r="E117" i="109"/>
  <c r="O39" i="109"/>
  <c r="O40" i="109" s="1"/>
  <c r="O41" i="109" s="1"/>
  <c r="O42" i="109" s="1"/>
  <c r="O43" i="109" s="1"/>
  <c r="O44" i="109" s="1"/>
  <c r="O45" i="109" s="1"/>
  <c r="O46" i="109" s="1"/>
  <c r="O47" i="109" s="1"/>
  <c r="O48" i="109" s="1"/>
  <c r="O49" i="109" s="1"/>
  <c r="O50" i="109" s="1"/>
  <c r="O51" i="109" s="1"/>
  <c r="O52" i="109" s="1"/>
  <c r="O53" i="109" s="1"/>
  <c r="O54" i="109" s="1"/>
  <c r="O55" i="109" s="1"/>
  <c r="O56" i="109" s="1"/>
  <c r="O57" i="109" s="1"/>
  <c r="O58" i="109" s="1"/>
  <c r="O59" i="109" s="1"/>
  <c r="O60" i="109" s="1"/>
  <c r="O61" i="109" s="1"/>
  <c r="O62" i="109" s="1"/>
  <c r="O63" i="109" s="1"/>
  <c r="O64" i="109" s="1"/>
  <c r="O65" i="109" s="1"/>
  <c r="O66" i="109" s="1"/>
  <c r="O67" i="109" s="1"/>
  <c r="O68" i="109" s="1"/>
  <c r="O69" i="109" s="1"/>
  <c r="O70" i="109" s="1"/>
  <c r="O71" i="109" s="1"/>
  <c r="O72" i="109" s="1"/>
  <c r="O73" i="109" s="1"/>
  <c r="O74" i="109" s="1"/>
  <c r="O75" i="109" s="1"/>
  <c r="O76" i="109" s="1"/>
  <c r="O77" i="109" s="1"/>
  <c r="O78" i="109" s="1"/>
  <c r="O79" i="109" s="1"/>
  <c r="O80" i="109" s="1"/>
  <c r="O81" i="109" s="1"/>
  <c r="O82" i="109" s="1"/>
  <c r="G106" i="109"/>
  <c r="O83" i="109"/>
  <c r="B112" i="106"/>
  <c r="B110" i="106"/>
  <c r="J98" i="106"/>
  <c r="J96" i="106"/>
  <c r="D107" i="106"/>
  <c r="E107" i="106" s="1"/>
  <c r="F107" i="106" s="1"/>
  <c r="D108" i="106"/>
  <c r="E108" i="106" s="1"/>
  <c r="F108" i="106" s="1"/>
  <c r="D109" i="106"/>
  <c r="E109" i="106" s="1"/>
  <c r="F109" i="106" s="1"/>
  <c r="D111" i="106"/>
  <c r="E111" i="106" s="1"/>
  <c r="E112" i="106" s="1"/>
  <c r="D101" i="106"/>
  <c r="E101" i="106" s="1"/>
  <c r="D102" i="106"/>
  <c r="E102" i="106" s="1"/>
  <c r="D103" i="106"/>
  <c r="E103" i="106" s="1"/>
  <c r="D104" i="106"/>
  <c r="E104" i="106" s="1"/>
  <c r="D105" i="106"/>
  <c r="E105" i="106" s="1"/>
  <c r="D106" i="106"/>
  <c r="E106" i="106" s="1"/>
  <c r="J57" i="106"/>
  <c r="J56" i="106"/>
  <c r="J55" i="106"/>
  <c r="J54" i="106"/>
  <c r="M58" i="106"/>
  <c r="M57" i="106"/>
  <c r="M55" i="106"/>
  <c r="M53" i="106"/>
  <c r="M52" i="106"/>
  <c r="M51" i="106"/>
  <c r="M50" i="106"/>
  <c r="J50" i="106"/>
  <c r="J49" i="106"/>
  <c r="J48" i="106"/>
  <c r="J47" i="106"/>
  <c r="J46" i="106"/>
  <c r="J45" i="106"/>
  <c r="M47" i="106"/>
  <c r="M45" i="106"/>
  <c r="M44" i="106"/>
  <c r="M43" i="106"/>
  <c r="M42" i="106"/>
  <c r="J41" i="106"/>
  <c r="J40" i="106"/>
  <c r="J39" i="106"/>
  <c r="J38" i="106"/>
  <c r="M41" i="106"/>
  <c r="M39" i="106"/>
  <c r="M38" i="106"/>
  <c r="M37" i="106"/>
  <c r="M33" i="106"/>
  <c r="L33" i="106"/>
  <c r="M32" i="106"/>
  <c r="M31" i="106"/>
  <c r="I84" i="106"/>
  <c r="C84" i="106"/>
  <c r="N7" i="106"/>
  <c r="N8" i="106" s="1"/>
  <c r="N9" i="106" s="1"/>
  <c r="N10" i="106" s="1"/>
  <c r="N11" i="106" s="1"/>
  <c r="N12" i="106" s="1"/>
  <c r="N13" i="106" s="1"/>
  <c r="N14" i="106" s="1"/>
  <c r="N15" i="106" s="1"/>
  <c r="N16" i="106" s="1"/>
  <c r="N17" i="106" s="1"/>
  <c r="N18" i="106" s="1"/>
  <c r="E110" i="106" l="1"/>
  <c r="O37" i="113"/>
  <c r="O38" i="113" s="1"/>
  <c r="O39" i="113" s="1"/>
  <c r="O40" i="113" s="1"/>
  <c r="O41" i="113" s="1"/>
  <c r="O42" i="113" s="1"/>
  <c r="O43" i="113" s="1"/>
  <c r="N30" i="113"/>
  <c r="N31" i="113" s="1"/>
  <c r="N32" i="113" s="1"/>
  <c r="N33" i="113" s="1"/>
  <c r="N34" i="113" s="1"/>
  <c r="N35" i="113" s="1"/>
  <c r="N36" i="113" s="1"/>
  <c r="G115" i="109"/>
  <c r="N22" i="109"/>
  <c r="N23" i="109" s="1"/>
  <c r="N24" i="109" s="1"/>
  <c r="N25" i="109" s="1"/>
  <c r="G116" i="109"/>
  <c r="G117" i="109" s="1"/>
  <c r="F111" i="106"/>
  <c r="F112" i="106" s="1"/>
  <c r="G109" i="106"/>
  <c r="G108" i="106"/>
  <c r="G107" i="106"/>
  <c r="F103" i="106"/>
  <c r="G103" i="106" s="1"/>
  <c r="F106" i="106"/>
  <c r="G106" i="106" s="1"/>
  <c r="F102" i="106"/>
  <c r="G102" i="106" s="1"/>
  <c r="F105" i="106"/>
  <c r="G105" i="106" s="1"/>
  <c r="F101" i="106"/>
  <c r="F104" i="106"/>
  <c r="G104" i="106" s="1"/>
  <c r="L84" i="106"/>
  <c r="L85" i="106" s="1"/>
  <c r="N19" i="106"/>
  <c r="N20" i="106" s="1"/>
  <c r="N21" i="106" s="1"/>
  <c r="N22" i="106" s="1"/>
  <c r="N23" i="106" s="1"/>
  <c r="N24" i="106" s="1"/>
  <c r="G84" i="106"/>
  <c r="O7" i="106"/>
  <c r="O8" i="106" s="1"/>
  <c r="O9" i="106" s="1"/>
  <c r="O10" i="106" s="1"/>
  <c r="O11" i="106" s="1"/>
  <c r="O12" i="106" s="1"/>
  <c r="O13" i="106" s="1"/>
  <c r="O14" i="106" s="1"/>
  <c r="B96" i="103"/>
  <c r="F110" i="106" l="1"/>
  <c r="O44" i="113"/>
  <c r="O45" i="113" s="1"/>
  <c r="O46" i="113" s="1"/>
  <c r="O47" i="113" s="1"/>
  <c r="O48" i="113" s="1"/>
  <c r="O49" i="113" s="1"/>
  <c r="O50" i="113" s="1"/>
  <c r="O51" i="113" s="1"/>
  <c r="O52" i="113" s="1"/>
  <c r="N37" i="113"/>
  <c r="N38" i="113" s="1"/>
  <c r="N26" i="109"/>
  <c r="N27" i="109" s="1"/>
  <c r="N28" i="109" s="1"/>
  <c r="N29" i="109" s="1"/>
  <c r="G111" i="106"/>
  <c r="G112" i="106" s="1"/>
  <c r="G101" i="106"/>
  <c r="G110" i="106" s="1"/>
  <c r="N25" i="106"/>
  <c r="N26" i="106" s="1"/>
  <c r="N27" i="106" s="1"/>
  <c r="N28" i="106" s="1"/>
  <c r="O84" i="106"/>
  <c r="O15" i="106"/>
  <c r="O16" i="106" s="1"/>
  <c r="B98" i="103"/>
  <c r="J87" i="103"/>
  <c r="J85" i="103"/>
  <c r="D97" i="103"/>
  <c r="E97" i="103" s="1"/>
  <c r="E98" i="103" s="1"/>
  <c r="D95" i="103"/>
  <c r="E95" i="103" s="1"/>
  <c r="D94" i="103"/>
  <c r="E94" i="103" s="1"/>
  <c r="D93" i="103"/>
  <c r="E93" i="103" s="1"/>
  <c r="D92" i="103"/>
  <c r="E92" i="103" s="1"/>
  <c r="D91" i="103"/>
  <c r="E91" i="103" s="1"/>
  <c r="D90" i="103"/>
  <c r="E90" i="103" s="1"/>
  <c r="O80" i="103"/>
  <c r="O79" i="103"/>
  <c r="O78" i="103"/>
  <c r="N80" i="103"/>
  <c r="N79" i="103"/>
  <c r="N78" i="103"/>
  <c r="L76" i="103"/>
  <c r="I76" i="103"/>
  <c r="G76" i="103"/>
  <c r="C76" i="103"/>
  <c r="N7" i="103"/>
  <c r="N8" i="103" s="1"/>
  <c r="N9" i="103" s="1"/>
  <c r="N10" i="103" s="1"/>
  <c r="N11" i="103" s="1"/>
  <c r="N12" i="103" s="1"/>
  <c r="N13" i="103" s="1"/>
  <c r="N14" i="103" s="1"/>
  <c r="N15" i="103" s="1"/>
  <c r="N16" i="103" s="1"/>
  <c r="N17" i="103" s="1"/>
  <c r="N18" i="103" s="1"/>
  <c r="N19" i="103" s="1"/>
  <c r="N20" i="103" s="1"/>
  <c r="E96" i="103" l="1"/>
  <c r="N39" i="113"/>
  <c r="N40" i="113" s="1"/>
  <c r="N41" i="113" s="1"/>
  <c r="N42" i="113" s="1"/>
  <c r="N43" i="113" s="1"/>
  <c r="N30" i="109"/>
  <c r="N31" i="109" s="1"/>
  <c r="N32" i="109" s="1"/>
  <c r="N33" i="109" s="1"/>
  <c r="N34" i="109" s="1"/>
  <c r="N35" i="109" s="1"/>
  <c r="N36" i="109" s="1"/>
  <c r="N37" i="109" s="1"/>
  <c r="N38" i="109" s="1"/>
  <c r="N39" i="109" s="1"/>
  <c r="N40" i="109" s="1"/>
  <c r="N41" i="109" s="1"/>
  <c r="N42" i="109" s="1"/>
  <c r="N43" i="109" s="1"/>
  <c r="N44" i="109" s="1"/>
  <c r="N45" i="109" s="1"/>
  <c r="N29" i="106"/>
  <c r="N30" i="106" s="1"/>
  <c r="N31" i="106" s="1"/>
  <c r="O17" i="106"/>
  <c r="O18" i="106" s="1"/>
  <c r="O19" i="106" s="1"/>
  <c r="O20" i="106" s="1"/>
  <c r="O21" i="106" s="1"/>
  <c r="O22" i="106" s="1"/>
  <c r="O23" i="106" s="1"/>
  <c r="O24" i="106" s="1"/>
  <c r="F90" i="103"/>
  <c r="F91" i="103"/>
  <c r="G91" i="103" s="1"/>
  <c r="F92" i="103"/>
  <c r="G92" i="103" s="1"/>
  <c r="F93" i="103"/>
  <c r="G93" i="103" s="1"/>
  <c r="F94" i="103"/>
  <c r="G94" i="103" s="1"/>
  <c r="F95" i="103"/>
  <c r="F97" i="103"/>
  <c r="N21" i="103"/>
  <c r="N22" i="103" s="1"/>
  <c r="N23" i="103" s="1"/>
  <c r="N24" i="103" s="1"/>
  <c r="N25" i="103" s="1"/>
  <c r="N26" i="103" s="1"/>
  <c r="N27" i="103" s="1"/>
  <c r="N28" i="103" s="1"/>
  <c r="N29" i="103" s="1"/>
  <c r="N30" i="103" s="1"/>
  <c r="N31" i="103" s="1"/>
  <c r="N32" i="103" s="1"/>
  <c r="N33" i="103" s="1"/>
  <c r="N34" i="103" s="1"/>
  <c r="N35" i="103" s="1"/>
  <c r="N36" i="103" s="1"/>
  <c r="N37" i="103" s="1"/>
  <c r="N38" i="103" s="1"/>
  <c r="N39" i="103" s="1"/>
  <c r="L77" i="103"/>
  <c r="O76" i="103"/>
  <c r="O7" i="103"/>
  <c r="O8" i="103" s="1"/>
  <c r="O9" i="103" s="1"/>
  <c r="O10" i="103" s="1"/>
  <c r="O11" i="103" s="1"/>
  <c r="O12" i="103" s="1"/>
  <c r="O13" i="103" s="1"/>
  <c r="O14" i="103" s="1"/>
  <c r="O15" i="103" s="1"/>
  <c r="O16" i="103" s="1"/>
  <c r="O17" i="103" s="1"/>
  <c r="O18" i="103" s="1"/>
  <c r="O19" i="103" s="1"/>
  <c r="O20" i="103" s="1"/>
  <c r="O21" i="103" s="1"/>
  <c r="O22" i="103" s="1"/>
  <c r="O23" i="103" s="1"/>
  <c r="O24" i="103" s="1"/>
  <c r="O25" i="103" s="1"/>
  <c r="O26" i="103" s="1"/>
  <c r="O27" i="103" s="1"/>
  <c r="O28" i="103" s="1"/>
  <c r="O29" i="103" s="1"/>
  <c r="O30" i="103" s="1"/>
  <c r="O31" i="103" s="1"/>
  <c r="O32" i="103" s="1"/>
  <c r="O33" i="103" s="1"/>
  <c r="O34" i="103" s="1"/>
  <c r="O35" i="103" s="1"/>
  <c r="O36" i="103" s="1"/>
  <c r="O37" i="103" s="1"/>
  <c r="O38" i="103" s="1"/>
  <c r="O39" i="103" s="1"/>
  <c r="O40" i="103" s="1"/>
  <c r="O41" i="103" s="1"/>
  <c r="O42" i="103" s="1"/>
  <c r="O43" i="103" s="1"/>
  <c r="O44" i="103" s="1"/>
  <c r="O45" i="103" s="1"/>
  <c r="O46" i="103" s="1"/>
  <c r="O47" i="103" s="1"/>
  <c r="O48" i="103" s="1"/>
  <c r="O49" i="103" s="1"/>
  <c r="O50" i="103" s="1"/>
  <c r="O51" i="103" s="1"/>
  <c r="O52" i="103" s="1"/>
  <c r="O53" i="103" s="1"/>
  <c r="O54" i="103" s="1"/>
  <c r="O55" i="103" s="1"/>
  <c r="O56" i="103" s="1"/>
  <c r="O57" i="103" s="1"/>
  <c r="O58" i="103" s="1"/>
  <c r="O59" i="103" s="1"/>
  <c r="O60" i="103" s="1"/>
  <c r="O61" i="103" s="1"/>
  <c r="O62" i="103" s="1"/>
  <c r="O63" i="103" s="1"/>
  <c r="O64" i="103" s="1"/>
  <c r="O65" i="103" s="1"/>
  <c r="O66" i="103" s="1"/>
  <c r="O67" i="103" s="1"/>
  <c r="O68" i="103" s="1"/>
  <c r="O69" i="103" s="1"/>
  <c r="O70" i="103" s="1"/>
  <c r="O71" i="103" s="1"/>
  <c r="O72" i="103" s="1"/>
  <c r="O73" i="103" s="1"/>
  <c r="O74" i="103" s="1"/>
  <c r="O75" i="103" s="1"/>
  <c r="G97" i="103" l="1"/>
  <c r="G98" i="103" s="1"/>
  <c r="F98" i="103"/>
  <c r="N46" i="109"/>
  <c r="N47" i="109" s="1"/>
  <c r="N48" i="109" s="1"/>
  <c r="N49" i="109" s="1"/>
  <c r="N50" i="109" s="1"/>
  <c r="N51" i="109" s="1"/>
  <c r="N52" i="109" s="1"/>
  <c r="N53" i="109" s="1"/>
  <c r="N54" i="109" s="1"/>
  <c r="N55" i="109" s="1"/>
  <c r="G90" i="103"/>
  <c r="F96" i="103"/>
  <c r="N40" i="103"/>
  <c r="N41" i="103" s="1"/>
  <c r="N42" i="103" s="1"/>
  <c r="O53" i="113"/>
  <c r="O54" i="113" s="1"/>
  <c r="O55" i="113" s="1"/>
  <c r="O56" i="113" s="1"/>
  <c r="O57" i="113" s="1"/>
  <c r="N32" i="106"/>
  <c r="N33" i="106" s="1"/>
  <c r="N34" i="106" s="1"/>
  <c r="N35" i="106" s="1"/>
  <c r="O25" i="106"/>
  <c r="O26" i="106" s="1"/>
  <c r="O27" i="106" s="1"/>
  <c r="O28" i="106" s="1"/>
  <c r="G95" i="103"/>
  <c r="J87" i="100"/>
  <c r="D90" i="100"/>
  <c r="E90" i="100" s="1"/>
  <c r="D91" i="100"/>
  <c r="E91" i="100" s="1"/>
  <c r="D92" i="100"/>
  <c r="E92" i="100" s="1"/>
  <c r="B93" i="100"/>
  <c r="D94" i="100"/>
  <c r="E94" i="100" s="1"/>
  <c r="D95" i="100"/>
  <c r="E95" i="100" s="1"/>
  <c r="D96" i="100"/>
  <c r="E96" i="100" s="1"/>
  <c r="B97" i="100"/>
  <c r="J82" i="100"/>
  <c r="L76" i="100"/>
  <c r="I76" i="100"/>
  <c r="G76" i="100"/>
  <c r="C76" i="100"/>
  <c r="N7" i="100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56" i="109" l="1"/>
  <c r="N57" i="109" s="1"/>
  <c r="N58" i="109" s="1"/>
  <c r="N59" i="109" s="1"/>
  <c r="N60" i="109" s="1"/>
  <c r="N61" i="109" s="1"/>
  <c r="N62" i="109" s="1"/>
  <c r="N63" i="109" s="1"/>
  <c r="N64" i="109" s="1"/>
  <c r="N43" i="103"/>
  <c r="N44" i="103" s="1"/>
  <c r="N45" i="103" s="1"/>
  <c r="N21" i="100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E97" i="100"/>
  <c r="E93" i="100"/>
  <c r="G96" i="103"/>
  <c r="O58" i="113"/>
  <c r="O59" i="113" s="1"/>
  <c r="O60" i="113" s="1"/>
  <c r="O61" i="113" s="1"/>
  <c r="O62" i="113" s="1"/>
  <c r="N44" i="113"/>
  <c r="N45" i="113" s="1"/>
  <c r="N46" i="113" s="1"/>
  <c r="N36" i="106"/>
  <c r="N37" i="106" s="1"/>
  <c r="O29" i="106"/>
  <c r="O30" i="106" s="1"/>
  <c r="F95" i="100"/>
  <c r="G95" i="100" s="1"/>
  <c r="F91" i="100"/>
  <c r="G91" i="100" s="1"/>
  <c r="F94" i="100"/>
  <c r="F90" i="100"/>
  <c r="F96" i="100"/>
  <c r="G96" i="100" s="1"/>
  <c r="F92" i="100"/>
  <c r="G92" i="100" s="1"/>
  <c r="L77" i="100"/>
  <c r="O76" i="100"/>
  <c r="O7" i="100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N42" i="100" l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7" i="100" s="1"/>
  <c r="O92" i="100" s="1"/>
  <c r="M92" i="100" s="1"/>
  <c r="N46" i="103"/>
  <c r="N47" i="103" s="1"/>
  <c r="N48" i="103" s="1"/>
  <c r="N65" i="109"/>
  <c r="N66" i="109" s="1"/>
  <c r="N67" i="109" s="1"/>
  <c r="N68" i="109" s="1"/>
  <c r="N69" i="109" s="1"/>
  <c r="N70" i="109" s="1"/>
  <c r="N71" i="109" s="1"/>
  <c r="N72" i="109" s="1"/>
  <c r="G90" i="100"/>
  <c r="G93" i="100" s="1"/>
  <c r="F93" i="100"/>
  <c r="G94" i="100"/>
  <c r="G97" i="100" s="1"/>
  <c r="F97" i="100"/>
  <c r="N47" i="113"/>
  <c r="N48" i="113" s="1"/>
  <c r="N49" i="113" s="1"/>
  <c r="N50" i="113" s="1"/>
  <c r="O63" i="113"/>
  <c r="O64" i="113" s="1"/>
  <c r="O65" i="113" s="1"/>
  <c r="O66" i="113" s="1"/>
  <c r="N38" i="106"/>
  <c r="N39" i="106" s="1"/>
  <c r="N40" i="106" s="1"/>
  <c r="O31" i="106"/>
  <c r="O32" i="106" s="1"/>
  <c r="B99" i="97"/>
  <c r="D99" i="97" s="1"/>
  <c r="E99" i="97" s="1"/>
  <c r="B98" i="97"/>
  <c r="D98" i="97" s="1"/>
  <c r="E98" i="97" s="1"/>
  <c r="B97" i="97"/>
  <c r="B92" i="97"/>
  <c r="D92" i="97" s="1"/>
  <c r="E92" i="97" s="1"/>
  <c r="B93" i="97"/>
  <c r="D93" i="97" s="1"/>
  <c r="E93" i="97" s="1"/>
  <c r="B94" i="97"/>
  <c r="D94" i="97" s="1"/>
  <c r="E94" i="97" s="1"/>
  <c r="B95" i="97"/>
  <c r="D95" i="97" s="1"/>
  <c r="E95" i="97" s="1"/>
  <c r="B91" i="97"/>
  <c r="J88" i="97"/>
  <c r="J84" i="97"/>
  <c r="D97" i="97"/>
  <c r="E97" i="97" s="1"/>
  <c r="O84" i="97"/>
  <c r="O83" i="97"/>
  <c r="O82" i="97"/>
  <c r="O81" i="97"/>
  <c r="O80" i="97"/>
  <c r="O79" i="97"/>
  <c r="O78" i="97"/>
  <c r="N84" i="97"/>
  <c r="N83" i="97"/>
  <c r="N82" i="97"/>
  <c r="N81" i="97"/>
  <c r="N80" i="97"/>
  <c r="N79" i="97"/>
  <c r="N78" i="97"/>
  <c r="L76" i="97"/>
  <c r="I76" i="97"/>
  <c r="C76" i="97"/>
  <c r="N7" i="97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E100" i="97" l="1"/>
  <c r="B96" i="97"/>
  <c r="N73" i="109"/>
  <c r="N74" i="109" s="1"/>
  <c r="N75" i="109" s="1"/>
  <c r="N76" i="109" s="1"/>
  <c r="N77" i="109" s="1"/>
  <c r="N78" i="109" s="1"/>
  <c r="N79" i="109" s="1"/>
  <c r="N80" i="109" s="1"/>
  <c r="N81" i="109" s="1"/>
  <c r="N82" i="109" s="1"/>
  <c r="N84" i="109" s="1"/>
  <c r="O99" i="109" s="1"/>
  <c r="M99" i="109" s="1"/>
  <c r="N49" i="103"/>
  <c r="N50" i="103" s="1"/>
  <c r="N51" i="103" s="1"/>
  <c r="N52" i="103" s="1"/>
  <c r="N53" i="103" s="1"/>
  <c r="N54" i="103" s="1"/>
  <c r="N55" i="103" s="1"/>
  <c r="N56" i="103" s="1"/>
  <c r="N57" i="103" s="1"/>
  <c r="N58" i="103" s="1"/>
  <c r="N59" i="103" s="1"/>
  <c r="N60" i="103" s="1"/>
  <c r="N61" i="103" s="1"/>
  <c r="N62" i="103" s="1"/>
  <c r="N63" i="103" s="1"/>
  <c r="N64" i="103" s="1"/>
  <c r="N65" i="103" s="1"/>
  <c r="N66" i="103" s="1"/>
  <c r="N67" i="103" s="1"/>
  <c r="N68" i="103" s="1"/>
  <c r="N69" i="103" s="1"/>
  <c r="N70" i="103" s="1"/>
  <c r="N71" i="103" s="1"/>
  <c r="N72" i="103" s="1"/>
  <c r="N73" i="103" s="1"/>
  <c r="N74" i="103" s="1"/>
  <c r="N75" i="103" s="1"/>
  <c r="N77" i="103" s="1"/>
  <c r="O92" i="103" s="1"/>
  <c r="M92" i="103" s="1"/>
  <c r="B100" i="97"/>
  <c r="D91" i="97"/>
  <c r="E91" i="97" s="1"/>
  <c r="E96" i="97" s="1"/>
  <c r="N51" i="113"/>
  <c r="N52" i="113" s="1"/>
  <c r="N53" i="113" s="1"/>
  <c r="N54" i="113" s="1"/>
  <c r="N55" i="113" s="1"/>
  <c r="N56" i="113" s="1"/>
  <c r="N57" i="113" s="1"/>
  <c r="N58" i="113" s="1"/>
  <c r="O67" i="113"/>
  <c r="O68" i="113" s="1"/>
  <c r="O69" i="113" s="1"/>
  <c r="N41" i="106"/>
  <c r="N42" i="106" s="1"/>
  <c r="N43" i="106" s="1"/>
  <c r="N44" i="106" s="1"/>
  <c r="N45" i="106" s="1"/>
  <c r="N46" i="106" s="1"/>
  <c r="N47" i="106" s="1"/>
  <c r="N48" i="106" s="1"/>
  <c r="N49" i="106" s="1"/>
  <c r="N50" i="106" s="1"/>
  <c r="N51" i="106" s="1"/>
  <c r="N52" i="106" s="1"/>
  <c r="N53" i="106" s="1"/>
  <c r="N54" i="106" s="1"/>
  <c r="N55" i="106" s="1"/>
  <c r="N56" i="106" s="1"/>
  <c r="N57" i="106" s="1"/>
  <c r="N58" i="106" s="1"/>
  <c r="O33" i="106"/>
  <c r="F99" i="97"/>
  <c r="F98" i="97"/>
  <c r="G98" i="97" s="1"/>
  <c r="F95" i="97"/>
  <c r="F97" i="97"/>
  <c r="F92" i="97"/>
  <c r="G92" i="97" s="1"/>
  <c r="F91" i="97"/>
  <c r="F94" i="97"/>
  <c r="G94" i="97" s="1"/>
  <c r="F93" i="97"/>
  <c r="G93" i="97" s="1"/>
  <c r="G76" i="97"/>
  <c r="O76" i="97" s="1"/>
  <c r="N26" i="97"/>
  <c r="N27" i="97" s="1"/>
  <c r="N28" i="97" s="1"/>
  <c r="N29" i="97" s="1"/>
  <c r="N30" i="97" s="1"/>
  <c r="L77" i="97"/>
  <c r="O7" i="97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B93" i="94"/>
  <c r="B91" i="94"/>
  <c r="J84" i="94"/>
  <c r="J82" i="94"/>
  <c r="D89" i="94"/>
  <c r="E89" i="94" s="1"/>
  <c r="D90" i="94"/>
  <c r="E90" i="94" s="1"/>
  <c r="D92" i="94"/>
  <c r="E92" i="94" s="1"/>
  <c r="E93" i="94" s="1"/>
  <c r="D87" i="94"/>
  <c r="E87" i="94" s="1"/>
  <c r="D88" i="94"/>
  <c r="E88" i="94" s="1"/>
  <c r="F88" i="94" s="1"/>
  <c r="G88" i="94" s="1"/>
  <c r="N85" i="94"/>
  <c r="G35" i="94"/>
  <c r="N84" i="94" s="1"/>
  <c r="L75" i="94"/>
  <c r="I75" i="94"/>
  <c r="C75" i="94"/>
  <c r="N7" i="94"/>
  <c r="N8" i="94" s="1"/>
  <c r="N9" i="94" s="1"/>
  <c r="N10" i="94" s="1"/>
  <c r="B81" i="91"/>
  <c r="D80" i="91"/>
  <c r="E80" i="91" s="1"/>
  <c r="B79" i="91"/>
  <c r="D78" i="91"/>
  <c r="E78" i="91" s="1"/>
  <c r="D77" i="91"/>
  <c r="E77" i="91" s="1"/>
  <c r="J74" i="91"/>
  <c r="J72" i="91"/>
  <c r="L67" i="91"/>
  <c r="I67" i="91"/>
  <c r="C67" i="9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N7" i="9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B81" i="88"/>
  <c r="B79" i="88"/>
  <c r="J74" i="88"/>
  <c r="J72" i="88"/>
  <c r="D80" i="88"/>
  <c r="E80" i="88" s="1"/>
  <c r="E81" i="88" s="1"/>
  <c r="D78" i="88"/>
  <c r="E78" i="88" s="1"/>
  <c r="D77" i="88"/>
  <c r="E77" i="88" s="1"/>
  <c r="D76" i="88"/>
  <c r="E76" i="88" s="1"/>
  <c r="F49" i="88"/>
  <c r="G49" i="88"/>
  <c r="N73" i="88" s="1"/>
  <c r="F50" i="88"/>
  <c r="G50" i="88"/>
  <c r="N74" i="88" s="1"/>
  <c r="G32" i="88"/>
  <c r="N72" i="88" s="1"/>
  <c r="F32" i="88"/>
  <c r="G31" i="88"/>
  <c r="N71" i="88" s="1"/>
  <c r="F31" i="88"/>
  <c r="F23" i="88"/>
  <c r="G23" i="88"/>
  <c r="N70" i="88" s="1"/>
  <c r="L66" i="88"/>
  <c r="I66" i="88"/>
  <c r="C66" i="88"/>
  <c r="N7" i="88"/>
  <c r="N8" i="88" s="1"/>
  <c r="N9" i="88" s="1"/>
  <c r="N10" i="88" s="1"/>
  <c r="B107" i="85"/>
  <c r="B103" i="85"/>
  <c r="J98" i="85"/>
  <c r="J94" i="85"/>
  <c r="D106" i="85"/>
  <c r="E106" i="85" s="1"/>
  <c r="D105" i="85"/>
  <c r="E105" i="85" s="1"/>
  <c r="D104" i="85"/>
  <c r="E104" i="85" s="1"/>
  <c r="D102" i="85"/>
  <c r="E102" i="85" s="1"/>
  <c r="D101" i="85"/>
  <c r="E101" i="85" s="1"/>
  <c r="D100" i="85"/>
  <c r="E100" i="85" s="1"/>
  <c r="N95" i="85"/>
  <c r="N94" i="85"/>
  <c r="N93" i="85"/>
  <c r="N92" i="85"/>
  <c r="L88" i="85"/>
  <c r="I88" i="85"/>
  <c r="G88" i="85"/>
  <c r="C88" i="85"/>
  <c r="N7" i="85"/>
  <c r="N8" i="85" s="1"/>
  <c r="N9" i="85" s="1"/>
  <c r="N10" i="85" s="1"/>
  <c r="N11" i="85" s="1"/>
  <c r="N12" i="85" s="1"/>
  <c r="B108" i="82"/>
  <c r="B106" i="82"/>
  <c r="D107" i="82"/>
  <c r="E107" i="82" s="1"/>
  <c r="E108" i="82" s="1"/>
  <c r="J97" i="82"/>
  <c r="J95" i="82"/>
  <c r="D105" i="82"/>
  <c r="E105" i="82" s="1"/>
  <c r="D104" i="82"/>
  <c r="E104" i="82" s="1"/>
  <c r="D103" i="82"/>
  <c r="E103" i="82" s="1"/>
  <c r="D102" i="82"/>
  <c r="E102" i="82" s="1"/>
  <c r="D101" i="82"/>
  <c r="E101" i="82" s="1"/>
  <c r="D100" i="82"/>
  <c r="E100" i="82" s="1"/>
  <c r="N93" i="82"/>
  <c r="N92" i="82"/>
  <c r="N91" i="82"/>
  <c r="N90" i="82"/>
  <c r="N89" i="82"/>
  <c r="N88" i="82"/>
  <c r="N87" i="82"/>
  <c r="L85" i="82"/>
  <c r="I85" i="82"/>
  <c r="G85" i="82"/>
  <c r="C85" i="82"/>
  <c r="N7" i="82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B149" i="79"/>
  <c r="D149" i="79" s="1"/>
  <c r="E149" i="79" s="1"/>
  <c r="B150" i="79"/>
  <c r="D150" i="79" s="1"/>
  <c r="E150" i="79" s="1"/>
  <c r="B148" i="79"/>
  <c r="D148" i="79" s="1"/>
  <c r="E148" i="79" s="1"/>
  <c r="B135" i="79"/>
  <c r="D135" i="79" s="1"/>
  <c r="E135" i="79" s="1"/>
  <c r="B136" i="79"/>
  <c r="D136" i="79" s="1"/>
  <c r="E136" i="79" s="1"/>
  <c r="B137" i="79"/>
  <c r="B138" i="79"/>
  <c r="B139" i="79"/>
  <c r="D139" i="79" s="1"/>
  <c r="E139" i="79" s="1"/>
  <c r="B140" i="79"/>
  <c r="D140" i="79" s="1"/>
  <c r="E140" i="79" s="1"/>
  <c r="B141" i="79"/>
  <c r="D141" i="79" s="1"/>
  <c r="E141" i="79" s="1"/>
  <c r="B142" i="79"/>
  <c r="B143" i="79"/>
  <c r="D143" i="79" s="1"/>
  <c r="E143" i="79" s="1"/>
  <c r="B144" i="79"/>
  <c r="B145" i="79"/>
  <c r="D145" i="79" s="1"/>
  <c r="E145" i="79" s="1"/>
  <c r="B146" i="79"/>
  <c r="D146" i="79" s="1"/>
  <c r="E146" i="79" s="1"/>
  <c r="B134" i="79"/>
  <c r="D134" i="79" s="1"/>
  <c r="E134" i="79" s="1"/>
  <c r="D144" i="79"/>
  <c r="E144" i="79" s="1"/>
  <c r="J131" i="79"/>
  <c r="J127" i="79"/>
  <c r="D142" i="79"/>
  <c r="E142" i="79" s="1"/>
  <c r="D138" i="79"/>
  <c r="E138" i="79" s="1"/>
  <c r="O113" i="79"/>
  <c r="O114" i="79"/>
  <c r="O116" i="79"/>
  <c r="O115" i="79"/>
  <c r="N116" i="79"/>
  <c r="N115" i="79"/>
  <c r="N114" i="79"/>
  <c r="N113" i="79"/>
  <c r="I111" i="79"/>
  <c r="L111" i="79"/>
  <c r="C111" i="79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G111" i="79"/>
  <c r="N7" i="79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B120" i="76"/>
  <c r="B115" i="76"/>
  <c r="D106" i="76"/>
  <c r="E106" i="76" s="1"/>
  <c r="J103" i="76"/>
  <c r="J98" i="76"/>
  <c r="D119" i="76"/>
  <c r="E119" i="76" s="1"/>
  <c r="D118" i="76"/>
  <c r="E118" i="76" s="1"/>
  <c r="D117" i="76"/>
  <c r="E117" i="76" s="1"/>
  <c r="D116" i="76"/>
  <c r="E116" i="76" s="1"/>
  <c r="D114" i="76"/>
  <c r="E114" i="76" s="1"/>
  <c r="D113" i="76"/>
  <c r="E113" i="76" s="1"/>
  <c r="D112" i="76"/>
  <c r="E112" i="76" s="1"/>
  <c r="D111" i="76"/>
  <c r="E111" i="76" s="1"/>
  <c r="D110" i="76"/>
  <c r="E110" i="76" s="1"/>
  <c r="D109" i="76"/>
  <c r="E109" i="76" s="1"/>
  <c r="D108" i="76"/>
  <c r="E108" i="76" s="1"/>
  <c r="D107" i="76"/>
  <c r="E107" i="76" s="1"/>
  <c r="O94" i="76"/>
  <c r="O93" i="76"/>
  <c r="O92" i="76"/>
  <c r="O88" i="76"/>
  <c r="G76" i="76"/>
  <c r="N94" i="76" s="1"/>
  <c r="L86" i="76"/>
  <c r="G52" i="76"/>
  <c r="N88" i="76" s="1"/>
  <c r="G66" i="76"/>
  <c r="N92" i="76" s="1"/>
  <c r="G64" i="76"/>
  <c r="G63" i="76"/>
  <c r="G62" i="76"/>
  <c r="G71" i="76"/>
  <c r="N93" i="76" s="1"/>
  <c r="G44" i="76"/>
  <c r="G32" i="76"/>
  <c r="G22" i="76"/>
  <c r="G51" i="76"/>
  <c r="G43" i="76"/>
  <c r="G31" i="76"/>
  <c r="G21" i="76"/>
  <c r="I86" i="76"/>
  <c r="C86" i="76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N7" i="76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B94" i="73"/>
  <c r="B92" i="73"/>
  <c r="D87" i="73"/>
  <c r="E87" i="73" s="1"/>
  <c r="J84" i="73"/>
  <c r="J82" i="73"/>
  <c r="D91" i="73"/>
  <c r="E91" i="73" s="1"/>
  <c r="D93" i="73"/>
  <c r="E93" i="73" s="1"/>
  <c r="E94" i="73" s="1"/>
  <c r="D90" i="73"/>
  <c r="E90" i="73" s="1"/>
  <c r="D89" i="73"/>
  <c r="E89" i="73" s="1"/>
  <c r="D88" i="73"/>
  <c r="E88" i="73" s="1"/>
  <c r="O76" i="73"/>
  <c r="O77" i="73"/>
  <c r="O78" i="73"/>
  <c r="O79" i="73"/>
  <c r="O80" i="73"/>
  <c r="O81" i="73"/>
  <c r="O82" i="73"/>
  <c r="G56" i="73"/>
  <c r="N81" i="73" s="1"/>
  <c r="G53" i="73"/>
  <c r="N80" i="73" s="1"/>
  <c r="G39" i="73"/>
  <c r="N79" i="73" s="1"/>
  <c r="G32" i="73"/>
  <c r="N78" i="73" s="1"/>
  <c r="G22" i="73"/>
  <c r="N76" i="73" s="1"/>
  <c r="G62" i="73"/>
  <c r="G61" i="73"/>
  <c r="G28" i="73"/>
  <c r="N77" i="73" s="1"/>
  <c r="G16" i="73"/>
  <c r="G15" i="73"/>
  <c r="L74" i="73"/>
  <c r="I74" i="73"/>
  <c r="C74" i="73"/>
  <c r="O7" i="73" s="1"/>
  <c r="O8" i="73" s="1"/>
  <c r="O9" i="73" s="1"/>
  <c r="O10" i="73" s="1"/>
  <c r="O11" i="73" s="1"/>
  <c r="O12" i="73" s="1"/>
  <c r="O13" i="73" s="1"/>
  <c r="O14" i="73" s="1"/>
  <c r="N7" i="73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B82" i="70"/>
  <c r="B78" i="70"/>
  <c r="D74" i="70"/>
  <c r="E74" i="70" s="1"/>
  <c r="J71" i="70"/>
  <c r="J67" i="70"/>
  <c r="D76" i="70"/>
  <c r="E76" i="70" s="1"/>
  <c r="D77" i="70"/>
  <c r="E77" i="70" s="1"/>
  <c r="D79" i="70"/>
  <c r="E79" i="70" s="1"/>
  <c r="D80" i="70"/>
  <c r="E80" i="70" s="1"/>
  <c r="D81" i="70"/>
  <c r="E81" i="70" s="1"/>
  <c r="D75" i="70"/>
  <c r="E75" i="70" s="1"/>
  <c r="G53" i="70"/>
  <c r="F53" i="70"/>
  <c r="F20" i="70"/>
  <c r="F22" i="70"/>
  <c r="F30" i="70"/>
  <c r="G30" i="70"/>
  <c r="G22" i="70"/>
  <c r="G20" i="70"/>
  <c r="F52" i="70"/>
  <c r="F40" i="70"/>
  <c r="G52" i="70"/>
  <c r="G40" i="70"/>
  <c r="L60" i="70"/>
  <c r="I60" i="70"/>
  <c r="C60" i="70"/>
  <c r="N7" i="70"/>
  <c r="N8" i="70" s="1"/>
  <c r="N9" i="70" s="1"/>
  <c r="N10" i="70" s="1"/>
  <c r="N11" i="70" s="1"/>
  <c r="N12" i="70" s="1"/>
  <c r="N13" i="70" s="1"/>
  <c r="N14" i="70" s="1"/>
  <c r="N15" i="70" s="1"/>
  <c r="N16" i="70" s="1"/>
  <c r="N17" i="70" s="1"/>
  <c r="N18" i="70" s="1"/>
  <c r="N19" i="70" s="1"/>
  <c r="N20" i="70" s="1"/>
  <c r="N21" i="70" s="1"/>
  <c r="N22" i="70" s="1"/>
  <c r="N23" i="70" s="1"/>
  <c r="N24" i="70" s="1"/>
  <c r="N25" i="70" s="1"/>
  <c r="N26" i="70" s="1"/>
  <c r="N27" i="70" s="1"/>
  <c r="B70" i="67"/>
  <c r="B67" i="67"/>
  <c r="J62" i="67"/>
  <c r="J59" i="67"/>
  <c r="D69" i="67"/>
  <c r="E69" i="67" s="1"/>
  <c r="D68" i="67"/>
  <c r="E68" i="67" s="1"/>
  <c r="D66" i="67"/>
  <c r="E66" i="67" s="1"/>
  <c r="E67" i="67" s="1"/>
  <c r="N61" i="67"/>
  <c r="N60" i="67"/>
  <c r="N59" i="67"/>
  <c r="N58" i="67"/>
  <c r="G75" i="94" l="1"/>
  <c r="F96" i="97"/>
  <c r="E107" i="85"/>
  <c r="F100" i="97"/>
  <c r="B147" i="79"/>
  <c r="O70" i="113"/>
  <c r="O71" i="113" s="1"/>
  <c r="O72" i="113" s="1"/>
  <c r="O73" i="113" s="1"/>
  <c r="O74" i="113" s="1"/>
  <c r="O75" i="113" s="1"/>
  <c r="N59" i="113"/>
  <c r="N60" i="113" s="1"/>
  <c r="N61" i="113" s="1"/>
  <c r="N62" i="113" s="1"/>
  <c r="N59" i="106"/>
  <c r="N60" i="106" s="1"/>
  <c r="N61" i="106" s="1"/>
  <c r="N62" i="106" s="1"/>
  <c r="N63" i="106" s="1"/>
  <c r="N64" i="106" s="1"/>
  <c r="N65" i="106" s="1"/>
  <c r="N66" i="106" s="1"/>
  <c r="N67" i="106" s="1"/>
  <c r="N68" i="106" s="1"/>
  <c r="N69" i="106" s="1"/>
  <c r="N70" i="106" s="1"/>
  <c r="N71" i="106" s="1"/>
  <c r="N72" i="106" s="1"/>
  <c r="N73" i="106" s="1"/>
  <c r="N74" i="106" s="1"/>
  <c r="N75" i="106" s="1"/>
  <c r="N76" i="106" s="1"/>
  <c r="N77" i="106" s="1"/>
  <c r="N78" i="106" s="1"/>
  <c r="N79" i="106" s="1"/>
  <c r="N80" i="106" s="1"/>
  <c r="N81" i="106" s="1"/>
  <c r="N82" i="106" s="1"/>
  <c r="N83" i="106" s="1"/>
  <c r="N85" i="106" s="1"/>
  <c r="O100" i="106" s="1"/>
  <c r="M100" i="106" s="1"/>
  <c r="O34" i="106"/>
  <c r="O35" i="106" s="1"/>
  <c r="O36" i="106" s="1"/>
  <c r="G74" i="73"/>
  <c r="G75" i="73" s="1"/>
  <c r="G99" i="97"/>
  <c r="G95" i="97"/>
  <c r="G97" i="97"/>
  <c r="G91" i="97"/>
  <c r="O28" i="97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N31" i="97"/>
  <c r="N32" i="97" s="1"/>
  <c r="N33" i="97" s="1"/>
  <c r="N34" i="97" s="1"/>
  <c r="N35" i="97" s="1"/>
  <c r="N36" i="97" s="1"/>
  <c r="N37" i="97" s="1"/>
  <c r="N38" i="97" s="1"/>
  <c r="D137" i="79"/>
  <c r="E137" i="79" s="1"/>
  <c r="B151" i="79"/>
  <c r="F87" i="94"/>
  <c r="G87" i="94" s="1"/>
  <c r="E91" i="94"/>
  <c r="F89" i="94"/>
  <c r="F92" i="94"/>
  <c r="F93" i="94" s="1"/>
  <c r="F90" i="94"/>
  <c r="G90" i="94" s="1"/>
  <c r="N11" i="94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L76" i="94"/>
  <c r="O75" i="94"/>
  <c r="O7" i="94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G66" i="88"/>
  <c r="O66" i="88" s="1"/>
  <c r="F77" i="91"/>
  <c r="G77" i="91" s="1"/>
  <c r="E79" i="91"/>
  <c r="F78" i="91"/>
  <c r="G78" i="91" s="1"/>
  <c r="F80" i="91"/>
  <c r="F81" i="91" s="1"/>
  <c r="E81" i="91"/>
  <c r="N21" i="9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O23" i="91"/>
  <c r="O24" i="91" s="1"/>
  <c r="O25" i="91" s="1"/>
  <c r="O26" i="91" s="1"/>
  <c r="O27" i="91" s="1"/>
  <c r="O28" i="91" s="1"/>
  <c r="L68" i="91"/>
  <c r="G67" i="91"/>
  <c r="E79" i="88"/>
  <c r="F77" i="88"/>
  <c r="G77" i="88" s="1"/>
  <c r="F76" i="88"/>
  <c r="F78" i="88"/>
  <c r="G78" i="88" s="1"/>
  <c r="F80" i="88"/>
  <c r="F81" i="88" s="1"/>
  <c r="N11" i="88"/>
  <c r="N12" i="88" s="1"/>
  <c r="N13" i="88" s="1"/>
  <c r="N14" i="88" s="1"/>
  <c r="N15" i="88" s="1"/>
  <c r="N16" i="88" s="1"/>
  <c r="N17" i="88" s="1"/>
  <c r="N18" i="88" s="1"/>
  <c r="N19" i="88" s="1"/>
  <c r="N20" i="88" s="1"/>
  <c r="L67" i="88"/>
  <c r="O7" i="88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E103" i="85"/>
  <c r="F106" i="85"/>
  <c r="F105" i="85"/>
  <c r="F104" i="85"/>
  <c r="F101" i="85"/>
  <c r="G101" i="85" s="1"/>
  <c r="F100" i="85"/>
  <c r="F102" i="85"/>
  <c r="G102" i="85" s="1"/>
  <c r="N13" i="85"/>
  <c r="N14" i="85" s="1"/>
  <c r="N15" i="85" s="1"/>
  <c r="N16" i="85" s="1"/>
  <c r="N17" i="85" s="1"/>
  <c r="N18" i="85" s="1"/>
  <c r="L89" i="85"/>
  <c r="O88" i="85"/>
  <c r="O7" i="85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F107" i="82"/>
  <c r="F108" i="82" s="1"/>
  <c r="F101" i="82"/>
  <c r="G101" i="82" s="1"/>
  <c r="F103" i="82"/>
  <c r="G103" i="82" s="1"/>
  <c r="F105" i="82"/>
  <c r="G105" i="82" s="1"/>
  <c r="F100" i="82"/>
  <c r="G100" i="82" s="1"/>
  <c r="F102" i="82"/>
  <c r="G102" i="82" s="1"/>
  <c r="F104" i="82"/>
  <c r="G104" i="82" s="1"/>
  <c r="D99" i="82"/>
  <c r="E99" i="82" s="1"/>
  <c r="E106" i="82" s="1"/>
  <c r="N31" i="82"/>
  <c r="N32" i="82" s="1"/>
  <c r="N33" i="82" s="1"/>
  <c r="N34" i="82" s="1"/>
  <c r="L86" i="82"/>
  <c r="O85" i="82"/>
  <c r="O7" i="82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O82" i="82" s="1"/>
  <c r="O83" i="82" s="1"/>
  <c r="O84" i="82" s="1"/>
  <c r="E147" i="79"/>
  <c r="E151" i="79"/>
  <c r="F149" i="79"/>
  <c r="G149" i="79" s="1"/>
  <c r="F145" i="79"/>
  <c r="G145" i="79" s="1"/>
  <c r="F143" i="79"/>
  <c r="F150" i="79"/>
  <c r="G150" i="79" s="1"/>
  <c r="F148" i="79"/>
  <c r="F146" i="79"/>
  <c r="G146" i="79" s="1"/>
  <c r="F144" i="79"/>
  <c r="G144" i="79" s="1"/>
  <c r="F135" i="79"/>
  <c r="G135" i="79" s="1"/>
  <c r="F137" i="79"/>
  <c r="G137" i="79" s="1"/>
  <c r="F139" i="79"/>
  <c r="G139" i="79" s="1"/>
  <c r="F141" i="79"/>
  <c r="G141" i="79" s="1"/>
  <c r="F134" i="79"/>
  <c r="F136" i="79"/>
  <c r="G136" i="79" s="1"/>
  <c r="F138" i="79"/>
  <c r="G138" i="79" s="1"/>
  <c r="F140" i="79"/>
  <c r="G140" i="79" s="1"/>
  <c r="F142" i="79"/>
  <c r="G142" i="79" s="1"/>
  <c r="L112" i="79"/>
  <c r="O20" i="79"/>
  <c r="O21" i="79" s="1"/>
  <c r="O22" i="79" s="1"/>
  <c r="O23" i="79" s="1"/>
  <c r="O24" i="79" s="1"/>
  <c r="O25" i="79" s="1"/>
  <c r="O26" i="79" s="1"/>
  <c r="O27" i="79" s="1"/>
  <c r="N20" i="79"/>
  <c r="N21" i="79" s="1"/>
  <c r="N22" i="79" s="1"/>
  <c r="N23" i="79" s="1"/>
  <c r="N24" i="79" s="1"/>
  <c r="N25" i="79" s="1"/>
  <c r="N26" i="79" s="1"/>
  <c r="N27" i="79" s="1"/>
  <c r="O111" i="79"/>
  <c r="N82" i="73"/>
  <c r="E120" i="76"/>
  <c r="E115" i="76"/>
  <c r="F109" i="76"/>
  <c r="G109" i="76"/>
  <c r="F111" i="76"/>
  <c r="G111" i="76" s="1"/>
  <c r="F113" i="76"/>
  <c r="G113" i="76" s="1"/>
  <c r="F117" i="76"/>
  <c r="G117" i="76" s="1"/>
  <c r="F119" i="76"/>
  <c r="G119" i="76" s="1"/>
  <c r="F110" i="76"/>
  <c r="G110" i="76" s="1"/>
  <c r="F112" i="76"/>
  <c r="G112" i="76" s="1"/>
  <c r="F114" i="76"/>
  <c r="G114" i="76"/>
  <c r="F116" i="76"/>
  <c r="G116" i="76" s="1"/>
  <c r="F118" i="76"/>
  <c r="G118" i="76" s="1"/>
  <c r="F107" i="76"/>
  <c r="G107" i="76" s="1"/>
  <c r="F106" i="76"/>
  <c r="F108" i="76"/>
  <c r="G108" i="76" s="1"/>
  <c r="O21" i="76"/>
  <c r="O22" i="76" s="1"/>
  <c r="O23" i="76" s="1"/>
  <c r="O24" i="76" s="1"/>
  <c r="O25" i="76" s="1"/>
  <c r="O26" i="76" s="1"/>
  <c r="O27" i="76" s="1"/>
  <c r="O28" i="76" s="1"/>
  <c r="N18" i="76"/>
  <c r="N19" i="76" s="1"/>
  <c r="N20" i="76" s="1"/>
  <c r="N21" i="76" s="1"/>
  <c r="N22" i="76" s="1"/>
  <c r="N23" i="76" s="1"/>
  <c r="G86" i="76"/>
  <c r="L87" i="76"/>
  <c r="E92" i="73"/>
  <c r="F93" i="73"/>
  <c r="F94" i="73" s="1"/>
  <c r="F91" i="73"/>
  <c r="F87" i="73"/>
  <c r="F89" i="73"/>
  <c r="G89" i="73" s="1"/>
  <c r="F88" i="73"/>
  <c r="G88" i="73" s="1"/>
  <c r="F90" i="73"/>
  <c r="G90" i="73" s="1"/>
  <c r="O15" i="73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N34" i="73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L75" i="73"/>
  <c r="O74" i="73"/>
  <c r="E78" i="70"/>
  <c r="E82" i="70"/>
  <c r="F81" i="70"/>
  <c r="G81" i="70" s="1"/>
  <c r="F80" i="70"/>
  <c r="G80" i="70" s="1"/>
  <c r="F76" i="70"/>
  <c r="G76" i="70" s="1"/>
  <c r="F79" i="70"/>
  <c r="F77" i="70"/>
  <c r="F75" i="70"/>
  <c r="F74" i="70"/>
  <c r="F78" i="70" s="1"/>
  <c r="G60" i="70"/>
  <c r="O60" i="70" s="1"/>
  <c r="L61" i="70"/>
  <c r="O7" i="70"/>
  <c r="O8" i="70" s="1"/>
  <c r="O9" i="70" s="1"/>
  <c r="O10" i="70" s="1"/>
  <c r="O11" i="70" s="1"/>
  <c r="O12" i="70" s="1"/>
  <c r="O13" i="70" s="1"/>
  <c r="O14" i="70" s="1"/>
  <c r="O15" i="70" s="1"/>
  <c r="O16" i="70" s="1"/>
  <c r="O17" i="70" s="1"/>
  <c r="O18" i="70" s="1"/>
  <c r="O19" i="70" s="1"/>
  <c r="O20" i="70" s="1"/>
  <c r="O21" i="70" s="1"/>
  <c r="O22" i="70" s="1"/>
  <c r="O23" i="70" s="1"/>
  <c r="O24" i="70" s="1"/>
  <c r="O25" i="70" s="1"/>
  <c r="E70" i="67"/>
  <c r="F68" i="67"/>
  <c r="F66" i="67"/>
  <c r="F67" i="67" s="1"/>
  <c r="F69" i="67"/>
  <c r="G69" i="67" s="1"/>
  <c r="N57" i="67"/>
  <c r="L55" i="67"/>
  <c r="I55" i="67"/>
  <c r="G55" i="67"/>
  <c r="C55" i="67"/>
  <c r="N7" i="67"/>
  <c r="N8" i="67" s="1"/>
  <c r="N9" i="67" s="1"/>
  <c r="N10" i="67" s="1"/>
  <c r="N11" i="67" s="1"/>
  <c r="N12" i="67" s="1"/>
  <c r="N13" i="67" s="1"/>
  <c r="N14" i="67" s="1"/>
  <c r="N15" i="67" s="1"/>
  <c r="N16" i="67" s="1"/>
  <c r="N17" i="67" s="1"/>
  <c r="N18" i="67" s="1"/>
  <c r="N19" i="67" s="1"/>
  <c r="N20" i="67" s="1"/>
  <c r="N21" i="67" s="1"/>
  <c r="N22" i="67" s="1"/>
  <c r="N23" i="67" s="1"/>
  <c r="N24" i="67" s="1"/>
  <c r="N25" i="67" s="1"/>
  <c r="N26" i="67" s="1"/>
  <c r="N27" i="67" s="1"/>
  <c r="N28" i="67" s="1"/>
  <c r="N29" i="67" s="1"/>
  <c r="N78" i="65"/>
  <c r="N77" i="65"/>
  <c r="B86" i="65"/>
  <c r="D85" i="65"/>
  <c r="E85" i="65" s="1"/>
  <c r="D84" i="65"/>
  <c r="E84" i="65" s="1"/>
  <c r="D83" i="65"/>
  <c r="E83" i="65" s="1"/>
  <c r="N76" i="65"/>
  <c r="L74" i="65"/>
  <c r="I74" i="65"/>
  <c r="C74" i="65"/>
  <c r="N7" i="65"/>
  <c r="N8" i="65" s="1"/>
  <c r="N9" i="65" s="1"/>
  <c r="N10" i="65" s="1"/>
  <c r="N11" i="65" s="1"/>
  <c r="N12" i="65" s="1"/>
  <c r="N13" i="65" s="1"/>
  <c r="N14" i="65" s="1"/>
  <c r="N15" i="65" s="1"/>
  <c r="B91" i="61"/>
  <c r="B87" i="61"/>
  <c r="D85" i="61"/>
  <c r="E85" i="61" s="1"/>
  <c r="D86" i="61"/>
  <c r="E86" i="61" s="1"/>
  <c r="D88" i="61"/>
  <c r="E88" i="61" s="1"/>
  <c r="D89" i="61"/>
  <c r="E89" i="61" s="1"/>
  <c r="F89" i="61" s="1"/>
  <c r="G89" i="61" s="1"/>
  <c r="D90" i="61"/>
  <c r="E90" i="61" s="1"/>
  <c r="F90" i="61" s="1"/>
  <c r="G90" i="61" s="1"/>
  <c r="J82" i="61"/>
  <c r="J78" i="61"/>
  <c r="G96" i="97" l="1"/>
  <c r="G100" i="97"/>
  <c r="O76" i="113"/>
  <c r="O77" i="113" s="1"/>
  <c r="N63" i="113"/>
  <c r="N64" i="113" s="1"/>
  <c r="N65" i="113" s="1"/>
  <c r="N66" i="113" s="1"/>
  <c r="N67" i="113" s="1"/>
  <c r="O37" i="106"/>
  <c r="O38" i="106" s="1"/>
  <c r="O39" i="106" s="1"/>
  <c r="O40" i="106" s="1"/>
  <c r="N39" i="97"/>
  <c r="N40" i="97" s="1"/>
  <c r="F79" i="88"/>
  <c r="N21" i="88"/>
  <c r="N22" i="88" s="1"/>
  <c r="N23" i="88" s="1"/>
  <c r="N24" i="88" s="1"/>
  <c r="N25" i="88" s="1"/>
  <c r="N26" i="88" s="1"/>
  <c r="N27" i="88" s="1"/>
  <c r="N28" i="88" s="1"/>
  <c r="L75" i="65"/>
  <c r="N47" i="73"/>
  <c r="N48" i="73" s="1"/>
  <c r="N49" i="73" s="1"/>
  <c r="N50" i="73" s="1"/>
  <c r="N51" i="73" s="1"/>
  <c r="G104" i="85"/>
  <c r="F107" i="85"/>
  <c r="G80" i="91"/>
  <c r="G81" i="91" s="1"/>
  <c r="F91" i="94"/>
  <c r="G89" i="94"/>
  <c r="G91" i="94" s="1"/>
  <c r="G92" i="94"/>
  <c r="G93" i="94" s="1"/>
  <c r="O29" i="94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N25" i="94"/>
  <c r="N26" i="94" s="1"/>
  <c r="N27" i="94" s="1"/>
  <c r="N28" i="94" s="1"/>
  <c r="G79" i="91"/>
  <c r="F79" i="91"/>
  <c r="O67" i="91"/>
  <c r="O29" i="9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N33" i="9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8" i="91" s="1"/>
  <c r="G76" i="88"/>
  <c r="G79" i="88" s="1"/>
  <c r="G80" i="88"/>
  <c r="G81" i="88" s="1"/>
  <c r="F103" i="85"/>
  <c r="G100" i="85"/>
  <c r="G103" i="85" s="1"/>
  <c r="G106" i="85"/>
  <c r="G105" i="85"/>
  <c r="N19" i="85"/>
  <c r="N20" i="85" s="1"/>
  <c r="N21" i="85" s="1"/>
  <c r="N22" i="85" s="1"/>
  <c r="N23" i="85" s="1"/>
  <c r="N24" i="85" s="1"/>
  <c r="O19" i="85"/>
  <c r="O20" i="85" s="1"/>
  <c r="O21" i="85" s="1"/>
  <c r="O22" i="85" s="1"/>
  <c r="O23" i="85" s="1"/>
  <c r="G107" i="82"/>
  <c r="G108" i="82" s="1"/>
  <c r="N35" i="82"/>
  <c r="N36" i="82" s="1"/>
  <c r="N37" i="82" s="1"/>
  <c r="N38" i="82" s="1"/>
  <c r="N39" i="82" s="1"/>
  <c r="N40" i="82" s="1"/>
  <c r="N41" i="82" s="1"/>
  <c r="N42" i="82" s="1"/>
  <c r="F99" i="82"/>
  <c r="F106" i="82" s="1"/>
  <c r="G134" i="79"/>
  <c r="F147" i="79"/>
  <c r="F151" i="79"/>
  <c r="G143" i="79"/>
  <c r="G148" i="79"/>
  <c r="G151" i="79" s="1"/>
  <c r="O28" i="79"/>
  <c r="O29" i="79" s="1"/>
  <c r="O30" i="79" s="1"/>
  <c r="O31" i="79" s="1"/>
  <c r="O32" i="79" s="1"/>
  <c r="N28" i="79"/>
  <c r="N29" i="79" s="1"/>
  <c r="N30" i="79" s="1"/>
  <c r="N31" i="79" s="1"/>
  <c r="N32" i="79" s="1"/>
  <c r="F115" i="76"/>
  <c r="G120" i="76"/>
  <c r="F120" i="76"/>
  <c r="G106" i="76"/>
  <c r="G115" i="76" s="1"/>
  <c r="O29" i="76"/>
  <c r="O30" i="76" s="1"/>
  <c r="O31" i="76" s="1"/>
  <c r="O32" i="76" s="1"/>
  <c r="N24" i="76"/>
  <c r="N25" i="76" s="1"/>
  <c r="O86" i="76"/>
  <c r="G87" i="73"/>
  <c r="F92" i="73"/>
  <c r="G93" i="73"/>
  <c r="G94" i="73" s="1"/>
  <c r="G91" i="73"/>
  <c r="G79" i="70"/>
  <c r="G82" i="70" s="1"/>
  <c r="F82" i="70"/>
  <c r="G77" i="70"/>
  <c r="G75" i="70"/>
  <c r="G74" i="70"/>
  <c r="N28" i="70"/>
  <c r="N29" i="70" s="1"/>
  <c r="N30" i="70" s="1"/>
  <c r="N31" i="70" s="1"/>
  <c r="N32" i="70" s="1"/>
  <c r="N33" i="70" s="1"/>
  <c r="N34" i="70" s="1"/>
  <c r="O26" i="70"/>
  <c r="O27" i="70" s="1"/>
  <c r="O28" i="70" s="1"/>
  <c r="O29" i="70" s="1"/>
  <c r="O30" i="70" s="1"/>
  <c r="O31" i="70" s="1"/>
  <c r="O32" i="70" s="1"/>
  <c r="O33" i="70" s="1"/>
  <c r="O34" i="70" s="1"/>
  <c r="F70" i="67"/>
  <c r="G66" i="67"/>
  <c r="G67" i="67" s="1"/>
  <c r="G68" i="67"/>
  <c r="G70" i="67" s="1"/>
  <c r="N30" i="67"/>
  <c r="N31" i="67" s="1"/>
  <c r="N32" i="67" s="1"/>
  <c r="N33" i="67" s="1"/>
  <c r="N34" i="67" s="1"/>
  <c r="N35" i="67" s="1"/>
  <c r="N36" i="67" s="1"/>
  <c r="N37" i="67" s="1"/>
  <c r="N38" i="67" s="1"/>
  <c r="N39" i="67" s="1"/>
  <c r="N40" i="67" s="1"/>
  <c r="L56" i="67"/>
  <c r="O55" i="67"/>
  <c r="O7" i="67"/>
  <c r="O8" i="67" s="1"/>
  <c r="O9" i="67" s="1"/>
  <c r="O10" i="67" s="1"/>
  <c r="O11" i="67" s="1"/>
  <c r="O12" i="67" s="1"/>
  <c r="O13" i="67" s="1"/>
  <c r="O14" i="67" s="1"/>
  <c r="O15" i="67" s="1"/>
  <c r="O16" i="67" s="1"/>
  <c r="O17" i="67" s="1"/>
  <c r="O18" i="67" s="1"/>
  <c r="O19" i="67" s="1"/>
  <c r="O20" i="67" s="1"/>
  <c r="O21" i="67" s="1"/>
  <c r="O22" i="67" s="1"/>
  <c r="O23" i="67" s="1"/>
  <c r="O24" i="67" s="1"/>
  <c r="O25" i="67" s="1"/>
  <c r="O26" i="67" s="1"/>
  <c r="O27" i="67" s="1"/>
  <c r="O28" i="67" s="1"/>
  <c r="O29" i="67" s="1"/>
  <c r="O30" i="67" s="1"/>
  <c r="O31" i="67" s="1"/>
  <c r="O32" i="67" s="1"/>
  <c r="O33" i="67" s="1"/>
  <c r="O34" i="67" s="1"/>
  <c r="O35" i="67" s="1"/>
  <c r="O36" i="67" s="1"/>
  <c r="O37" i="67" s="1"/>
  <c r="O38" i="67" s="1"/>
  <c r="O39" i="67" s="1"/>
  <c r="O40" i="67" s="1"/>
  <c r="O41" i="67" s="1"/>
  <c r="O42" i="67" s="1"/>
  <c r="O43" i="67" s="1"/>
  <c r="O44" i="67" s="1"/>
  <c r="O45" i="67" s="1"/>
  <c r="O46" i="67" s="1"/>
  <c r="O47" i="67" s="1"/>
  <c r="O48" i="67" s="1"/>
  <c r="O49" i="67" s="1"/>
  <c r="O50" i="67" s="1"/>
  <c r="O51" i="67" s="1"/>
  <c r="O52" i="67" s="1"/>
  <c r="O53" i="67" s="1"/>
  <c r="O54" i="67" s="1"/>
  <c r="N16" i="65"/>
  <c r="N17" i="65" s="1"/>
  <c r="N18" i="65" s="1"/>
  <c r="N19" i="65" s="1"/>
  <c r="N20" i="65" s="1"/>
  <c r="N21" i="65" s="1"/>
  <c r="N22" i="65" s="1"/>
  <c r="N23" i="65" s="1"/>
  <c r="N24" i="65" s="1"/>
  <c r="N25" i="65" s="1"/>
  <c r="N26" i="65" s="1"/>
  <c r="N27" i="65" s="1"/>
  <c r="G74" i="65"/>
  <c r="O74" i="65" s="1"/>
  <c r="J80" i="65"/>
  <c r="F84" i="65"/>
  <c r="G84" i="65" s="1"/>
  <c r="F83" i="65"/>
  <c r="G83" i="65" s="1"/>
  <c r="E86" i="65"/>
  <c r="F85" i="65"/>
  <c r="G85" i="65" s="1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F88" i="61"/>
  <c r="F91" i="61" s="1"/>
  <c r="E91" i="61"/>
  <c r="F85" i="61"/>
  <c r="G85" i="61" s="1"/>
  <c r="E87" i="61"/>
  <c r="F86" i="61"/>
  <c r="G86" i="61" s="1"/>
  <c r="N77" i="61"/>
  <c r="N76" i="61"/>
  <c r="N75" i="61"/>
  <c r="L73" i="61"/>
  <c r="I73" i="61"/>
  <c r="G73" i="61"/>
  <c r="C73" i="61"/>
  <c r="N7" i="61"/>
  <c r="N8" i="61" s="1"/>
  <c r="N9" i="61" s="1"/>
  <c r="N10" i="61" s="1"/>
  <c r="N11" i="61" s="1"/>
  <c r="N12" i="61" s="1"/>
  <c r="N13" i="61" s="1"/>
  <c r="N14" i="61" s="1"/>
  <c r="N15" i="61" s="1"/>
  <c r="N16" i="61" s="1"/>
  <c r="N17" i="61" s="1"/>
  <c r="N18" i="61" s="1"/>
  <c r="N19" i="61" s="1"/>
  <c r="N20" i="61" s="1"/>
  <c r="N21" i="61" s="1"/>
  <c r="N22" i="61" s="1"/>
  <c r="N23" i="61" s="1"/>
  <c r="N24" i="61" s="1"/>
  <c r="B118" i="58"/>
  <c r="B113" i="58"/>
  <c r="J103" i="58"/>
  <c r="J98" i="58"/>
  <c r="D116" i="58"/>
  <c r="E116" i="58" s="1"/>
  <c r="D117" i="58"/>
  <c r="E117" i="58" s="1"/>
  <c r="D111" i="58"/>
  <c r="E111" i="58" s="1"/>
  <c r="D112" i="58"/>
  <c r="E112" i="58" s="1"/>
  <c r="D106" i="58"/>
  <c r="E106" i="58" s="1"/>
  <c r="D107" i="58"/>
  <c r="E107" i="58" s="1"/>
  <c r="D108" i="58"/>
  <c r="E108" i="58" s="1"/>
  <c r="D109" i="58"/>
  <c r="E109" i="58" s="1"/>
  <c r="D110" i="58"/>
  <c r="E110" i="58" s="1"/>
  <c r="D114" i="58"/>
  <c r="E114" i="58" s="1"/>
  <c r="D115" i="58"/>
  <c r="E115" i="58" s="1"/>
  <c r="N91" i="58"/>
  <c r="N90" i="58"/>
  <c r="L88" i="58"/>
  <c r="I88" i="58"/>
  <c r="G88" i="58"/>
  <c r="C88" i="58"/>
  <c r="N7" i="58"/>
  <c r="N8" i="58" s="1"/>
  <c r="N9" i="58" s="1"/>
  <c r="N10" i="58" s="1"/>
  <c r="N11" i="58" s="1"/>
  <c r="N12" i="58" s="1"/>
  <c r="N13" i="58" s="1"/>
  <c r="N14" i="58" s="1"/>
  <c r="N15" i="58" s="1"/>
  <c r="N16" i="58" s="1"/>
  <c r="B100" i="57"/>
  <c r="B95" i="57"/>
  <c r="J87" i="57"/>
  <c r="J82" i="57"/>
  <c r="D98" i="57"/>
  <c r="E98" i="57" s="1"/>
  <c r="D99" i="57"/>
  <c r="E99" i="57" s="1"/>
  <c r="D93" i="57"/>
  <c r="E93" i="57" s="1"/>
  <c r="D94" i="57"/>
  <c r="E94" i="57" s="1"/>
  <c r="D96" i="57"/>
  <c r="E96" i="57" s="1"/>
  <c r="D97" i="57"/>
  <c r="E97" i="57" s="1"/>
  <c r="D90" i="57"/>
  <c r="E90" i="57" s="1"/>
  <c r="F90" i="57" s="1"/>
  <c r="D91" i="57"/>
  <c r="E91" i="57" s="1"/>
  <c r="D92" i="57"/>
  <c r="E92" i="57" s="1"/>
  <c r="N81" i="57"/>
  <c r="N80" i="57"/>
  <c r="N79" i="57"/>
  <c r="N78" i="57"/>
  <c r="N77" i="57"/>
  <c r="N76" i="57"/>
  <c r="I74" i="57"/>
  <c r="L74" i="57"/>
  <c r="G74" i="57"/>
  <c r="C74" i="57"/>
  <c r="N7" i="57"/>
  <c r="N8" i="57" s="1"/>
  <c r="N9" i="57" s="1"/>
  <c r="N10" i="57" s="1"/>
  <c r="N11" i="57" s="1"/>
  <c r="N12" i="57" s="1"/>
  <c r="N13" i="57" s="1"/>
  <c r="N14" i="57" s="1"/>
  <c r="N15" i="57" s="1"/>
  <c r="N16" i="57" s="1"/>
  <c r="N17" i="57" s="1"/>
  <c r="N18" i="57" s="1"/>
  <c r="N19" i="57" s="1"/>
  <c r="N20" i="57" s="1"/>
  <c r="N21" i="57" s="1"/>
  <c r="N22" i="57" s="1"/>
  <c r="N23" i="57" s="1"/>
  <c r="N24" i="57" s="1"/>
  <c r="N25" i="57" s="1"/>
  <c r="N26" i="57" s="1"/>
  <c r="N27" i="57" s="1"/>
  <c r="N28" i="57" s="1"/>
  <c r="N29" i="57" s="1"/>
  <c r="B78" i="54"/>
  <c r="B75" i="54"/>
  <c r="J69" i="54"/>
  <c r="J66" i="54"/>
  <c r="D74" i="54"/>
  <c r="E74" i="54" s="1"/>
  <c r="N67" i="54"/>
  <c r="N66" i="54"/>
  <c r="N65" i="54"/>
  <c r="N63" i="54"/>
  <c r="N64" i="54"/>
  <c r="N62" i="54"/>
  <c r="D77" i="54"/>
  <c r="E77" i="54" s="1"/>
  <c r="D76" i="54"/>
  <c r="E76" i="54" s="1"/>
  <c r="D73" i="54"/>
  <c r="E73" i="54" s="1"/>
  <c r="D72" i="54"/>
  <c r="E72" i="54" s="1"/>
  <c r="L60" i="54"/>
  <c r="I60" i="54"/>
  <c r="G60" i="54"/>
  <c r="C60" i="54"/>
  <c r="N7" i="54"/>
  <c r="N8" i="54" s="1"/>
  <c r="N9" i="54" s="1"/>
  <c r="N10" i="54" s="1"/>
  <c r="N11" i="54" s="1"/>
  <c r="N12" i="54" s="1"/>
  <c r="N13" i="54" s="1"/>
  <c r="N14" i="54" s="1"/>
  <c r="N15" i="54" s="1"/>
  <c r="N16" i="54" s="1"/>
  <c r="N17" i="54" s="1"/>
  <c r="N18" i="54" s="1"/>
  <c r="N19" i="54" s="1"/>
  <c r="N20" i="54" s="1"/>
  <c r="N21" i="54" s="1"/>
  <c r="N22" i="54" s="1"/>
  <c r="N23" i="54" s="1"/>
  <c r="J78" i="51"/>
  <c r="J74" i="51"/>
  <c r="N73" i="51"/>
  <c r="N72" i="51"/>
  <c r="N71" i="51"/>
  <c r="B87" i="51"/>
  <c r="D86" i="51"/>
  <c r="E86" i="51" s="1"/>
  <c r="D85" i="51"/>
  <c r="E85" i="51" s="1"/>
  <c r="D84" i="51"/>
  <c r="E84" i="51" s="1"/>
  <c r="B83" i="51"/>
  <c r="D82" i="51"/>
  <c r="E82" i="51" s="1"/>
  <c r="D81" i="51"/>
  <c r="E81" i="51" s="1"/>
  <c r="L69" i="51"/>
  <c r="I69" i="51"/>
  <c r="G69" i="51"/>
  <c r="C69" i="51"/>
  <c r="N7" i="51"/>
  <c r="N8" i="51" s="1"/>
  <c r="N9" i="51" s="1"/>
  <c r="N10" i="51" s="1"/>
  <c r="N11" i="51" s="1"/>
  <c r="N12" i="51" s="1"/>
  <c r="N13" i="51" s="1"/>
  <c r="N14" i="51" s="1"/>
  <c r="N15" i="51" s="1"/>
  <c r="N16" i="51" s="1"/>
  <c r="N17" i="51" s="1"/>
  <c r="N18" i="51" s="1"/>
  <c r="N19" i="51" s="1"/>
  <c r="N20" i="51" s="1"/>
  <c r="N21" i="51" s="1"/>
  <c r="B162" i="48"/>
  <c r="C27" i="50"/>
  <c r="C28" i="50"/>
  <c r="C29" i="50"/>
  <c r="C30" i="50"/>
  <c r="C31" i="50"/>
  <c r="C32" i="50"/>
  <c r="C33" i="50"/>
  <c r="C34" i="50"/>
  <c r="C36" i="50"/>
  <c r="C37" i="50"/>
  <c r="C38" i="50"/>
  <c r="C26" i="50"/>
  <c r="J150" i="48"/>
  <c r="J146" i="48"/>
  <c r="A19" i="50"/>
  <c r="B19" i="50"/>
  <c r="G81" i="48"/>
  <c r="G82" i="48"/>
  <c r="G54" i="48"/>
  <c r="G88" i="61" l="1"/>
  <c r="G91" i="61" s="1"/>
  <c r="O78" i="113"/>
  <c r="O79" i="113" s="1"/>
  <c r="O80" i="113" s="1"/>
  <c r="O81" i="113" s="1"/>
  <c r="N68" i="113"/>
  <c r="N69" i="113" s="1"/>
  <c r="N70" i="113" s="1"/>
  <c r="O41" i="106"/>
  <c r="O42" i="106" s="1"/>
  <c r="O43" i="106" s="1"/>
  <c r="O44" i="106" s="1"/>
  <c r="O45" i="106" s="1"/>
  <c r="O46" i="106" s="1"/>
  <c r="O47" i="106" s="1"/>
  <c r="O48" i="106" s="1"/>
  <c r="O49" i="106" s="1"/>
  <c r="O50" i="106" s="1"/>
  <c r="O51" i="106" s="1"/>
  <c r="O52" i="106" s="1"/>
  <c r="O53" i="106" s="1"/>
  <c r="O54" i="106" s="1"/>
  <c r="O55" i="106" s="1"/>
  <c r="O56" i="106" s="1"/>
  <c r="O57" i="106" s="1"/>
  <c r="O58" i="106" s="1"/>
  <c r="O59" i="106" s="1"/>
  <c r="O60" i="106" s="1"/>
  <c r="O61" i="106" s="1"/>
  <c r="O62" i="106" s="1"/>
  <c r="O63" i="106" s="1"/>
  <c r="O64" i="106" s="1"/>
  <c r="O65" i="106" s="1"/>
  <c r="O66" i="106" s="1"/>
  <c r="O67" i="106" s="1"/>
  <c r="O68" i="106" s="1"/>
  <c r="O69" i="106" s="1"/>
  <c r="O70" i="106" s="1"/>
  <c r="O71" i="106" s="1"/>
  <c r="O72" i="106" s="1"/>
  <c r="O73" i="106" s="1"/>
  <c r="O74" i="106" s="1"/>
  <c r="O75" i="106" s="1"/>
  <c r="O76" i="106" s="1"/>
  <c r="O77" i="106" s="1"/>
  <c r="O78" i="106" s="1"/>
  <c r="O79" i="106" s="1"/>
  <c r="O80" i="106" s="1"/>
  <c r="O81" i="106" s="1"/>
  <c r="O82" i="106" s="1"/>
  <c r="O83" i="106" s="1"/>
  <c r="N41" i="97"/>
  <c r="N42" i="97" s="1"/>
  <c r="N29" i="88"/>
  <c r="N30" i="88" s="1"/>
  <c r="N31" i="88" s="1"/>
  <c r="E118" i="58"/>
  <c r="G107" i="85"/>
  <c r="N52" i="73"/>
  <c r="N53" i="73" s="1"/>
  <c r="N54" i="73" s="1"/>
  <c r="N55" i="73" s="1"/>
  <c r="N56" i="73" s="1"/>
  <c r="O40" i="94"/>
  <c r="O41" i="94" s="1"/>
  <c r="O42" i="94" s="1"/>
  <c r="O43" i="94" s="1"/>
  <c r="O44" i="94" s="1"/>
  <c r="O45" i="94" s="1"/>
  <c r="N29" i="94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O83" i="91"/>
  <c r="M83" i="91" s="1"/>
  <c r="N25" i="85"/>
  <c r="N26" i="85" s="1"/>
  <c r="O24" i="85"/>
  <c r="O25" i="85" s="1"/>
  <c r="O26" i="85" s="1"/>
  <c r="N43" i="82"/>
  <c r="N44" i="82" s="1"/>
  <c r="N45" i="82" s="1"/>
  <c r="N46" i="82" s="1"/>
  <c r="N47" i="82" s="1"/>
  <c r="N48" i="82" s="1"/>
  <c r="G99" i="82"/>
  <c r="G106" i="82" s="1"/>
  <c r="G147" i="79"/>
  <c r="O33" i="79"/>
  <c r="O34" i="79" s="1"/>
  <c r="O35" i="79" s="1"/>
  <c r="O36" i="79" s="1"/>
  <c r="O37" i="79" s="1"/>
  <c r="O38" i="79" s="1"/>
  <c r="N33" i="79"/>
  <c r="N34" i="79" s="1"/>
  <c r="N35" i="79" s="1"/>
  <c r="N36" i="79" s="1"/>
  <c r="N37" i="79" s="1"/>
  <c r="N38" i="79" s="1"/>
  <c r="N39" i="79" s="1"/>
  <c r="N26" i="76"/>
  <c r="N27" i="76" s="1"/>
  <c r="N28" i="76" s="1"/>
  <c r="N29" i="76" s="1"/>
  <c r="N30" i="76" s="1"/>
  <c r="N31" i="76" s="1"/>
  <c r="N32" i="76" s="1"/>
  <c r="O33" i="76"/>
  <c r="O34" i="76" s="1"/>
  <c r="O35" i="76" s="1"/>
  <c r="O36" i="76" s="1"/>
  <c r="O37" i="76" s="1"/>
  <c r="G92" i="73"/>
  <c r="G78" i="70"/>
  <c r="O35" i="70"/>
  <c r="O36" i="70" s="1"/>
  <c r="O37" i="70" s="1"/>
  <c r="O38" i="70" s="1"/>
  <c r="O39" i="70" s="1"/>
  <c r="O40" i="70" s="1"/>
  <c r="O41" i="70" s="1"/>
  <c r="O42" i="70" s="1"/>
  <c r="O43" i="70" s="1"/>
  <c r="O44" i="70" s="1"/>
  <c r="N35" i="70"/>
  <c r="N36" i="70" s="1"/>
  <c r="N37" i="70" s="1"/>
  <c r="N38" i="70" s="1"/>
  <c r="N39" i="70" s="1"/>
  <c r="N40" i="70" s="1"/>
  <c r="N41" i="70" s="1"/>
  <c r="N42" i="70" s="1"/>
  <c r="N43" i="70" s="1"/>
  <c r="N44" i="70" s="1"/>
  <c r="N41" i="67"/>
  <c r="N42" i="67" s="1"/>
  <c r="N43" i="67" s="1"/>
  <c r="N44" i="67" s="1"/>
  <c r="N45" i="67" s="1"/>
  <c r="N46" i="67" s="1"/>
  <c r="N47" i="67" s="1"/>
  <c r="N48" i="67" s="1"/>
  <c r="N49" i="67" s="1"/>
  <c r="N50" i="67" s="1"/>
  <c r="N51" i="67" s="1"/>
  <c r="N52" i="67" s="1"/>
  <c r="N53" i="67" s="1"/>
  <c r="N54" i="67" s="1"/>
  <c r="N56" i="67" s="1"/>
  <c r="O66" i="67" s="1"/>
  <c r="M66" i="67" s="1"/>
  <c r="O24" i="65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O44" i="65" s="1"/>
  <c r="O45" i="65" s="1"/>
  <c r="O46" i="65" s="1"/>
  <c r="O47" i="65" s="1"/>
  <c r="O48" i="65" s="1"/>
  <c r="O49" i="65" s="1"/>
  <c r="O50" i="65" s="1"/>
  <c r="O51" i="65" s="1"/>
  <c r="O52" i="65" s="1"/>
  <c r="O53" i="65" s="1"/>
  <c r="O54" i="65" s="1"/>
  <c r="O55" i="65" s="1"/>
  <c r="O56" i="65" s="1"/>
  <c r="O57" i="65" s="1"/>
  <c r="O58" i="65" s="1"/>
  <c r="O59" i="65" s="1"/>
  <c r="O60" i="65" s="1"/>
  <c r="O61" i="65" s="1"/>
  <c r="O62" i="65" s="1"/>
  <c r="O63" i="65" s="1"/>
  <c r="O64" i="65" s="1"/>
  <c r="O65" i="65" s="1"/>
  <c r="O66" i="65" s="1"/>
  <c r="O67" i="65" s="1"/>
  <c r="O68" i="65" s="1"/>
  <c r="O69" i="65" s="1"/>
  <c r="O70" i="65" s="1"/>
  <c r="O71" i="65" s="1"/>
  <c r="O72" i="65" s="1"/>
  <c r="O73" i="65" s="1"/>
  <c r="N28" i="65"/>
  <c r="N29" i="65" s="1"/>
  <c r="N30" i="65" s="1"/>
  <c r="N31" i="65" s="1"/>
  <c r="N32" i="65" s="1"/>
  <c r="N33" i="65" s="1"/>
  <c r="N34" i="65" s="1"/>
  <c r="N35" i="65" s="1"/>
  <c r="N36" i="65" s="1"/>
  <c r="N37" i="65" s="1"/>
  <c r="N38" i="65" s="1"/>
  <c r="N39" i="65" s="1"/>
  <c r="N40" i="65" s="1"/>
  <c r="N41" i="65" s="1"/>
  <c r="N42" i="65" s="1"/>
  <c r="N43" i="65" s="1"/>
  <c r="N44" i="65" s="1"/>
  <c r="N45" i="65" s="1"/>
  <c r="N46" i="65" s="1"/>
  <c r="N47" i="65" s="1"/>
  <c r="N48" i="65" s="1"/>
  <c r="N49" i="65" s="1"/>
  <c r="N50" i="65" s="1"/>
  <c r="N51" i="65" s="1"/>
  <c r="N52" i="65" s="1"/>
  <c r="N53" i="65" s="1"/>
  <c r="N54" i="65" s="1"/>
  <c r="N55" i="65" s="1"/>
  <c r="N56" i="65" s="1"/>
  <c r="N57" i="65" s="1"/>
  <c r="N58" i="65" s="1"/>
  <c r="N59" i="65" s="1"/>
  <c r="N60" i="65" s="1"/>
  <c r="N61" i="65" s="1"/>
  <c r="N62" i="65" s="1"/>
  <c r="N63" i="65" s="1"/>
  <c r="N64" i="65" s="1"/>
  <c r="N65" i="65" s="1"/>
  <c r="N66" i="65" s="1"/>
  <c r="N67" i="65" s="1"/>
  <c r="N68" i="65" s="1"/>
  <c r="N69" i="65" s="1"/>
  <c r="N70" i="65" s="1"/>
  <c r="N71" i="65" s="1"/>
  <c r="N72" i="65" s="1"/>
  <c r="N73" i="65" s="1"/>
  <c r="N75" i="65" s="1"/>
  <c r="O84" i="65" s="1"/>
  <c r="M84" i="65" s="1"/>
  <c r="G86" i="65"/>
  <c r="F86" i="65"/>
  <c r="G87" i="61"/>
  <c r="F87" i="61"/>
  <c r="N25" i="61"/>
  <c r="N26" i="61" s="1"/>
  <c r="N27" i="61" s="1"/>
  <c r="N28" i="61" s="1"/>
  <c r="N29" i="61" s="1"/>
  <c r="N30" i="61" s="1"/>
  <c r="N31" i="61" s="1"/>
  <c r="N32" i="61" s="1"/>
  <c r="N33" i="61" s="1"/>
  <c r="N34" i="61" s="1"/>
  <c r="N35" i="61" s="1"/>
  <c r="N36" i="61" s="1"/>
  <c r="N37" i="61" s="1"/>
  <c r="N38" i="61" s="1"/>
  <c r="N39" i="61" s="1"/>
  <c r="N40" i="61" s="1"/>
  <c r="N41" i="61" s="1"/>
  <c r="N42" i="61" s="1"/>
  <c r="N43" i="61" s="1"/>
  <c r="N44" i="61" s="1"/>
  <c r="N45" i="61" s="1"/>
  <c r="N46" i="61" s="1"/>
  <c r="N47" i="61" s="1"/>
  <c r="N48" i="61" s="1"/>
  <c r="N49" i="61" s="1"/>
  <c r="N50" i="61" s="1"/>
  <c r="N51" i="61" s="1"/>
  <c r="N52" i="61" s="1"/>
  <c r="N53" i="61" s="1"/>
  <c r="N54" i="61" s="1"/>
  <c r="N55" i="61" s="1"/>
  <c r="L74" i="61"/>
  <c r="O73" i="61"/>
  <c r="O7" i="61"/>
  <c r="O8" i="61" s="1"/>
  <c r="O9" i="61" s="1"/>
  <c r="O10" i="61" s="1"/>
  <c r="O11" i="61" s="1"/>
  <c r="O12" i="61" s="1"/>
  <c r="O13" i="61" s="1"/>
  <c r="O14" i="61" s="1"/>
  <c r="O15" i="61" s="1"/>
  <c r="O16" i="61" s="1"/>
  <c r="O17" i="61" s="1"/>
  <c r="O18" i="61" s="1"/>
  <c r="O19" i="61" s="1"/>
  <c r="O20" i="61" s="1"/>
  <c r="O21" i="61" s="1"/>
  <c r="O22" i="61" s="1"/>
  <c r="E113" i="58"/>
  <c r="F116" i="58"/>
  <c r="F117" i="58"/>
  <c r="G117" i="58" s="1"/>
  <c r="F111" i="58"/>
  <c r="F112" i="58"/>
  <c r="G112" i="58" s="1"/>
  <c r="F114" i="58"/>
  <c r="F110" i="58"/>
  <c r="G110" i="58" s="1"/>
  <c r="F108" i="58"/>
  <c r="G108" i="58" s="1"/>
  <c r="F106" i="58"/>
  <c r="F115" i="58"/>
  <c r="G115" i="58" s="1"/>
  <c r="F109" i="58"/>
  <c r="G109" i="58" s="1"/>
  <c r="F107" i="58"/>
  <c r="G107" i="58" s="1"/>
  <c r="N17" i="58"/>
  <c r="N18" i="58" s="1"/>
  <c r="N19" i="58" s="1"/>
  <c r="N20" i="58" s="1"/>
  <c r="N21" i="58" s="1"/>
  <c r="N22" i="58" s="1"/>
  <c r="N23" i="58" s="1"/>
  <c r="N24" i="58" s="1"/>
  <c r="N25" i="58" s="1"/>
  <c r="N26" i="58" s="1"/>
  <c r="O88" i="58"/>
  <c r="L89" i="58"/>
  <c r="O7" i="58"/>
  <c r="O8" i="58" s="1"/>
  <c r="O9" i="58" s="1"/>
  <c r="O10" i="58" s="1"/>
  <c r="E100" i="57"/>
  <c r="E95" i="57"/>
  <c r="F98" i="57"/>
  <c r="F99" i="57"/>
  <c r="G99" i="57" s="1"/>
  <c r="F97" i="57"/>
  <c r="G97" i="57" s="1"/>
  <c r="F93" i="57"/>
  <c r="F96" i="57"/>
  <c r="F94" i="57"/>
  <c r="G94" i="57" s="1"/>
  <c r="F92" i="57"/>
  <c r="G92" i="57" s="1"/>
  <c r="G90" i="57"/>
  <c r="F91" i="57"/>
  <c r="G91" i="57" s="1"/>
  <c r="N30" i="57"/>
  <c r="N31" i="57" s="1"/>
  <c r="N32" i="57" s="1"/>
  <c r="L75" i="57"/>
  <c r="O74" i="57"/>
  <c r="O7" i="57"/>
  <c r="O8" i="57" s="1"/>
  <c r="O9" i="57" s="1"/>
  <c r="O10" i="57" s="1"/>
  <c r="O11" i="57" s="1"/>
  <c r="O12" i="57" s="1"/>
  <c r="O13" i="57" s="1"/>
  <c r="O14" i="57" s="1"/>
  <c r="O15" i="57" s="1"/>
  <c r="O16" i="57" s="1"/>
  <c r="O17" i="57" s="1"/>
  <c r="E78" i="54"/>
  <c r="E75" i="54"/>
  <c r="F74" i="54"/>
  <c r="N24" i="54"/>
  <c r="N25" i="54" s="1"/>
  <c r="N26" i="54" s="1"/>
  <c r="N27" i="54" s="1"/>
  <c r="N28" i="54" s="1"/>
  <c r="N29" i="54" s="1"/>
  <c r="N30" i="54" s="1"/>
  <c r="N31" i="54" s="1"/>
  <c r="L61" i="54"/>
  <c r="O60" i="54"/>
  <c r="O7" i="54"/>
  <c r="O8" i="54" s="1"/>
  <c r="O9" i="54" s="1"/>
  <c r="O10" i="54" s="1"/>
  <c r="O11" i="54" s="1"/>
  <c r="O12" i="54" s="1"/>
  <c r="O13" i="54" s="1"/>
  <c r="O14" i="54" s="1"/>
  <c r="O15" i="54" s="1"/>
  <c r="O16" i="54" s="1"/>
  <c r="O17" i="54" s="1"/>
  <c r="O18" i="54" s="1"/>
  <c r="O19" i="54" s="1"/>
  <c r="O20" i="54" s="1"/>
  <c r="O21" i="54" s="1"/>
  <c r="O22" i="54" s="1"/>
  <c r="O23" i="54" s="1"/>
  <c r="F72" i="54"/>
  <c r="F76" i="54"/>
  <c r="F73" i="54"/>
  <c r="G73" i="54" s="1"/>
  <c r="F77" i="54"/>
  <c r="G77" i="54" s="1"/>
  <c r="N22" i="51"/>
  <c r="N23" i="51" s="1"/>
  <c r="N24" i="51" s="1"/>
  <c r="O69" i="51"/>
  <c r="L70" i="51"/>
  <c r="O7" i="51"/>
  <c r="O8" i="51" s="1"/>
  <c r="O9" i="51" s="1"/>
  <c r="O10" i="51" s="1"/>
  <c r="O11" i="51" s="1"/>
  <c r="O12" i="51" s="1"/>
  <c r="O13" i="51" s="1"/>
  <c r="O14" i="51" s="1"/>
  <c r="O15" i="51" s="1"/>
  <c r="O16" i="51" s="1"/>
  <c r="O17" i="51" s="1"/>
  <c r="O18" i="51" s="1"/>
  <c r="O19" i="51" s="1"/>
  <c r="O20" i="51" s="1"/>
  <c r="O21" i="51" s="1"/>
  <c r="O22" i="51" s="1"/>
  <c r="O23" i="51" s="1"/>
  <c r="O24" i="51" s="1"/>
  <c r="O25" i="51" s="1"/>
  <c r="O26" i="51" s="1"/>
  <c r="O27" i="51" s="1"/>
  <c r="O28" i="51" s="1"/>
  <c r="O29" i="51" s="1"/>
  <c r="O30" i="51" s="1"/>
  <c r="F81" i="51"/>
  <c r="G81" i="51" s="1"/>
  <c r="E83" i="51"/>
  <c r="F85" i="51"/>
  <c r="G85" i="51" s="1"/>
  <c r="F82" i="51"/>
  <c r="G82" i="51" s="1"/>
  <c r="F84" i="51"/>
  <c r="G84" i="51" s="1"/>
  <c r="E87" i="51"/>
  <c r="F86" i="51"/>
  <c r="G86" i="51" s="1"/>
  <c r="B166" i="48"/>
  <c r="D165" i="48"/>
  <c r="E165" i="48" s="1"/>
  <c r="D164" i="48"/>
  <c r="E164" i="48" s="1"/>
  <c r="D163" i="48"/>
  <c r="E163" i="48" s="1"/>
  <c r="D161" i="48"/>
  <c r="E161" i="48" s="1"/>
  <c r="D160" i="48"/>
  <c r="E160" i="48" s="1"/>
  <c r="D159" i="48"/>
  <c r="E159" i="48" s="1"/>
  <c r="D158" i="48"/>
  <c r="E158" i="48" s="1"/>
  <c r="D157" i="48"/>
  <c r="E157" i="48" s="1"/>
  <c r="D156" i="48"/>
  <c r="E156" i="48" s="1"/>
  <c r="D155" i="48"/>
  <c r="E155" i="48" s="1"/>
  <c r="D154" i="48"/>
  <c r="E154" i="48" s="1"/>
  <c r="D153" i="48"/>
  <c r="E153" i="48" s="1"/>
  <c r="N136" i="48"/>
  <c r="L134" i="48"/>
  <c r="I134" i="48"/>
  <c r="C134" i="48"/>
  <c r="O7" i="48" s="1"/>
  <c r="O8" i="48" s="1"/>
  <c r="O9" i="48" s="1"/>
  <c r="O10" i="48" s="1"/>
  <c r="O11" i="48" s="1"/>
  <c r="O12" i="48" s="1"/>
  <c r="O13" i="48" s="1"/>
  <c r="O14" i="48" s="1"/>
  <c r="O15" i="48" s="1"/>
  <c r="O16" i="48" s="1"/>
  <c r="O17" i="48" s="1"/>
  <c r="O18" i="48" s="1"/>
  <c r="O19" i="48" s="1"/>
  <c r="O20" i="48" s="1"/>
  <c r="O21" i="48" s="1"/>
  <c r="O22" i="48" s="1"/>
  <c r="O23" i="48" s="1"/>
  <c r="O24" i="48" s="1"/>
  <c r="O25" i="48" s="1"/>
  <c r="O26" i="48" s="1"/>
  <c r="O27" i="48" s="1"/>
  <c r="O28" i="48" s="1"/>
  <c r="O29" i="48" s="1"/>
  <c r="O30" i="48" s="1"/>
  <c r="O31" i="48" s="1"/>
  <c r="O32" i="48" s="1"/>
  <c r="O33" i="48" s="1"/>
  <c r="O34" i="48" s="1"/>
  <c r="O35" i="48" s="1"/>
  <c r="O36" i="48" s="1"/>
  <c r="O37" i="48" s="1"/>
  <c r="O38" i="48" s="1"/>
  <c r="O39" i="48" s="1"/>
  <c r="O40" i="48" s="1"/>
  <c r="O41" i="48" s="1"/>
  <c r="O42" i="48" s="1"/>
  <c r="O43" i="48" s="1"/>
  <c r="O44" i="48" s="1"/>
  <c r="O45" i="48" s="1"/>
  <c r="O46" i="48" s="1"/>
  <c r="O47" i="48" s="1"/>
  <c r="O48" i="48" s="1"/>
  <c r="O49" i="48" s="1"/>
  <c r="O50" i="48" s="1"/>
  <c r="O51" i="48" s="1"/>
  <c r="O52" i="48" s="1"/>
  <c r="O53" i="48" s="1"/>
  <c r="O54" i="48" s="1"/>
  <c r="O55" i="48" s="1"/>
  <c r="O56" i="48" s="1"/>
  <c r="O57" i="48" s="1"/>
  <c r="O58" i="48" s="1"/>
  <c r="O59" i="48" s="1"/>
  <c r="O60" i="48" s="1"/>
  <c r="O61" i="48" s="1"/>
  <c r="O62" i="48" s="1"/>
  <c r="O63" i="48" s="1"/>
  <c r="O64" i="48" s="1"/>
  <c r="O65" i="48" s="1"/>
  <c r="O66" i="48" s="1"/>
  <c r="O67" i="48" s="1"/>
  <c r="O68" i="48" s="1"/>
  <c r="O69" i="48" s="1"/>
  <c r="O70" i="48" s="1"/>
  <c r="O71" i="48" s="1"/>
  <c r="O72" i="48" s="1"/>
  <c r="O73" i="48" s="1"/>
  <c r="O74" i="48" s="1"/>
  <c r="O75" i="48" s="1"/>
  <c r="O76" i="48" s="1"/>
  <c r="O77" i="48" s="1"/>
  <c r="O78" i="48" s="1"/>
  <c r="O79" i="48" s="1"/>
  <c r="O80" i="48" s="1"/>
  <c r="O81" i="48" s="1"/>
  <c r="O82" i="48" s="1"/>
  <c r="O83" i="48" s="1"/>
  <c r="O84" i="48" s="1"/>
  <c r="O85" i="48" s="1"/>
  <c r="O86" i="48" s="1"/>
  <c r="O87" i="48" s="1"/>
  <c r="O88" i="48" s="1"/>
  <c r="O89" i="48" s="1"/>
  <c r="O90" i="48" s="1"/>
  <c r="O91" i="48" s="1"/>
  <c r="O92" i="48" s="1"/>
  <c r="O93" i="48" s="1"/>
  <c r="O94" i="48" s="1"/>
  <c r="O95" i="48" s="1"/>
  <c r="O96" i="48" s="1"/>
  <c r="O97" i="48" s="1"/>
  <c r="O98" i="48" s="1"/>
  <c r="O99" i="48" s="1"/>
  <c r="O100" i="48" s="1"/>
  <c r="O101" i="48" s="1"/>
  <c r="O102" i="48" s="1"/>
  <c r="O103" i="48" s="1"/>
  <c r="O104" i="48" s="1"/>
  <c r="O105" i="48" s="1"/>
  <c r="O106" i="48" s="1"/>
  <c r="O107" i="48" s="1"/>
  <c r="O108" i="48" s="1"/>
  <c r="O109" i="48" s="1"/>
  <c r="O110" i="48" s="1"/>
  <c r="O111" i="48" s="1"/>
  <c r="O112" i="48" s="1"/>
  <c r="O113" i="48" s="1"/>
  <c r="O114" i="48" s="1"/>
  <c r="O115" i="48" s="1"/>
  <c r="O116" i="48" s="1"/>
  <c r="O117" i="48" s="1"/>
  <c r="O118" i="48" s="1"/>
  <c r="O119" i="48" s="1"/>
  <c r="O120" i="48" s="1"/>
  <c r="O121" i="48" s="1"/>
  <c r="O122" i="48" s="1"/>
  <c r="O123" i="48" s="1"/>
  <c r="O124" i="48" s="1"/>
  <c r="O125" i="48" s="1"/>
  <c r="O126" i="48" s="1"/>
  <c r="O127" i="48" s="1"/>
  <c r="O128" i="48" s="1"/>
  <c r="O129" i="48" s="1"/>
  <c r="O130" i="48" s="1"/>
  <c r="O131" i="48" s="1"/>
  <c r="O132" i="48" s="1"/>
  <c r="O133" i="48" s="1"/>
  <c r="N7" i="48"/>
  <c r="N8" i="48" s="1"/>
  <c r="N9" i="48" s="1"/>
  <c r="N10" i="48" s="1"/>
  <c r="N11" i="48" s="1"/>
  <c r="N12" i="48" s="1"/>
  <c r="N13" i="48" s="1"/>
  <c r="N14" i="48" s="1"/>
  <c r="N15" i="48" s="1"/>
  <c r="N16" i="48" s="1"/>
  <c r="N17" i="48" s="1"/>
  <c r="N18" i="48" s="1"/>
  <c r="N19" i="48" s="1"/>
  <c r="N20" i="48" s="1"/>
  <c r="N21" i="48" s="1"/>
  <c r="N22" i="48" s="1"/>
  <c r="N23" i="48" s="1"/>
  <c r="N24" i="48" s="1"/>
  <c r="N25" i="48" s="1"/>
  <c r="N26" i="48" s="1"/>
  <c r="D115" i="46"/>
  <c r="E115" i="46" s="1"/>
  <c r="D116" i="46"/>
  <c r="E116" i="46" s="1"/>
  <c r="B117" i="46"/>
  <c r="D118" i="46"/>
  <c r="E118" i="46" s="1"/>
  <c r="D119" i="46"/>
  <c r="E119" i="46" s="1"/>
  <c r="D120" i="46"/>
  <c r="E120" i="46" s="1"/>
  <c r="B121" i="46"/>
  <c r="J111" i="46"/>
  <c r="J107" i="46"/>
  <c r="N107" i="46"/>
  <c r="N106" i="46"/>
  <c r="N105" i="46"/>
  <c r="N104" i="46"/>
  <c r="L102" i="46"/>
  <c r="I102" i="46"/>
  <c r="G102" i="46"/>
  <c r="C102" i="46"/>
  <c r="O7" i="46" s="1"/>
  <c r="O8" i="46" s="1"/>
  <c r="O9" i="46" s="1"/>
  <c r="O10" i="46" s="1"/>
  <c r="O11" i="46" s="1"/>
  <c r="O12" i="46" s="1"/>
  <c r="O13" i="46" s="1"/>
  <c r="O14" i="46" s="1"/>
  <c r="O15" i="46" s="1"/>
  <c r="O16" i="46" s="1"/>
  <c r="O17" i="46" s="1"/>
  <c r="O18" i="46" s="1"/>
  <c r="O19" i="46" s="1"/>
  <c r="O20" i="46" s="1"/>
  <c r="O21" i="46" s="1"/>
  <c r="O22" i="46" s="1"/>
  <c r="O23" i="46" s="1"/>
  <c r="O24" i="46" s="1"/>
  <c r="O25" i="46" s="1"/>
  <c r="O26" i="46" s="1"/>
  <c r="O27" i="46" s="1"/>
  <c r="O28" i="46" s="1"/>
  <c r="O29" i="46" s="1"/>
  <c r="O30" i="46" s="1"/>
  <c r="O31" i="46" s="1"/>
  <c r="N7" i="46"/>
  <c r="N8" i="46" s="1"/>
  <c r="N9" i="46" s="1"/>
  <c r="N10" i="46" s="1"/>
  <c r="N11" i="46" s="1"/>
  <c r="N12" i="46" s="1"/>
  <c r="N13" i="46" s="1"/>
  <c r="N14" i="46" s="1"/>
  <c r="N15" i="46" s="1"/>
  <c r="N16" i="46" s="1"/>
  <c r="N17" i="46" s="1"/>
  <c r="N18" i="46" s="1"/>
  <c r="N19" i="46" s="1"/>
  <c r="N20" i="46" s="1"/>
  <c r="N21" i="46" s="1"/>
  <c r="N22" i="46" s="1"/>
  <c r="N23" i="46" s="1"/>
  <c r="N24" i="46" s="1"/>
  <c r="N25" i="46" s="1"/>
  <c r="N26" i="46" s="1"/>
  <c r="N27" i="46" s="1"/>
  <c r="N28" i="46" s="1"/>
  <c r="N29" i="46" s="1"/>
  <c r="N30" i="46" s="1"/>
  <c r="N31" i="46" s="1"/>
  <c r="N32" i="46" s="1"/>
  <c r="N33" i="46" s="1"/>
  <c r="N34" i="46" s="1"/>
  <c r="N35" i="46" s="1"/>
  <c r="N36" i="46" s="1"/>
  <c r="N37" i="46" s="1"/>
  <c r="N38" i="46" s="1"/>
  <c r="N39" i="46" s="1"/>
  <c r="N40" i="46" s="1"/>
  <c r="B228" i="42"/>
  <c r="B220" i="42"/>
  <c r="D225" i="42"/>
  <c r="E225" i="42" s="1"/>
  <c r="D224" i="42"/>
  <c r="E224" i="42" s="1"/>
  <c r="D223" i="42"/>
  <c r="E223" i="42" s="1"/>
  <c r="D222" i="42"/>
  <c r="E222" i="42" s="1"/>
  <c r="D221" i="42"/>
  <c r="E221" i="42" s="1"/>
  <c r="J207" i="42"/>
  <c r="J199" i="42"/>
  <c r="O82" i="113" l="1"/>
  <c r="O83" i="113" s="1"/>
  <c r="O84" i="113" s="1"/>
  <c r="O85" i="113" s="1"/>
  <c r="O86" i="113" s="1"/>
  <c r="O87" i="113" s="1"/>
  <c r="O88" i="113" s="1"/>
  <c r="O89" i="113" s="1"/>
  <c r="O90" i="113" s="1"/>
  <c r="N71" i="113"/>
  <c r="N72" i="113" s="1"/>
  <c r="N73" i="113" s="1"/>
  <c r="N74" i="113" s="1"/>
  <c r="N75" i="113" s="1"/>
  <c r="N76" i="113" s="1"/>
  <c r="N43" i="97"/>
  <c r="N44" i="97" s="1"/>
  <c r="N57" i="73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5" i="73" s="1"/>
  <c r="O85" i="73" s="1"/>
  <c r="M85" i="73" s="1"/>
  <c r="N32" i="88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7" i="88" s="1"/>
  <c r="O77" i="88" s="1"/>
  <c r="M77" i="88" s="1"/>
  <c r="N27" i="85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O46" i="94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N40" i="94"/>
  <c r="N41" i="94" s="1"/>
  <c r="N42" i="94" s="1"/>
  <c r="N43" i="94" s="1"/>
  <c r="N44" i="94" s="1"/>
  <c r="N45" i="94" s="1"/>
  <c r="N46" i="94" s="1"/>
  <c r="O27" i="85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O81" i="85" s="1"/>
  <c r="O82" i="85" s="1"/>
  <c r="O83" i="85" s="1"/>
  <c r="O84" i="85" s="1"/>
  <c r="O85" i="85" s="1"/>
  <c r="O86" i="85" s="1"/>
  <c r="O87" i="85" s="1"/>
  <c r="N49" i="82"/>
  <c r="N50" i="82" s="1"/>
  <c r="N51" i="82" s="1"/>
  <c r="N52" i="82" s="1"/>
  <c r="N53" i="82" s="1"/>
  <c r="N54" i="82" s="1"/>
  <c r="O39" i="79"/>
  <c r="O40" i="79" s="1"/>
  <c r="O41" i="79" s="1"/>
  <c r="O42" i="79" s="1"/>
  <c r="N40" i="79"/>
  <c r="N41" i="79" s="1"/>
  <c r="N42" i="79" s="1"/>
  <c r="O38" i="76"/>
  <c r="O39" i="76" s="1"/>
  <c r="O40" i="76" s="1"/>
  <c r="O41" i="76" s="1"/>
  <c r="O42" i="76" s="1"/>
  <c r="O43" i="76" s="1"/>
  <c r="O44" i="76" s="1"/>
  <c r="N33" i="76"/>
  <c r="O45" i="70"/>
  <c r="O46" i="70" s="1"/>
  <c r="O47" i="70" s="1"/>
  <c r="O48" i="70" s="1"/>
  <c r="O49" i="70" s="1"/>
  <c r="N45" i="70"/>
  <c r="N46" i="70" s="1"/>
  <c r="N47" i="70" s="1"/>
  <c r="N48" i="70" s="1"/>
  <c r="N49" i="70" s="1"/>
  <c r="N50" i="70" s="1"/>
  <c r="N56" i="61"/>
  <c r="N57" i="61" s="1"/>
  <c r="O23" i="61"/>
  <c r="O24" i="61" s="1"/>
  <c r="G114" i="58"/>
  <c r="F118" i="58"/>
  <c r="F113" i="58"/>
  <c r="G116" i="58"/>
  <c r="G111" i="58"/>
  <c r="G106" i="58"/>
  <c r="N27" i="58"/>
  <c r="N28" i="58" s="1"/>
  <c r="N29" i="58" s="1"/>
  <c r="N30" i="58" s="1"/>
  <c r="N31" i="58" s="1"/>
  <c r="N32" i="58" s="1"/>
  <c r="N33" i="58" s="1"/>
  <c r="O11" i="58"/>
  <c r="O12" i="58" s="1"/>
  <c r="O13" i="58" s="1"/>
  <c r="O14" i="58" s="1"/>
  <c r="O15" i="58" s="1"/>
  <c r="O16" i="58" s="1"/>
  <c r="F100" i="57"/>
  <c r="F95" i="57"/>
  <c r="G98" i="57"/>
  <c r="G93" i="57"/>
  <c r="G95" i="57" s="1"/>
  <c r="G96" i="57"/>
  <c r="N33" i="57"/>
  <c r="N34" i="57" s="1"/>
  <c r="N35" i="57" s="1"/>
  <c r="N36" i="57" s="1"/>
  <c r="N37" i="57" s="1"/>
  <c r="N38" i="57" s="1"/>
  <c r="O18" i="57"/>
  <c r="O19" i="57" s="1"/>
  <c r="O20" i="57" s="1"/>
  <c r="O21" i="57" s="1"/>
  <c r="O22" i="57" s="1"/>
  <c r="O23" i="57" s="1"/>
  <c r="O24" i="57" s="1"/>
  <c r="O25" i="57" s="1"/>
  <c r="O26" i="57" s="1"/>
  <c r="O27" i="57" s="1"/>
  <c r="O28" i="57" s="1"/>
  <c r="O29" i="57" s="1"/>
  <c r="G76" i="54"/>
  <c r="G78" i="54" s="1"/>
  <c r="F78" i="54"/>
  <c r="G72" i="54"/>
  <c r="F75" i="54"/>
  <c r="G74" i="54"/>
  <c r="N32" i="54"/>
  <c r="O24" i="54"/>
  <c r="O25" i="54" s="1"/>
  <c r="O26" i="54" s="1"/>
  <c r="O27" i="54" s="1"/>
  <c r="O28" i="54" s="1"/>
  <c r="O29" i="54" s="1"/>
  <c r="O30" i="54" s="1"/>
  <c r="O31" i="54" s="1"/>
  <c r="N25" i="51"/>
  <c r="N26" i="51" s="1"/>
  <c r="N27" i="51" s="1"/>
  <c r="N28" i="51" s="1"/>
  <c r="N29" i="51" s="1"/>
  <c r="N30" i="51" s="1"/>
  <c r="N31" i="51" s="1"/>
  <c r="N32" i="51" s="1"/>
  <c r="N33" i="51" s="1"/>
  <c r="N34" i="51" s="1"/>
  <c r="N35" i="51" s="1"/>
  <c r="N36" i="51" s="1"/>
  <c r="N37" i="51" s="1"/>
  <c r="N38" i="51" s="1"/>
  <c r="O31" i="51"/>
  <c r="O32" i="51" s="1"/>
  <c r="O33" i="51" s="1"/>
  <c r="O34" i="51" s="1"/>
  <c r="O35" i="51" s="1"/>
  <c r="O36" i="51" s="1"/>
  <c r="O37" i="51" s="1"/>
  <c r="O38" i="51" s="1"/>
  <c r="G83" i="51"/>
  <c r="F83" i="51"/>
  <c r="G87" i="51"/>
  <c r="F87" i="51"/>
  <c r="N27" i="48"/>
  <c r="N28" i="48" s="1"/>
  <c r="N29" i="48" s="1"/>
  <c r="L135" i="48"/>
  <c r="F153" i="48"/>
  <c r="G153" i="48" s="1"/>
  <c r="E162" i="48"/>
  <c r="F155" i="48"/>
  <c r="G155" i="48" s="1"/>
  <c r="F157" i="48"/>
  <c r="G157" i="48" s="1"/>
  <c r="F159" i="48"/>
  <c r="G159" i="48" s="1"/>
  <c r="F161" i="48"/>
  <c r="G161" i="48" s="1"/>
  <c r="F163" i="48"/>
  <c r="G163" i="48" s="1"/>
  <c r="E166" i="48"/>
  <c r="F165" i="48"/>
  <c r="G165" i="48" s="1"/>
  <c r="F154" i="48"/>
  <c r="G154" i="48" s="1"/>
  <c r="F156" i="48"/>
  <c r="G156" i="48" s="1"/>
  <c r="F158" i="48"/>
  <c r="G158" i="48" s="1"/>
  <c r="F160" i="48"/>
  <c r="G160" i="48" s="1"/>
  <c r="F164" i="48"/>
  <c r="G164" i="48" s="1"/>
  <c r="G134" i="48"/>
  <c r="O134" i="48" s="1"/>
  <c r="F119" i="46"/>
  <c r="G119" i="46" s="1"/>
  <c r="E117" i="46"/>
  <c r="F115" i="46"/>
  <c r="F120" i="46"/>
  <c r="G120" i="46" s="1"/>
  <c r="E121" i="46"/>
  <c r="F118" i="46"/>
  <c r="F116" i="46"/>
  <c r="G116" i="46" s="1"/>
  <c r="O32" i="46"/>
  <c r="O33" i="46" s="1"/>
  <c r="O34" i="46" s="1"/>
  <c r="O35" i="46" s="1"/>
  <c r="O36" i="46" s="1"/>
  <c r="O37" i="46" s="1"/>
  <c r="O38" i="46" s="1"/>
  <c r="O39" i="46" s="1"/>
  <c r="O40" i="46" s="1"/>
  <c r="O41" i="46" s="1"/>
  <c r="O42" i="46" s="1"/>
  <c r="O43" i="46" s="1"/>
  <c r="O44" i="46" s="1"/>
  <c r="O45" i="46" s="1"/>
  <c r="O46" i="46" s="1"/>
  <c r="O47" i="46" s="1"/>
  <c r="O48" i="46" s="1"/>
  <c r="O49" i="46" s="1"/>
  <c r="O50" i="46" s="1"/>
  <c r="O51" i="46" s="1"/>
  <c r="O52" i="46" s="1"/>
  <c r="O53" i="46" s="1"/>
  <c r="O54" i="46" s="1"/>
  <c r="O55" i="46" s="1"/>
  <c r="O56" i="46" s="1"/>
  <c r="O57" i="46" s="1"/>
  <c r="O58" i="46" s="1"/>
  <c r="O59" i="46" s="1"/>
  <c r="O60" i="46" s="1"/>
  <c r="N41" i="46"/>
  <c r="N42" i="46" s="1"/>
  <c r="N43" i="46" s="1"/>
  <c r="N44" i="46" s="1"/>
  <c r="N45" i="46" s="1"/>
  <c r="N46" i="46" s="1"/>
  <c r="N47" i="46" s="1"/>
  <c r="N48" i="46" s="1"/>
  <c r="N49" i="46" s="1"/>
  <c r="N50" i="46" s="1"/>
  <c r="N51" i="46" s="1"/>
  <c r="N52" i="46" s="1"/>
  <c r="N53" i="46" s="1"/>
  <c r="N54" i="46" s="1"/>
  <c r="N55" i="46" s="1"/>
  <c r="N56" i="46" s="1"/>
  <c r="N57" i="46" s="1"/>
  <c r="N58" i="46" s="1"/>
  <c r="N59" i="46" s="1"/>
  <c r="N60" i="46" s="1"/>
  <c r="N61" i="46" s="1"/>
  <c r="L103" i="46"/>
  <c r="O102" i="46"/>
  <c r="F222" i="42"/>
  <c r="G222" i="42" s="1"/>
  <c r="F224" i="42"/>
  <c r="G224" i="42" s="1"/>
  <c r="F221" i="42"/>
  <c r="F223" i="42"/>
  <c r="G223" i="42" s="1"/>
  <c r="F225" i="42"/>
  <c r="G225" i="42" s="1"/>
  <c r="G100" i="57" l="1"/>
  <c r="O91" i="113"/>
  <c r="O92" i="113" s="1"/>
  <c r="O93" i="113" s="1"/>
  <c r="O94" i="113" s="1"/>
  <c r="O95" i="113" s="1"/>
  <c r="O96" i="113" s="1"/>
  <c r="O97" i="113" s="1"/>
  <c r="N77" i="113"/>
  <c r="N78" i="113" s="1"/>
  <c r="N45" i="97"/>
  <c r="N46" i="97" s="1"/>
  <c r="N47" i="97" s="1"/>
  <c r="N47" i="94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0" i="85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N81" i="85" s="1"/>
  <c r="N82" i="85" s="1"/>
  <c r="N83" i="85" s="1"/>
  <c r="N84" i="85" s="1"/>
  <c r="N85" i="85" s="1"/>
  <c r="N86" i="85" s="1"/>
  <c r="N87" i="85" s="1"/>
  <c r="N89" i="85" s="1"/>
  <c r="O99" i="85" s="1"/>
  <c r="M99" i="85" s="1"/>
  <c r="N55" i="82"/>
  <c r="N56" i="82" s="1"/>
  <c r="N57" i="82" s="1"/>
  <c r="N58" i="82" s="1"/>
  <c r="N59" i="82" s="1"/>
  <c r="N60" i="82" s="1"/>
  <c r="O43" i="79"/>
  <c r="O44" i="79" s="1"/>
  <c r="O45" i="79" s="1"/>
  <c r="O46" i="79" s="1"/>
  <c r="O47" i="79" s="1"/>
  <c r="N43" i="79"/>
  <c r="N44" i="79" s="1"/>
  <c r="N45" i="79" s="1"/>
  <c r="N46" i="79" s="1"/>
  <c r="N47" i="79" s="1"/>
  <c r="N48" i="79" s="1"/>
  <c r="N34" i="76"/>
  <c r="N35" i="76" s="1"/>
  <c r="N36" i="76" s="1"/>
  <c r="N37" i="76" s="1"/>
  <c r="O45" i="76"/>
  <c r="O46" i="76" s="1"/>
  <c r="O47" i="76" s="1"/>
  <c r="O48" i="76" s="1"/>
  <c r="O49" i="76" s="1"/>
  <c r="O50" i="70"/>
  <c r="O51" i="70" s="1"/>
  <c r="O52" i="70" s="1"/>
  <c r="N51" i="70"/>
  <c r="N52" i="70" s="1"/>
  <c r="N53" i="70" s="1"/>
  <c r="N58" i="61"/>
  <c r="N59" i="61" s="1"/>
  <c r="N60" i="61" s="1"/>
  <c r="N61" i="61" s="1"/>
  <c r="N62" i="61" s="1"/>
  <c r="N63" i="61" s="1"/>
  <c r="N64" i="61" s="1"/>
  <c r="N65" i="61" s="1"/>
  <c r="N66" i="61" s="1"/>
  <c r="N67" i="61" s="1"/>
  <c r="N68" i="61" s="1"/>
  <c r="N69" i="61" s="1"/>
  <c r="N70" i="61" s="1"/>
  <c r="N71" i="61" s="1"/>
  <c r="N72" i="61" s="1"/>
  <c r="N74" i="61" s="1"/>
  <c r="O83" i="61" s="1"/>
  <c r="M83" i="61" s="1"/>
  <c r="O25" i="61"/>
  <c r="O26" i="61" s="1"/>
  <c r="O27" i="61" s="1"/>
  <c r="O28" i="61" s="1"/>
  <c r="O29" i="61" s="1"/>
  <c r="O30" i="61" s="1"/>
  <c r="O31" i="61" s="1"/>
  <c r="O32" i="61" s="1"/>
  <c r="O33" i="61" s="1"/>
  <c r="O34" i="61" s="1"/>
  <c r="O35" i="61" s="1"/>
  <c r="O36" i="61" s="1"/>
  <c r="O37" i="61" s="1"/>
  <c r="O38" i="61" s="1"/>
  <c r="O39" i="61" s="1"/>
  <c r="O40" i="61" s="1"/>
  <c r="O41" i="61" s="1"/>
  <c r="O42" i="61" s="1"/>
  <c r="O43" i="61" s="1"/>
  <c r="O44" i="61" s="1"/>
  <c r="O45" i="61" s="1"/>
  <c r="O46" i="61" s="1"/>
  <c r="O47" i="61" s="1"/>
  <c r="O48" i="61" s="1"/>
  <c r="O49" i="61" s="1"/>
  <c r="O50" i="61" s="1"/>
  <c r="O51" i="61" s="1"/>
  <c r="O52" i="61" s="1"/>
  <c r="O53" i="61" s="1"/>
  <c r="O54" i="61" s="1"/>
  <c r="O55" i="61" s="1"/>
  <c r="G113" i="58"/>
  <c r="G118" i="58"/>
  <c r="N34" i="58"/>
  <c r="N35" i="58" s="1"/>
  <c r="N36" i="58" s="1"/>
  <c r="N37" i="58" s="1"/>
  <c r="O17" i="58"/>
  <c r="O18" i="58" s="1"/>
  <c r="O19" i="58" s="1"/>
  <c r="O20" i="58" s="1"/>
  <c r="O21" i="58" s="1"/>
  <c r="O22" i="58" s="1"/>
  <c r="O23" i="58" s="1"/>
  <c r="O24" i="58" s="1"/>
  <c r="O25" i="58" s="1"/>
  <c r="O26" i="58" s="1"/>
  <c r="N39" i="57"/>
  <c r="N40" i="57" s="1"/>
  <c r="N41" i="57" s="1"/>
  <c r="O30" i="57"/>
  <c r="O31" i="57" s="1"/>
  <c r="O32" i="57" s="1"/>
  <c r="G75" i="54"/>
  <c r="N33" i="54"/>
  <c r="N34" i="54" s="1"/>
  <c r="N35" i="54" s="1"/>
  <c r="N36" i="54" s="1"/>
  <c r="N37" i="54" s="1"/>
  <c r="O32" i="54"/>
  <c r="N39" i="51"/>
  <c r="N40" i="51" s="1"/>
  <c r="N41" i="51" s="1"/>
  <c r="N42" i="51" s="1"/>
  <c r="N43" i="51" s="1"/>
  <c r="N44" i="51" s="1"/>
  <c r="N45" i="51" s="1"/>
  <c r="N46" i="51" s="1"/>
  <c r="N47" i="51" s="1"/>
  <c r="O39" i="51"/>
  <c r="O40" i="51" s="1"/>
  <c r="O41" i="51" s="1"/>
  <c r="O42" i="51" s="1"/>
  <c r="O43" i="51" s="1"/>
  <c r="O44" i="51" s="1"/>
  <c r="O45" i="51" s="1"/>
  <c r="O46" i="51" s="1"/>
  <c r="O47" i="51" s="1"/>
  <c r="N30" i="48"/>
  <c r="N31" i="48" s="1"/>
  <c r="N32" i="48" s="1"/>
  <c r="N33" i="48" s="1"/>
  <c r="N34" i="48" s="1"/>
  <c r="N35" i="48" s="1"/>
  <c r="G162" i="48"/>
  <c r="F162" i="48"/>
  <c r="G166" i="48"/>
  <c r="F166" i="48"/>
  <c r="F117" i="46"/>
  <c r="G115" i="46"/>
  <c r="G117" i="46" s="1"/>
  <c r="F121" i="46"/>
  <c r="G118" i="46"/>
  <c r="G121" i="46" s="1"/>
  <c r="O61" i="46"/>
  <c r="O62" i="46" s="1"/>
  <c r="O63" i="46" s="1"/>
  <c r="O64" i="46" s="1"/>
  <c r="O65" i="46" s="1"/>
  <c r="O66" i="46" s="1"/>
  <c r="O67" i="46" s="1"/>
  <c r="O68" i="46" s="1"/>
  <c r="O69" i="46" s="1"/>
  <c r="O70" i="46" s="1"/>
  <c r="O71" i="46" s="1"/>
  <c r="O72" i="46" s="1"/>
  <c r="O73" i="46" s="1"/>
  <c r="O74" i="46" s="1"/>
  <c r="O75" i="46" s="1"/>
  <c r="O76" i="46" s="1"/>
  <c r="N62" i="46"/>
  <c r="N63" i="46" s="1"/>
  <c r="N64" i="46" s="1"/>
  <c r="N65" i="46" s="1"/>
  <c r="N66" i="46" s="1"/>
  <c r="N67" i="46" s="1"/>
  <c r="N68" i="46" s="1"/>
  <c r="N69" i="46" s="1"/>
  <c r="N70" i="46" s="1"/>
  <c r="N71" i="46" s="1"/>
  <c r="N72" i="46" s="1"/>
  <c r="N73" i="46" s="1"/>
  <c r="N74" i="46" s="1"/>
  <c r="N75" i="46" s="1"/>
  <c r="N76" i="46" s="1"/>
  <c r="N77" i="46" s="1"/>
  <c r="G221" i="42"/>
  <c r="N79" i="113" l="1"/>
  <c r="N80" i="113" s="1"/>
  <c r="N81" i="113" s="1"/>
  <c r="N82" i="113" s="1"/>
  <c r="N48" i="97"/>
  <c r="N49" i="97" s="1"/>
  <c r="N50" i="97" s="1"/>
  <c r="N51" i="97" s="1"/>
  <c r="N52" i="97" s="1"/>
  <c r="N53" i="97" s="1"/>
  <c r="N54" i="97" s="1"/>
  <c r="N55" i="97" s="1"/>
  <c r="N56" i="97" s="1"/>
  <c r="N58" i="94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6" i="94" s="1"/>
  <c r="O91" i="94" s="1"/>
  <c r="M91" i="94" s="1"/>
  <c r="N61" i="82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N79" i="82" s="1"/>
  <c r="N80" i="82" s="1"/>
  <c r="N81" i="82" s="1"/>
  <c r="N82" i="82" s="1"/>
  <c r="N83" i="82" s="1"/>
  <c r="N84" i="82" s="1"/>
  <c r="N86" i="82" s="1"/>
  <c r="O96" i="82" s="1"/>
  <c r="M96" i="82" s="1"/>
  <c r="O48" i="79"/>
  <c r="O49" i="79" s="1"/>
  <c r="O50" i="79" s="1"/>
  <c r="N49" i="79"/>
  <c r="N50" i="79" s="1"/>
  <c r="N38" i="76"/>
  <c r="N39" i="76" s="1"/>
  <c r="N40" i="76" s="1"/>
  <c r="N41" i="76" s="1"/>
  <c r="N42" i="76" s="1"/>
  <c r="N43" i="76" s="1"/>
  <c r="N44" i="76" s="1"/>
  <c r="N45" i="76" s="1"/>
  <c r="O50" i="76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53" i="70"/>
  <c r="O54" i="70" s="1"/>
  <c r="O55" i="70" s="1"/>
  <c r="O56" i="70" s="1"/>
  <c r="O57" i="70" s="1"/>
  <c r="O58" i="70" s="1"/>
  <c r="O59" i="70" s="1"/>
  <c r="N54" i="70"/>
  <c r="N55" i="70" s="1"/>
  <c r="N56" i="70" s="1"/>
  <c r="O56" i="61"/>
  <c r="N38" i="58"/>
  <c r="N39" i="58" s="1"/>
  <c r="N40" i="58" s="1"/>
  <c r="N41" i="58" s="1"/>
  <c r="N42" i="58" s="1"/>
  <c r="O27" i="58"/>
  <c r="O28" i="58" s="1"/>
  <c r="O29" i="58" s="1"/>
  <c r="O30" i="58" s="1"/>
  <c r="O31" i="58" s="1"/>
  <c r="O32" i="58" s="1"/>
  <c r="O33" i="58" s="1"/>
  <c r="O34" i="58" s="1"/>
  <c r="O35" i="58" s="1"/>
  <c r="O36" i="58" s="1"/>
  <c r="O37" i="58" s="1"/>
  <c r="N42" i="57"/>
  <c r="N43" i="57" s="1"/>
  <c r="N44" i="57" s="1"/>
  <c r="N45" i="57" s="1"/>
  <c r="N46" i="57" s="1"/>
  <c r="N47" i="57" s="1"/>
  <c r="N48" i="57" s="1"/>
  <c r="N49" i="57" s="1"/>
  <c r="N50" i="57" s="1"/>
  <c r="N51" i="57" s="1"/>
  <c r="N52" i="57" s="1"/>
  <c r="N53" i="57" s="1"/>
  <c r="O33" i="57"/>
  <c r="O34" i="57" s="1"/>
  <c r="O35" i="57" s="1"/>
  <c r="O36" i="57" s="1"/>
  <c r="O37" i="57" s="1"/>
  <c r="N38" i="54"/>
  <c r="N39" i="54" s="1"/>
  <c r="N40" i="54" s="1"/>
  <c r="N41" i="54" s="1"/>
  <c r="O33" i="54"/>
  <c r="O34" i="54" s="1"/>
  <c r="O35" i="54" s="1"/>
  <c r="O36" i="54" s="1"/>
  <c r="N48" i="51"/>
  <c r="N49" i="51" s="1"/>
  <c r="N50" i="51" s="1"/>
  <c r="N51" i="51" s="1"/>
  <c r="O48" i="51"/>
  <c r="O49" i="51" s="1"/>
  <c r="O50" i="51" s="1"/>
  <c r="N36" i="48"/>
  <c r="N37" i="48" s="1"/>
  <c r="N38" i="48" s="1"/>
  <c r="N39" i="48" s="1"/>
  <c r="N40" i="48" s="1"/>
  <c r="N41" i="48" s="1"/>
  <c r="N42" i="48" s="1"/>
  <c r="N43" i="48" s="1"/>
  <c r="N44" i="48" s="1"/>
  <c r="N45" i="48" s="1"/>
  <c r="N46" i="48" s="1"/>
  <c r="N47" i="48" s="1"/>
  <c r="N48" i="48" s="1"/>
  <c r="O77" i="46"/>
  <c r="O78" i="46" s="1"/>
  <c r="N78" i="46"/>
  <c r="N79" i="46" s="1"/>
  <c r="N83" i="113" l="1"/>
  <c r="N84" i="113" s="1"/>
  <c r="N85" i="113" s="1"/>
  <c r="N86" i="113" s="1"/>
  <c r="N87" i="113" s="1"/>
  <c r="N88" i="113" s="1"/>
  <c r="N89" i="113" s="1"/>
  <c r="N90" i="113" s="1"/>
  <c r="N57" i="97"/>
  <c r="N58" i="97" s="1"/>
  <c r="N59" i="97" s="1"/>
  <c r="O51" i="79"/>
  <c r="O52" i="79" s="1"/>
  <c r="O53" i="79" s="1"/>
  <c r="O54" i="79" s="1"/>
  <c r="O55" i="79" s="1"/>
  <c r="O56" i="79" s="1"/>
  <c r="O57" i="79" s="1"/>
  <c r="N51" i="79"/>
  <c r="N52" i="79" s="1"/>
  <c r="N53" i="79" s="1"/>
  <c r="N54" i="79" s="1"/>
  <c r="N55" i="79" s="1"/>
  <c r="N56" i="79" s="1"/>
  <c r="N57" i="79" s="1"/>
  <c r="O61" i="76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N46" i="76"/>
  <c r="N47" i="76" s="1"/>
  <c r="N48" i="76" s="1"/>
  <c r="N49" i="76" s="1"/>
  <c r="N50" i="76" s="1"/>
  <c r="N51" i="76" s="1"/>
  <c r="N52" i="76" s="1"/>
  <c r="N57" i="70"/>
  <c r="N58" i="70" s="1"/>
  <c r="N59" i="70" s="1"/>
  <c r="N61" i="70" s="1"/>
  <c r="O71" i="70" s="1"/>
  <c r="M71" i="70" s="1"/>
  <c r="O57" i="61"/>
  <c r="O58" i="61" s="1"/>
  <c r="O59" i="61" s="1"/>
  <c r="O60" i="61" s="1"/>
  <c r="O61" i="61" s="1"/>
  <c r="O62" i="61" s="1"/>
  <c r="O63" i="61" s="1"/>
  <c r="O64" i="61" s="1"/>
  <c r="O65" i="61" s="1"/>
  <c r="O66" i="61" s="1"/>
  <c r="O67" i="61" s="1"/>
  <c r="O68" i="61" s="1"/>
  <c r="O69" i="61" s="1"/>
  <c r="O70" i="61" s="1"/>
  <c r="O71" i="61" s="1"/>
  <c r="O72" i="61" s="1"/>
  <c r="N43" i="58"/>
  <c r="N44" i="58" s="1"/>
  <c r="N45" i="58" s="1"/>
  <c r="N46" i="58" s="1"/>
  <c r="N47" i="58" s="1"/>
  <c r="O38" i="58"/>
  <c r="O39" i="58" s="1"/>
  <c r="O40" i="58" s="1"/>
  <c r="O41" i="58" s="1"/>
  <c r="N54" i="57"/>
  <c r="N55" i="57" s="1"/>
  <c r="N56" i="57" s="1"/>
  <c r="N57" i="57" s="1"/>
  <c r="N58" i="57" s="1"/>
  <c r="O38" i="57"/>
  <c r="O39" i="57" s="1"/>
  <c r="O40" i="57" s="1"/>
  <c r="N42" i="54"/>
  <c r="N43" i="54" s="1"/>
  <c r="N44" i="54" s="1"/>
  <c r="N45" i="54" s="1"/>
  <c r="O37" i="54"/>
  <c r="O38" i="54" s="1"/>
  <c r="O39" i="54" s="1"/>
  <c r="O40" i="54" s="1"/>
  <c r="N52" i="51"/>
  <c r="N53" i="51" s="1"/>
  <c r="N54" i="51" s="1"/>
  <c r="N55" i="51" s="1"/>
  <c r="N56" i="51" s="1"/>
  <c r="N57" i="51" s="1"/>
  <c r="N58" i="51" s="1"/>
  <c r="N59" i="51" s="1"/>
  <c r="N60" i="51" s="1"/>
  <c r="N61" i="51" s="1"/>
  <c r="N62" i="51" s="1"/>
  <c r="N63" i="51" s="1"/>
  <c r="N64" i="51" s="1"/>
  <c r="N65" i="51" s="1"/>
  <c r="N66" i="51" s="1"/>
  <c r="N67" i="51" s="1"/>
  <c r="N68" i="51" s="1"/>
  <c r="N70" i="51" s="1"/>
  <c r="O79" i="51" s="1"/>
  <c r="M79" i="51" s="1"/>
  <c r="O51" i="51"/>
  <c r="O52" i="51" s="1"/>
  <c r="O53" i="51" s="1"/>
  <c r="O54" i="51" s="1"/>
  <c r="O55" i="51" s="1"/>
  <c r="O56" i="51" s="1"/>
  <c r="O57" i="51" s="1"/>
  <c r="O58" i="51" s="1"/>
  <c r="O59" i="51" s="1"/>
  <c r="O60" i="51" s="1"/>
  <c r="O61" i="51" s="1"/>
  <c r="O62" i="51" s="1"/>
  <c r="O63" i="51" s="1"/>
  <c r="O64" i="51" s="1"/>
  <c r="O65" i="51" s="1"/>
  <c r="O66" i="51" s="1"/>
  <c r="O67" i="51" s="1"/>
  <c r="O68" i="51" s="1"/>
  <c r="N49" i="48"/>
  <c r="N50" i="48" s="1"/>
  <c r="N51" i="48" s="1"/>
  <c r="N52" i="48" s="1"/>
  <c r="N53" i="48" s="1"/>
  <c r="N54" i="48" s="1"/>
  <c r="N55" i="48" s="1"/>
  <c r="N56" i="48" s="1"/>
  <c r="O79" i="46"/>
  <c r="O80" i="46" s="1"/>
  <c r="N80" i="46"/>
  <c r="N81" i="46" s="1"/>
  <c r="N60" i="97" l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7" i="97" s="1"/>
  <c r="O92" i="97" s="1"/>
  <c r="M92" i="97" s="1"/>
  <c r="N46" i="54"/>
  <c r="N47" i="54" s="1"/>
  <c r="N48" i="54" s="1"/>
  <c r="N49" i="54" s="1"/>
  <c r="N50" i="54" s="1"/>
  <c r="N51" i="54" s="1"/>
  <c r="N52" i="54" s="1"/>
  <c r="N53" i="54" s="1"/>
  <c r="N54" i="54" s="1"/>
  <c r="N55" i="54" s="1"/>
  <c r="N56" i="54" s="1"/>
  <c r="N57" i="54" s="1"/>
  <c r="N58" i="54" s="1"/>
  <c r="N59" i="54" s="1"/>
  <c r="N61" i="54" s="1"/>
  <c r="O70" i="54" s="1"/>
  <c r="M70" i="54" s="1"/>
  <c r="O58" i="79"/>
  <c r="O59" i="79" s="1"/>
  <c r="O60" i="79" s="1"/>
  <c r="O61" i="79" s="1"/>
  <c r="N58" i="79"/>
  <c r="N59" i="79" s="1"/>
  <c r="N60" i="79" s="1"/>
  <c r="N61" i="79" s="1"/>
  <c r="N62" i="79" s="1"/>
  <c r="N53" i="76"/>
  <c r="N54" i="76" s="1"/>
  <c r="N55" i="76" s="1"/>
  <c r="N56" i="76" s="1"/>
  <c r="N48" i="58"/>
  <c r="N49" i="58" s="1"/>
  <c r="N50" i="58" s="1"/>
  <c r="N51" i="58" s="1"/>
  <c r="O42" i="58"/>
  <c r="O43" i="58" s="1"/>
  <c r="O44" i="58" s="1"/>
  <c r="O45" i="58" s="1"/>
  <c r="O46" i="58" s="1"/>
  <c r="N59" i="57"/>
  <c r="N60" i="57" s="1"/>
  <c r="N61" i="57" s="1"/>
  <c r="N62" i="57" s="1"/>
  <c r="N63" i="57" s="1"/>
  <c r="N64" i="57" s="1"/>
  <c r="N65" i="57" s="1"/>
  <c r="N66" i="57" s="1"/>
  <c r="N67" i="57" s="1"/>
  <c r="O41" i="57"/>
  <c r="O42" i="57" s="1"/>
  <c r="O43" i="57" s="1"/>
  <c r="O44" i="57" s="1"/>
  <c r="O45" i="57" s="1"/>
  <c r="O46" i="57" s="1"/>
  <c r="O47" i="57" s="1"/>
  <c r="O48" i="57" s="1"/>
  <c r="O49" i="57" s="1"/>
  <c r="O50" i="57" s="1"/>
  <c r="O51" i="57" s="1"/>
  <c r="O52" i="57" s="1"/>
  <c r="O53" i="57" s="1"/>
  <c r="O54" i="57" s="1"/>
  <c r="O55" i="57" s="1"/>
  <c r="O56" i="57" s="1"/>
  <c r="O57" i="57" s="1"/>
  <c r="O41" i="54"/>
  <c r="O42" i="54" s="1"/>
  <c r="O43" i="54" s="1"/>
  <c r="O44" i="54" s="1"/>
  <c r="O45" i="54" s="1"/>
  <c r="N57" i="48"/>
  <c r="N58" i="48" s="1"/>
  <c r="N59" i="48" s="1"/>
  <c r="N60" i="48" s="1"/>
  <c r="O81" i="46"/>
  <c r="O82" i="46" s="1"/>
  <c r="O83" i="46" s="1"/>
  <c r="O84" i="46" s="1"/>
  <c r="O85" i="46" s="1"/>
  <c r="N82" i="46"/>
  <c r="N83" i="46" s="1"/>
  <c r="N84" i="46" s="1"/>
  <c r="N85" i="46" s="1"/>
  <c r="N86" i="46" s="1"/>
  <c r="N91" i="113" l="1"/>
  <c r="N92" i="113" s="1"/>
  <c r="N93" i="113" s="1"/>
  <c r="N94" i="113" s="1"/>
  <c r="N95" i="113" s="1"/>
  <c r="N96" i="113" s="1"/>
  <c r="N97" i="113" s="1"/>
  <c r="N99" i="113" s="1"/>
  <c r="O114" i="113" s="1"/>
  <c r="M114" i="113" s="1"/>
  <c r="O62" i="79"/>
  <c r="O63" i="79" s="1"/>
  <c r="O64" i="79" s="1"/>
  <c r="O65" i="79" s="1"/>
  <c r="O66" i="79" s="1"/>
  <c r="N63" i="79"/>
  <c r="N64" i="79" s="1"/>
  <c r="N65" i="79" s="1"/>
  <c r="N66" i="79" s="1"/>
  <c r="N67" i="79" s="1"/>
  <c r="N57" i="76"/>
  <c r="N58" i="76" s="1"/>
  <c r="N59" i="76" s="1"/>
  <c r="N60" i="76" s="1"/>
  <c r="N61" i="76" s="1"/>
  <c r="N62" i="76" s="1"/>
  <c r="N63" i="76" s="1"/>
  <c r="N64" i="76" s="1"/>
  <c r="N52" i="58"/>
  <c r="N53" i="58" s="1"/>
  <c r="N54" i="58" s="1"/>
  <c r="O47" i="58"/>
  <c r="O48" i="58" s="1"/>
  <c r="O49" i="58" s="1"/>
  <c r="O50" i="58" s="1"/>
  <c r="N68" i="57"/>
  <c r="N69" i="57" s="1"/>
  <c r="N70" i="57" s="1"/>
  <c r="N71" i="57" s="1"/>
  <c r="N72" i="57" s="1"/>
  <c r="N73" i="57" s="1"/>
  <c r="N75" i="57" s="1"/>
  <c r="O84" i="57" s="1"/>
  <c r="M84" i="57" s="1"/>
  <c r="O58" i="57"/>
  <c r="O59" i="57" s="1"/>
  <c r="O60" i="57" s="1"/>
  <c r="O61" i="57" s="1"/>
  <c r="O62" i="57" s="1"/>
  <c r="O63" i="57" s="1"/>
  <c r="O64" i="57" s="1"/>
  <c r="O65" i="57" s="1"/>
  <c r="O66" i="57" s="1"/>
  <c r="O67" i="57" s="1"/>
  <c r="O46" i="54"/>
  <c r="O47" i="54" s="1"/>
  <c r="O48" i="54" s="1"/>
  <c r="O49" i="54" s="1"/>
  <c r="O50" i="54" s="1"/>
  <c r="O51" i="54" s="1"/>
  <c r="O52" i="54" s="1"/>
  <c r="O53" i="54" s="1"/>
  <c r="O54" i="54" s="1"/>
  <c r="O55" i="54" s="1"/>
  <c r="O56" i="54" s="1"/>
  <c r="O57" i="54" s="1"/>
  <c r="O58" i="54" s="1"/>
  <c r="O59" i="54" s="1"/>
  <c r="N61" i="48"/>
  <c r="N62" i="48" s="1"/>
  <c r="N63" i="48" s="1"/>
  <c r="O86" i="46"/>
  <c r="O87" i="46" s="1"/>
  <c r="O88" i="46" s="1"/>
  <c r="O89" i="46" s="1"/>
  <c r="O90" i="46" s="1"/>
  <c r="O91" i="46" s="1"/>
  <c r="O92" i="46" s="1"/>
  <c r="O93" i="46" s="1"/>
  <c r="O94" i="46" s="1"/>
  <c r="O95" i="46" s="1"/>
  <c r="O96" i="46" s="1"/>
  <c r="O97" i="46" s="1"/>
  <c r="O98" i="46" s="1"/>
  <c r="O99" i="46" s="1"/>
  <c r="O100" i="46" s="1"/>
  <c r="O101" i="46" s="1"/>
  <c r="N87" i="46"/>
  <c r="O67" i="79" l="1"/>
  <c r="O68" i="79" s="1"/>
  <c r="O69" i="79" s="1"/>
  <c r="O70" i="79" s="1"/>
  <c r="O71" i="79" s="1"/>
  <c r="O72" i="79" s="1"/>
  <c r="N68" i="79"/>
  <c r="N69" i="79" s="1"/>
  <c r="N70" i="79" s="1"/>
  <c r="N71" i="79" s="1"/>
  <c r="N72" i="79" s="1"/>
  <c r="N73" i="79" s="1"/>
  <c r="N65" i="76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O76" i="76"/>
  <c r="O77" i="76" s="1"/>
  <c r="O78" i="76" s="1"/>
  <c r="O79" i="76" s="1"/>
  <c r="O80" i="76" s="1"/>
  <c r="O81" i="76" s="1"/>
  <c r="O82" i="76" s="1"/>
  <c r="O83" i="76" s="1"/>
  <c r="O84" i="76" s="1"/>
  <c r="O85" i="76" s="1"/>
  <c r="N55" i="58"/>
  <c r="N56" i="58" s="1"/>
  <c r="N57" i="58" s="1"/>
  <c r="O51" i="58"/>
  <c r="O52" i="58" s="1"/>
  <c r="O53" i="58" s="1"/>
  <c r="O68" i="57"/>
  <c r="O69" i="57" s="1"/>
  <c r="O70" i="57" s="1"/>
  <c r="O71" i="57" s="1"/>
  <c r="O72" i="57" s="1"/>
  <c r="O73" i="57" s="1"/>
  <c r="N64" i="48"/>
  <c r="N65" i="48" s="1"/>
  <c r="N66" i="48" s="1"/>
  <c r="N67" i="48" s="1"/>
  <c r="N68" i="48" s="1"/>
  <c r="N69" i="48" s="1"/>
  <c r="N70" i="48" s="1"/>
  <c r="N71" i="48" s="1"/>
  <c r="N72" i="48" s="1"/>
  <c r="N73" i="48" s="1"/>
  <c r="N74" i="48" s="1"/>
  <c r="N75" i="48" s="1"/>
  <c r="N76" i="48" s="1"/>
  <c r="N77" i="48" s="1"/>
  <c r="N78" i="48" s="1"/>
  <c r="N79" i="48" s="1"/>
  <c r="N80" i="48" s="1"/>
  <c r="N81" i="48" s="1"/>
  <c r="N82" i="48" s="1"/>
  <c r="N83" i="48" s="1"/>
  <c r="N88" i="46"/>
  <c r="N89" i="46" s="1"/>
  <c r="N90" i="46" s="1"/>
  <c r="N91" i="46" s="1"/>
  <c r="N92" i="46" s="1"/>
  <c r="N93" i="46" s="1"/>
  <c r="N94" i="46" s="1"/>
  <c r="N95" i="46" s="1"/>
  <c r="N96" i="46" s="1"/>
  <c r="N97" i="46" s="1"/>
  <c r="N98" i="46" s="1"/>
  <c r="N99" i="46" s="1"/>
  <c r="N100" i="46" s="1"/>
  <c r="N101" i="46" s="1"/>
  <c r="N103" i="46" s="1"/>
  <c r="O112" i="46" s="1"/>
  <c r="M112" i="46" s="1"/>
  <c r="O73" i="79" l="1"/>
  <c r="O74" i="79" s="1"/>
  <c r="O75" i="79" s="1"/>
  <c r="O76" i="79" s="1"/>
  <c r="O77" i="79" s="1"/>
  <c r="O78" i="79" s="1"/>
  <c r="O79" i="79" s="1"/>
  <c r="O80" i="79" s="1"/>
  <c r="N74" i="79"/>
  <c r="N75" i="79" s="1"/>
  <c r="N76" i="79" s="1"/>
  <c r="N77" i="79" s="1"/>
  <c r="N78" i="79" s="1"/>
  <c r="N79" i="79" s="1"/>
  <c r="N80" i="79" s="1"/>
  <c r="N76" i="76"/>
  <c r="N77" i="76" s="1"/>
  <c r="N78" i="76" s="1"/>
  <c r="N79" i="76" s="1"/>
  <c r="N58" i="58"/>
  <c r="N59" i="58" s="1"/>
  <c r="N60" i="58" s="1"/>
  <c r="N61" i="58" s="1"/>
  <c r="N62" i="58" s="1"/>
  <c r="N63" i="58" s="1"/>
  <c r="O54" i="58"/>
  <c r="O55" i="58" s="1"/>
  <c r="O56" i="58" s="1"/>
  <c r="N84" i="48"/>
  <c r="N85" i="48" s="1"/>
  <c r="O81" i="79" l="1"/>
  <c r="O82" i="79" s="1"/>
  <c r="O83" i="79" s="1"/>
  <c r="O84" i="79" s="1"/>
  <c r="O85" i="79" s="1"/>
  <c r="O86" i="79" s="1"/>
  <c r="N81" i="79"/>
  <c r="N82" i="79" s="1"/>
  <c r="N83" i="79" s="1"/>
  <c r="N84" i="79" s="1"/>
  <c r="N85" i="79" s="1"/>
  <c r="N86" i="79" s="1"/>
  <c r="N87" i="79" s="1"/>
  <c r="N80" i="76"/>
  <c r="N81" i="76" s="1"/>
  <c r="N82" i="76" s="1"/>
  <c r="N83" i="76" s="1"/>
  <c r="N84" i="76" s="1"/>
  <c r="N85" i="76" s="1"/>
  <c r="N87" i="76" s="1"/>
  <c r="O97" i="76" s="1"/>
  <c r="M97" i="76" s="1"/>
  <c r="N64" i="58"/>
  <c r="N65" i="58" s="1"/>
  <c r="O57" i="58"/>
  <c r="O58" i="58" s="1"/>
  <c r="O59" i="58" s="1"/>
  <c r="O60" i="58" s="1"/>
  <c r="O61" i="58" s="1"/>
  <c r="O62" i="58" s="1"/>
  <c r="N86" i="48"/>
  <c r="N87" i="48" s="1"/>
  <c r="N88" i="48" s="1"/>
  <c r="N89" i="48" s="1"/>
  <c r="N90" i="48" s="1"/>
  <c r="N91" i="48" s="1"/>
  <c r="N92" i="48" s="1"/>
  <c r="O87" i="79" l="1"/>
  <c r="O88" i="79" s="1"/>
  <c r="O89" i="79" s="1"/>
  <c r="O90" i="79" s="1"/>
  <c r="O91" i="79" s="1"/>
  <c r="O92" i="79" s="1"/>
  <c r="O93" i="79" s="1"/>
  <c r="O94" i="79" s="1"/>
  <c r="O95" i="79" s="1"/>
  <c r="O96" i="79" s="1"/>
  <c r="O97" i="79" s="1"/>
  <c r="O98" i="79" s="1"/>
  <c r="O99" i="79" s="1"/>
  <c r="O100" i="79" s="1"/>
  <c r="O101" i="79" s="1"/>
  <c r="O102" i="79" s="1"/>
  <c r="O103" i="79" s="1"/>
  <c r="O104" i="79" s="1"/>
  <c r="O105" i="79" s="1"/>
  <c r="O106" i="79" s="1"/>
  <c r="O107" i="79" s="1"/>
  <c r="O108" i="79" s="1"/>
  <c r="O109" i="79" s="1"/>
  <c r="O110" i="79" s="1"/>
  <c r="N88" i="79"/>
  <c r="N89" i="79" s="1"/>
  <c r="N90" i="79" s="1"/>
  <c r="N91" i="79" s="1"/>
  <c r="N66" i="58"/>
  <c r="N67" i="58" s="1"/>
  <c r="O63" i="58"/>
  <c r="O64" i="58" s="1"/>
  <c r="N93" i="48"/>
  <c r="N94" i="48" s="1"/>
  <c r="N95" i="48" s="1"/>
  <c r="N96" i="48" s="1"/>
  <c r="N97" i="48" s="1"/>
  <c r="N98" i="48" s="1"/>
  <c r="N99" i="48" s="1"/>
  <c r="N100" i="48" s="1"/>
  <c r="N101" i="48" s="1"/>
  <c r="N102" i="48" s="1"/>
  <c r="N92" i="79" l="1"/>
  <c r="N93" i="79" s="1"/>
  <c r="N94" i="79" s="1"/>
  <c r="N68" i="58"/>
  <c r="N69" i="58" s="1"/>
  <c r="N70" i="58" s="1"/>
  <c r="N71" i="58" s="1"/>
  <c r="N72" i="58" s="1"/>
  <c r="O65" i="58"/>
  <c r="O66" i="58" s="1"/>
  <c r="N103" i="48"/>
  <c r="N104" i="48" s="1"/>
  <c r="N105" i="48" s="1"/>
  <c r="N106" i="48" s="1"/>
  <c r="N107" i="48" s="1"/>
  <c r="N108" i="48" s="1"/>
  <c r="N109" i="48" s="1"/>
  <c r="N110" i="48" s="1"/>
  <c r="N111" i="48" s="1"/>
  <c r="N112" i="48" s="1"/>
  <c r="N113" i="48" s="1"/>
  <c r="N114" i="48" s="1"/>
  <c r="N115" i="48" s="1"/>
  <c r="N116" i="48" s="1"/>
  <c r="N117" i="48" s="1"/>
  <c r="N118" i="48" s="1"/>
  <c r="N119" i="48" s="1"/>
  <c r="N120" i="48" s="1"/>
  <c r="N121" i="48" s="1"/>
  <c r="N122" i="48" s="1"/>
  <c r="N123" i="48" s="1"/>
  <c r="N124" i="48" s="1"/>
  <c r="N125" i="48" s="1"/>
  <c r="N126" i="48" s="1"/>
  <c r="N127" i="48" s="1"/>
  <c r="N128" i="48" s="1"/>
  <c r="N129" i="48" s="1"/>
  <c r="N130" i="48" s="1"/>
  <c r="N131" i="48" s="1"/>
  <c r="N132" i="48" s="1"/>
  <c r="N133" i="48" s="1"/>
  <c r="N135" i="48" s="1"/>
  <c r="O144" i="48" s="1"/>
  <c r="N95" i="79" l="1"/>
  <c r="N96" i="79" s="1"/>
  <c r="N97" i="79" s="1"/>
  <c r="N98" i="79" s="1"/>
  <c r="N73" i="58"/>
  <c r="N74" i="58" s="1"/>
  <c r="N75" i="58" s="1"/>
  <c r="N76" i="58" s="1"/>
  <c r="N77" i="58" s="1"/>
  <c r="N78" i="58" s="1"/>
  <c r="N79" i="58" s="1"/>
  <c r="N80" i="58" s="1"/>
  <c r="N81" i="58" s="1"/>
  <c r="N82" i="58" s="1"/>
  <c r="N83" i="58" s="1"/>
  <c r="N84" i="58" s="1"/>
  <c r="N85" i="58" s="1"/>
  <c r="N86" i="58" s="1"/>
  <c r="N87" i="58" s="1"/>
  <c r="N89" i="58" s="1"/>
  <c r="O98" i="58" s="1"/>
  <c r="M98" i="58" s="1"/>
  <c r="O67" i="58"/>
  <c r="O68" i="58" s="1"/>
  <c r="O69" i="58" s="1"/>
  <c r="O70" i="58" s="1"/>
  <c r="O71" i="58" s="1"/>
  <c r="O72" i="58" s="1"/>
  <c r="O73" i="58" s="1"/>
  <c r="O74" i="58" s="1"/>
  <c r="O75" i="58" s="1"/>
  <c r="O76" i="58" s="1"/>
  <c r="O77" i="58" s="1"/>
  <c r="O78" i="58" s="1"/>
  <c r="O79" i="58" s="1"/>
  <c r="O80" i="58" s="1"/>
  <c r="O81" i="58" s="1"/>
  <c r="O82" i="58" s="1"/>
  <c r="O83" i="58" s="1"/>
  <c r="O84" i="58" s="1"/>
  <c r="O85" i="58" s="1"/>
  <c r="O86" i="58" s="1"/>
  <c r="O87" i="58" s="1"/>
  <c r="M144" i="48"/>
  <c r="N99" i="79" l="1"/>
  <c r="N100" i="79" s="1"/>
  <c r="N101" i="79" s="1"/>
  <c r="N102" i="79" s="1"/>
  <c r="N103" i="79" s="1"/>
  <c r="N104" i="79" l="1"/>
  <c r="N105" i="79" s="1"/>
  <c r="N106" i="79" s="1"/>
  <c r="N107" i="79" s="1"/>
  <c r="N108" i="79" s="1"/>
  <c r="N109" i="79" s="1"/>
  <c r="N110" i="79" s="1"/>
  <c r="N112" i="79" s="1"/>
  <c r="O122" i="79" s="1"/>
  <c r="M122" i="79" s="1"/>
  <c r="D227" i="42" l="1"/>
  <c r="E227" i="42" s="1"/>
  <c r="D226" i="42"/>
  <c r="E226" i="42" s="1"/>
  <c r="D219" i="42"/>
  <c r="E219" i="42" s="1"/>
  <c r="D218" i="42"/>
  <c r="E218" i="42" s="1"/>
  <c r="D217" i="42"/>
  <c r="E217" i="42" s="1"/>
  <c r="D216" i="42"/>
  <c r="E216" i="42" s="1"/>
  <c r="D215" i="42"/>
  <c r="E215" i="42" s="1"/>
  <c r="D214" i="42"/>
  <c r="E214" i="42" s="1"/>
  <c r="D213" i="42"/>
  <c r="E213" i="42" s="1"/>
  <c r="D212" i="42"/>
  <c r="E212" i="42" s="1"/>
  <c r="D211" i="42"/>
  <c r="E211" i="42" s="1"/>
  <c r="D210" i="42"/>
  <c r="E210" i="42" s="1"/>
  <c r="L186" i="42"/>
  <c r="I186" i="42"/>
  <c r="G186" i="42"/>
  <c r="G187" i="42" s="1"/>
  <c r="C186" i="42"/>
  <c r="N7" i="42"/>
  <c r="N8" i="42" s="1"/>
  <c r="N9" i="42" s="1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N158" i="42" s="1"/>
  <c r="N159" i="42" s="1"/>
  <c r="N160" i="42" s="1"/>
  <c r="N161" i="42" s="1"/>
  <c r="N162" i="42" s="1"/>
  <c r="N163" i="42" s="1"/>
  <c r="N164" i="42" s="1"/>
  <c r="N165" i="42" s="1"/>
  <c r="N166" i="42" s="1"/>
  <c r="N167" i="42" s="1"/>
  <c r="N168" i="42" s="1"/>
  <c r="N169" i="42" s="1"/>
  <c r="N170" i="42" s="1"/>
  <c r="N171" i="42" s="1"/>
  <c r="N172" i="42" s="1"/>
  <c r="N173" i="42" s="1"/>
  <c r="N174" i="42" s="1"/>
  <c r="N175" i="42" s="1"/>
  <c r="N176" i="42" s="1"/>
  <c r="N177" i="42" s="1"/>
  <c r="N178" i="42" s="1"/>
  <c r="N179" i="42" s="1"/>
  <c r="N180" i="42" s="1"/>
  <c r="N181" i="42" s="1"/>
  <c r="N182" i="42" s="1"/>
  <c r="N183" i="42" s="1"/>
  <c r="N184" i="42" s="1"/>
  <c r="N185" i="42" s="1"/>
  <c r="B249" i="37"/>
  <c r="B244" i="37"/>
  <c r="D241" i="37"/>
  <c r="E241" i="37" s="1"/>
  <c r="D240" i="37"/>
  <c r="E240" i="37" s="1"/>
  <c r="D239" i="37"/>
  <c r="E239" i="37" s="1"/>
  <c r="D238" i="37"/>
  <c r="E238" i="37" s="1"/>
  <c r="D237" i="37"/>
  <c r="E237" i="37" s="1"/>
  <c r="D236" i="37"/>
  <c r="E236" i="37" s="1"/>
  <c r="D235" i="37"/>
  <c r="E235" i="37" s="1"/>
  <c r="D242" i="37"/>
  <c r="E242" i="37" s="1"/>
  <c r="J229" i="37"/>
  <c r="J224" i="37"/>
  <c r="N214" i="37"/>
  <c r="N213" i="37"/>
  <c r="N212" i="37"/>
  <c r="N211" i="37"/>
  <c r="E220" i="42" l="1"/>
  <c r="E228" i="42"/>
  <c r="L187" i="42"/>
  <c r="N187" i="42"/>
  <c r="O196" i="42" s="1"/>
  <c r="O186" i="42"/>
  <c r="O7" i="42"/>
  <c r="O8" i="42" s="1"/>
  <c r="O9" i="42" s="1"/>
  <c r="O10" i="42" s="1"/>
  <c r="O11" i="42" s="1"/>
  <c r="O12" i="42" s="1"/>
  <c r="O13" i="42" s="1"/>
  <c r="O14" i="42" s="1"/>
  <c r="O15" i="42" s="1"/>
  <c r="O16" i="42" s="1"/>
  <c r="O17" i="42" s="1"/>
  <c r="O18" i="42" s="1"/>
  <c r="O19" i="42" s="1"/>
  <c r="O20" i="42" s="1"/>
  <c r="O21" i="42" s="1"/>
  <c r="O22" i="42" s="1"/>
  <c r="O23" i="42" s="1"/>
  <c r="O24" i="42" s="1"/>
  <c r="O25" i="42" s="1"/>
  <c r="O26" i="42" s="1"/>
  <c r="O27" i="42" s="1"/>
  <c r="O28" i="42" s="1"/>
  <c r="O29" i="42" s="1"/>
  <c r="O30" i="42" s="1"/>
  <c r="O31" i="42" s="1"/>
  <c r="O32" i="42" s="1"/>
  <c r="O33" i="42" s="1"/>
  <c r="O34" i="42" s="1"/>
  <c r="O35" i="42" s="1"/>
  <c r="O36" i="42" s="1"/>
  <c r="O37" i="42" s="1"/>
  <c r="O38" i="42" s="1"/>
  <c r="O39" i="42" s="1"/>
  <c r="O40" i="42" s="1"/>
  <c r="O41" i="42" s="1"/>
  <c r="O42" i="42" s="1"/>
  <c r="O43" i="42" s="1"/>
  <c r="O44" i="42" s="1"/>
  <c r="O45" i="42" s="1"/>
  <c r="O46" i="42" s="1"/>
  <c r="O47" i="42" s="1"/>
  <c r="O48" i="42" s="1"/>
  <c r="O49" i="42" s="1"/>
  <c r="O50" i="42" s="1"/>
  <c r="O51" i="42" s="1"/>
  <c r="O52" i="42" s="1"/>
  <c r="O53" i="42" s="1"/>
  <c r="O54" i="42" s="1"/>
  <c r="O55" i="42" s="1"/>
  <c r="O56" i="42" s="1"/>
  <c r="O57" i="42" s="1"/>
  <c r="O58" i="42" s="1"/>
  <c r="O59" i="42" s="1"/>
  <c r="O60" i="42" s="1"/>
  <c r="O61" i="42" s="1"/>
  <c r="O62" i="42" s="1"/>
  <c r="O63" i="42" s="1"/>
  <c r="O64" i="42" s="1"/>
  <c r="O65" i="42" s="1"/>
  <c r="O66" i="42" s="1"/>
  <c r="O67" i="42" s="1"/>
  <c r="O68" i="42" s="1"/>
  <c r="O69" i="42" s="1"/>
  <c r="O70" i="42" s="1"/>
  <c r="O71" i="42" s="1"/>
  <c r="O72" i="42" s="1"/>
  <c r="O73" i="42" s="1"/>
  <c r="O74" i="42" s="1"/>
  <c r="O75" i="42" s="1"/>
  <c r="O76" i="42" s="1"/>
  <c r="O77" i="42" s="1"/>
  <c r="O78" i="42" s="1"/>
  <c r="O79" i="42" s="1"/>
  <c r="O80" i="42" s="1"/>
  <c r="O81" i="42" s="1"/>
  <c r="O82" i="42" s="1"/>
  <c r="O83" i="42" s="1"/>
  <c r="O84" i="42" s="1"/>
  <c r="O85" i="42" s="1"/>
  <c r="O86" i="42" s="1"/>
  <c r="O87" i="42" s="1"/>
  <c r="O88" i="42" s="1"/>
  <c r="O89" i="42" s="1"/>
  <c r="O90" i="42" s="1"/>
  <c r="O91" i="42" s="1"/>
  <c r="O92" i="42" s="1"/>
  <c r="O93" i="42" s="1"/>
  <c r="O94" i="42" s="1"/>
  <c r="O95" i="42" s="1"/>
  <c r="O96" i="42" s="1"/>
  <c r="O97" i="42" s="1"/>
  <c r="O98" i="42" s="1"/>
  <c r="O99" i="42" s="1"/>
  <c r="O100" i="42" s="1"/>
  <c r="O101" i="42" s="1"/>
  <c r="O102" i="42" s="1"/>
  <c r="O103" i="42" s="1"/>
  <c r="O104" i="42" s="1"/>
  <c r="O105" i="42" s="1"/>
  <c r="O106" i="42" s="1"/>
  <c r="O107" i="42" s="1"/>
  <c r="O108" i="42" s="1"/>
  <c r="O109" i="42" s="1"/>
  <c r="O110" i="42" s="1"/>
  <c r="O111" i="42" s="1"/>
  <c r="O112" i="42" s="1"/>
  <c r="O113" i="42" s="1"/>
  <c r="O114" i="42" s="1"/>
  <c r="O115" i="42" s="1"/>
  <c r="O116" i="42" s="1"/>
  <c r="O117" i="42" s="1"/>
  <c r="O118" i="42" s="1"/>
  <c r="O119" i="42" s="1"/>
  <c r="O120" i="42" s="1"/>
  <c r="O121" i="42" s="1"/>
  <c r="O122" i="42" s="1"/>
  <c r="O123" i="42" s="1"/>
  <c r="O124" i="42" s="1"/>
  <c r="O125" i="42" s="1"/>
  <c r="O126" i="42" s="1"/>
  <c r="O127" i="42" s="1"/>
  <c r="O128" i="42" s="1"/>
  <c r="O129" i="42" s="1"/>
  <c r="O130" i="42" s="1"/>
  <c r="O131" i="42" s="1"/>
  <c r="O132" i="42" s="1"/>
  <c r="O133" i="42" s="1"/>
  <c r="O134" i="42" s="1"/>
  <c r="O135" i="42" s="1"/>
  <c r="O136" i="42" s="1"/>
  <c r="O137" i="42" s="1"/>
  <c r="O138" i="42" s="1"/>
  <c r="O139" i="42" s="1"/>
  <c r="O140" i="42" s="1"/>
  <c r="O141" i="42" s="1"/>
  <c r="O142" i="42" s="1"/>
  <c r="O143" i="42" s="1"/>
  <c r="O144" i="42" s="1"/>
  <c r="O145" i="42" s="1"/>
  <c r="O146" i="42" s="1"/>
  <c r="O147" i="42" s="1"/>
  <c r="O148" i="42" s="1"/>
  <c r="O149" i="42" s="1"/>
  <c r="O150" i="42" s="1"/>
  <c r="O151" i="42" s="1"/>
  <c r="O152" i="42" s="1"/>
  <c r="O153" i="42" s="1"/>
  <c r="O154" i="42" s="1"/>
  <c r="O155" i="42" s="1"/>
  <c r="O156" i="42" s="1"/>
  <c r="O157" i="42" s="1"/>
  <c r="O158" i="42" s="1"/>
  <c r="O159" i="42" s="1"/>
  <c r="O160" i="42" s="1"/>
  <c r="O161" i="42" s="1"/>
  <c r="O162" i="42" s="1"/>
  <c r="O163" i="42" s="1"/>
  <c r="O164" i="42" s="1"/>
  <c r="O165" i="42" s="1"/>
  <c r="O166" i="42" s="1"/>
  <c r="O167" i="42" s="1"/>
  <c r="O168" i="42" s="1"/>
  <c r="O169" i="42" s="1"/>
  <c r="O170" i="42" s="1"/>
  <c r="O171" i="42" s="1"/>
  <c r="O172" i="42" s="1"/>
  <c r="O173" i="42" s="1"/>
  <c r="O174" i="42" s="1"/>
  <c r="O175" i="42" s="1"/>
  <c r="O176" i="42" s="1"/>
  <c r="O177" i="42" s="1"/>
  <c r="O178" i="42" s="1"/>
  <c r="O179" i="42" s="1"/>
  <c r="O180" i="42" s="1"/>
  <c r="O181" i="42" s="1"/>
  <c r="O182" i="42" s="1"/>
  <c r="O183" i="42" s="1"/>
  <c r="O184" i="42" s="1"/>
  <c r="O185" i="42" s="1"/>
  <c r="F211" i="42"/>
  <c r="G211" i="42" s="1"/>
  <c r="F213" i="42"/>
  <c r="G213" i="42" s="1"/>
  <c r="F215" i="42"/>
  <c r="G215" i="42" s="1"/>
  <c r="F217" i="42"/>
  <c r="G217" i="42" s="1"/>
  <c r="F219" i="42"/>
  <c r="G219" i="42" s="1"/>
  <c r="F226" i="42"/>
  <c r="F210" i="42"/>
  <c r="F212" i="42"/>
  <c r="G212" i="42" s="1"/>
  <c r="F214" i="42"/>
  <c r="G214" i="42" s="1"/>
  <c r="F216" i="42"/>
  <c r="G216" i="42" s="1"/>
  <c r="F218" i="42"/>
  <c r="G218" i="42" s="1"/>
  <c r="F227" i="42"/>
  <c r="G227" i="42" s="1"/>
  <c r="F235" i="37"/>
  <c r="G235" i="37" s="1"/>
  <c r="F237" i="37"/>
  <c r="G237" i="37" s="1"/>
  <c r="F239" i="37"/>
  <c r="G239" i="37" s="1"/>
  <c r="F241" i="37"/>
  <c r="G241" i="37" s="1"/>
  <c r="F236" i="37"/>
  <c r="G236" i="37" s="1"/>
  <c r="F238" i="37"/>
  <c r="G238" i="37" s="1"/>
  <c r="F240" i="37"/>
  <c r="G240" i="37" s="1"/>
  <c r="F242" i="37"/>
  <c r="G242" i="37" s="1"/>
  <c r="G226" i="42" l="1"/>
  <c r="G228" i="42" s="1"/>
  <c r="F228" i="42"/>
  <c r="F220" i="42"/>
  <c r="G210" i="42"/>
  <c r="G220" i="42" s="1"/>
  <c r="M196" i="42"/>
  <c r="D232" i="37"/>
  <c r="E232" i="37" s="1"/>
  <c r="D233" i="37"/>
  <c r="E233" i="37" s="1"/>
  <c r="D234" i="37"/>
  <c r="E234" i="37" s="1"/>
  <c r="D243" i="37"/>
  <c r="E243" i="37" s="1"/>
  <c r="D245" i="37"/>
  <c r="E245" i="37" s="1"/>
  <c r="D246" i="37"/>
  <c r="E246" i="37" s="1"/>
  <c r="D247" i="37"/>
  <c r="E247" i="37" s="1"/>
  <c r="D248" i="37"/>
  <c r="E248" i="37" s="1"/>
  <c r="L209" i="37"/>
  <c r="I209" i="37"/>
  <c r="G209" i="37"/>
  <c r="C209" i="37"/>
  <c r="N7" i="37"/>
  <c r="N8" i="37" s="1"/>
  <c r="N9" i="37" s="1"/>
  <c r="N10" i="37" s="1"/>
  <c r="N11" i="37" s="1"/>
  <c r="N12" i="37" s="1"/>
  <c r="N13" i="37" s="1"/>
  <c r="N14" i="37" s="1"/>
  <c r="N15" i="37" s="1"/>
  <c r="N16" i="37" s="1"/>
  <c r="N17" i="37" s="1"/>
  <c r="B207" i="36"/>
  <c r="B201" i="36"/>
  <c r="D192" i="36"/>
  <c r="E192" i="36" s="1"/>
  <c r="D193" i="36"/>
  <c r="E193" i="36" s="1"/>
  <c r="D194" i="36"/>
  <c r="E194" i="36" s="1"/>
  <c r="D195" i="36"/>
  <c r="E195" i="36" s="1"/>
  <c r="D196" i="36"/>
  <c r="E196" i="36" s="1"/>
  <c r="D197" i="36"/>
  <c r="E197" i="36" s="1"/>
  <c r="D198" i="36"/>
  <c r="E198" i="36" s="1"/>
  <c r="D199" i="36"/>
  <c r="E199" i="36" s="1"/>
  <c r="D200" i="36"/>
  <c r="E200" i="36" s="1"/>
  <c r="D202" i="36"/>
  <c r="E202" i="36" s="1"/>
  <c r="D203" i="36"/>
  <c r="E203" i="36" s="1"/>
  <c r="D205" i="36"/>
  <c r="E205" i="36" s="1"/>
  <c r="D206" i="36"/>
  <c r="E206" i="36" s="1"/>
  <c r="J187" i="36"/>
  <c r="J181" i="36"/>
  <c r="D190" i="36"/>
  <c r="E190" i="36" s="1"/>
  <c r="D191" i="36"/>
  <c r="E191" i="36" s="1"/>
  <c r="F191" i="36" s="1"/>
  <c r="G191" i="36" s="1"/>
  <c r="D204" i="36"/>
  <c r="E204" i="36" s="1"/>
  <c r="E244" i="37" l="1"/>
  <c r="E249" i="37"/>
  <c r="N18" i="37"/>
  <c r="N19" i="37" s="1"/>
  <c r="N20" i="37" s="1"/>
  <c r="N21" i="37" s="1"/>
  <c r="N22" i="37" s="1"/>
  <c r="N23" i="37" s="1"/>
  <c r="N24" i="37" s="1"/>
  <c r="N25" i="37" s="1"/>
  <c r="N26" i="37" s="1"/>
  <c r="F247" i="37"/>
  <c r="G247" i="37" s="1"/>
  <c r="F245" i="37"/>
  <c r="F243" i="37"/>
  <c r="G243" i="37" s="1"/>
  <c r="F234" i="37"/>
  <c r="G234" i="37" s="1"/>
  <c r="F232" i="37"/>
  <c r="F248" i="37"/>
  <c r="G248" i="37" s="1"/>
  <c r="F246" i="37"/>
  <c r="G246" i="37" s="1"/>
  <c r="F233" i="37"/>
  <c r="G233" i="37" s="1"/>
  <c r="L210" i="37"/>
  <c r="O209" i="37"/>
  <c r="O7" i="37"/>
  <c r="O8" i="37" s="1"/>
  <c r="O9" i="37" s="1"/>
  <c r="O10" i="37" s="1"/>
  <c r="O11" i="37" s="1"/>
  <c r="O12" i="37" s="1"/>
  <c r="O13" i="37" s="1"/>
  <c r="O14" i="37" s="1"/>
  <c r="O15" i="37" s="1"/>
  <c r="O16" i="37" s="1"/>
  <c r="O17" i="37" s="1"/>
  <c r="E207" i="36"/>
  <c r="E201" i="36"/>
  <c r="F206" i="36"/>
  <c r="G206" i="36" s="1"/>
  <c r="F204" i="36"/>
  <c r="G204" i="36" s="1"/>
  <c r="F202" i="36"/>
  <c r="F200" i="36"/>
  <c r="G200" i="36" s="1"/>
  <c r="F198" i="36"/>
  <c r="G198" i="36" s="1"/>
  <c r="F196" i="36"/>
  <c r="G196" i="36" s="1"/>
  <c r="F194" i="36"/>
  <c r="G194" i="36" s="1"/>
  <c r="F192" i="36"/>
  <c r="G192" i="36" s="1"/>
  <c r="F205" i="36"/>
  <c r="G205" i="36" s="1"/>
  <c r="F203" i="36"/>
  <c r="G203" i="36" s="1"/>
  <c r="F199" i="36"/>
  <c r="G199" i="36" s="1"/>
  <c r="F197" i="36"/>
  <c r="F195" i="36"/>
  <c r="G195" i="36" s="1"/>
  <c r="F193" i="36"/>
  <c r="G193" i="36" s="1"/>
  <c r="F190" i="36"/>
  <c r="G190" i="36" s="1"/>
  <c r="F244" i="37" l="1"/>
  <c r="N27" i="37"/>
  <c r="N28" i="37" s="1"/>
  <c r="N29" i="37" s="1"/>
  <c r="N30" i="37" s="1"/>
  <c r="N31" i="37" s="1"/>
  <c r="N32" i="37" s="1"/>
  <c r="N33" i="37" s="1"/>
  <c r="N34" i="37" s="1"/>
  <c r="O18" i="37"/>
  <c r="O19" i="37" s="1"/>
  <c r="O20" i="37" s="1"/>
  <c r="O21" i="37" s="1"/>
  <c r="O22" i="37" s="1"/>
  <c r="O23" i="37" s="1"/>
  <c r="O24" i="37" s="1"/>
  <c r="O25" i="37" s="1"/>
  <c r="O26" i="37" s="1"/>
  <c r="F249" i="37"/>
  <c r="G245" i="37"/>
  <c r="G249" i="37" s="1"/>
  <c r="G232" i="37"/>
  <c r="G244" i="37" s="1"/>
  <c r="F207" i="36"/>
  <c r="G202" i="36"/>
  <c r="G207" i="36" s="1"/>
  <c r="G197" i="36"/>
  <c r="G201" i="36" s="1"/>
  <c r="F201" i="36"/>
  <c r="N35" i="37" l="1"/>
  <c r="N36" i="37" s="1"/>
  <c r="N37" i="37" s="1"/>
  <c r="N38" i="37" s="1"/>
  <c r="N39" i="37" s="1"/>
  <c r="N40" i="37" s="1"/>
  <c r="O27" i="37"/>
  <c r="O28" i="37" s="1"/>
  <c r="O29" i="37" s="1"/>
  <c r="O30" i="37" s="1"/>
  <c r="O31" i="37" s="1"/>
  <c r="O32" i="37" s="1"/>
  <c r="O33" i="37" s="1"/>
  <c r="O34" i="37" s="1"/>
  <c r="L167" i="36"/>
  <c r="I167" i="36"/>
  <c r="C167" i="36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N7" i="36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B168" i="33"/>
  <c r="D167" i="33"/>
  <c r="E167" i="33" s="1"/>
  <c r="D166" i="33"/>
  <c r="E166" i="33" s="1"/>
  <c r="D165" i="33"/>
  <c r="E165" i="33" s="1"/>
  <c r="D164" i="33"/>
  <c r="E164" i="33" s="1"/>
  <c r="B163" i="33"/>
  <c r="D155" i="33"/>
  <c r="E155" i="33" s="1"/>
  <c r="D156" i="33"/>
  <c r="E156" i="33" s="1"/>
  <c r="D157" i="33"/>
  <c r="E157" i="33" s="1"/>
  <c r="D158" i="33"/>
  <c r="E158" i="33" s="1"/>
  <c r="D159" i="33"/>
  <c r="E159" i="33" s="1"/>
  <c r="D160" i="33"/>
  <c r="E160" i="33" s="1"/>
  <c r="D161" i="33"/>
  <c r="E161" i="33" s="1"/>
  <c r="D162" i="33"/>
  <c r="E162" i="33" s="1"/>
  <c r="J151" i="33"/>
  <c r="J146" i="33"/>
  <c r="D154" i="33"/>
  <c r="E154" i="33" s="1"/>
  <c r="N136" i="33"/>
  <c r="N41" i="37" l="1"/>
  <c r="N42" i="37" s="1"/>
  <c r="N43" i="37" s="1"/>
  <c r="O35" i="37"/>
  <c r="O36" i="37" s="1"/>
  <c r="O37" i="37" s="1"/>
  <c r="O38" i="37" s="1"/>
  <c r="O39" i="37" s="1"/>
  <c r="O40" i="37" s="1"/>
  <c r="N22" i="36"/>
  <c r="N23" i="36" s="1"/>
  <c r="N24" i="36" s="1"/>
  <c r="N25" i="36" s="1"/>
  <c r="N26" i="36" s="1"/>
  <c r="N27" i="36" s="1"/>
  <c r="O21" i="36"/>
  <c r="O22" i="36" s="1"/>
  <c r="O23" i="36" s="1"/>
  <c r="O24" i="36" s="1"/>
  <c r="O25" i="36" s="1"/>
  <c r="O26" i="36" s="1"/>
  <c r="O27" i="36" s="1"/>
  <c r="L168" i="36"/>
  <c r="G167" i="36"/>
  <c r="E168" i="33"/>
  <c r="E163" i="33"/>
  <c r="F165" i="33"/>
  <c r="G165" i="33" s="1"/>
  <c r="F167" i="33"/>
  <c r="G167" i="33" s="1"/>
  <c r="F164" i="33"/>
  <c r="F166" i="33"/>
  <c r="G166" i="33" s="1"/>
  <c r="F161" i="33"/>
  <c r="G161" i="33" s="1"/>
  <c r="F159" i="33"/>
  <c r="G159" i="33" s="1"/>
  <c r="F157" i="33"/>
  <c r="G157" i="33" s="1"/>
  <c r="F155" i="33"/>
  <c r="G155" i="33" s="1"/>
  <c r="F162" i="33"/>
  <c r="G162" i="33" s="1"/>
  <c r="F160" i="33"/>
  <c r="G160" i="33" s="1"/>
  <c r="F158" i="33"/>
  <c r="G158" i="33" s="1"/>
  <c r="F156" i="33"/>
  <c r="G156" i="33" s="1"/>
  <c r="F154" i="33"/>
  <c r="G81" i="33"/>
  <c r="G53" i="33"/>
  <c r="G80" i="33"/>
  <c r="N44" i="37" l="1"/>
  <c r="N45" i="37" s="1"/>
  <c r="N46" i="37" s="1"/>
  <c r="N47" i="37" s="1"/>
  <c r="N48" i="37" s="1"/>
  <c r="N49" i="37" s="1"/>
  <c r="N50" i="37" s="1"/>
  <c r="N51" i="37" s="1"/>
  <c r="N52" i="37" s="1"/>
  <c r="N53" i="37" s="1"/>
  <c r="N54" i="37" s="1"/>
  <c r="N55" i="37" s="1"/>
  <c r="N56" i="37" s="1"/>
  <c r="N57" i="37" s="1"/>
  <c r="N58" i="37" s="1"/>
  <c r="N59" i="37" s="1"/>
  <c r="N60" i="37" s="1"/>
  <c r="N61" i="37" s="1"/>
  <c r="N62" i="37" s="1"/>
  <c r="N63" i="37" s="1"/>
  <c r="N64" i="37" s="1"/>
  <c r="N65" i="37" s="1"/>
  <c r="O41" i="37"/>
  <c r="O42" i="37" s="1"/>
  <c r="N28" i="36"/>
  <c r="N29" i="36" s="1"/>
  <c r="N30" i="36" s="1"/>
  <c r="N31" i="36" s="1"/>
  <c r="N32" i="36" s="1"/>
  <c r="N33" i="36" s="1"/>
  <c r="N34" i="36" s="1"/>
  <c r="O28" i="36"/>
  <c r="O29" i="36" s="1"/>
  <c r="O30" i="36" s="1"/>
  <c r="O31" i="36" s="1"/>
  <c r="O32" i="36" s="1"/>
  <c r="O33" i="36" s="1"/>
  <c r="O34" i="36" s="1"/>
  <c r="O167" i="36"/>
  <c r="G164" i="33"/>
  <c r="G168" i="33" s="1"/>
  <c r="F168" i="33"/>
  <c r="G154" i="33"/>
  <c r="G163" i="33" s="1"/>
  <c r="F163" i="33"/>
  <c r="N66" i="37" l="1"/>
  <c r="N67" i="37" s="1"/>
  <c r="N68" i="37" s="1"/>
  <c r="N69" i="37" s="1"/>
  <c r="N70" i="37" s="1"/>
  <c r="N71" i="37" s="1"/>
  <c r="N72" i="37" s="1"/>
  <c r="N73" i="37" s="1"/>
  <c r="N74" i="37" s="1"/>
  <c r="O43" i="37"/>
  <c r="O44" i="37" s="1"/>
  <c r="O45" i="37" s="1"/>
  <c r="O46" i="37" s="1"/>
  <c r="O47" i="37" s="1"/>
  <c r="O48" i="37" s="1"/>
  <c r="O49" i="37" s="1"/>
  <c r="O50" i="37" s="1"/>
  <c r="O51" i="37" s="1"/>
  <c r="O52" i="37" s="1"/>
  <c r="O53" i="37" s="1"/>
  <c r="O54" i="37" s="1"/>
  <c r="O55" i="37" s="1"/>
  <c r="O56" i="37" s="1"/>
  <c r="O57" i="37" s="1"/>
  <c r="O58" i="37" s="1"/>
  <c r="O59" i="37" s="1"/>
  <c r="O60" i="37" s="1"/>
  <c r="O61" i="37" s="1"/>
  <c r="O62" i="37" s="1"/>
  <c r="O63" i="37" s="1"/>
  <c r="O64" i="37" s="1"/>
  <c r="O65" i="37" s="1"/>
  <c r="N35" i="36"/>
  <c r="N36" i="36" s="1"/>
  <c r="N37" i="36" s="1"/>
  <c r="N38" i="36" s="1"/>
  <c r="O35" i="36"/>
  <c r="O36" i="36" s="1"/>
  <c r="O37" i="36" s="1"/>
  <c r="L134" i="33"/>
  <c r="I134" i="33"/>
  <c r="C134" i="33"/>
  <c r="G134" i="33"/>
  <c r="O7" i="33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N7" i="33"/>
  <c r="N8" i="33" s="1"/>
  <c r="N9" i="33" s="1"/>
  <c r="B128" i="30"/>
  <c r="D127" i="30"/>
  <c r="E127" i="30" s="1"/>
  <c r="D126" i="30"/>
  <c r="E126" i="30" s="1"/>
  <c r="D125" i="30"/>
  <c r="E125" i="30" s="1"/>
  <c r="B124" i="30"/>
  <c r="D123" i="30"/>
  <c r="E123" i="30" s="1"/>
  <c r="J120" i="30"/>
  <c r="J116" i="30"/>
  <c r="N116" i="30"/>
  <c r="N115" i="30"/>
  <c r="N114" i="30"/>
  <c r="G29" i="30"/>
  <c r="N75" i="37" l="1"/>
  <c r="N76" i="37" s="1"/>
  <c r="N77" i="37" s="1"/>
  <c r="N78" i="37" s="1"/>
  <c r="N79" i="37" s="1"/>
  <c r="N80" i="37" s="1"/>
  <c r="O66" i="37"/>
  <c r="O67" i="37" s="1"/>
  <c r="O68" i="37" s="1"/>
  <c r="O69" i="37" s="1"/>
  <c r="O70" i="37" s="1"/>
  <c r="O71" i="37" s="1"/>
  <c r="O72" i="37" s="1"/>
  <c r="O73" i="37" s="1"/>
  <c r="N39" i="36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O38" i="36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32" i="33"/>
  <c r="O33" i="33" s="1"/>
  <c r="N10" i="33"/>
  <c r="N11" i="33" s="1"/>
  <c r="N12" i="33" s="1"/>
  <c r="N13" i="33" s="1"/>
  <c r="L135" i="33"/>
  <c r="O134" i="33"/>
  <c r="F123" i="30"/>
  <c r="F124" i="30" s="1"/>
  <c r="E124" i="30"/>
  <c r="G123" i="30"/>
  <c r="G124" i="30" s="1"/>
  <c r="F125" i="30"/>
  <c r="G125" i="30" s="1"/>
  <c r="E128" i="30"/>
  <c r="F126" i="30"/>
  <c r="G126" i="30" s="1"/>
  <c r="F127" i="30"/>
  <c r="G127" i="30" s="1"/>
  <c r="N14" i="33" l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81" i="37"/>
  <c r="N82" i="37" s="1"/>
  <c r="O74" i="37"/>
  <c r="O75" i="37" s="1"/>
  <c r="O76" i="37" s="1"/>
  <c r="O77" i="37" s="1"/>
  <c r="O78" i="37" s="1"/>
  <c r="O79" i="37" s="1"/>
  <c r="N66" i="36"/>
  <c r="N67" i="36" s="1"/>
  <c r="N68" i="36" s="1"/>
  <c r="N69" i="36" s="1"/>
  <c r="N70" i="36" s="1"/>
  <c r="N71" i="36" s="1"/>
  <c r="O65" i="36"/>
  <c r="O66" i="36" s="1"/>
  <c r="O67" i="36" s="1"/>
  <c r="O68" i="36" s="1"/>
  <c r="O69" i="36" s="1"/>
  <c r="O70" i="36" s="1"/>
  <c r="O34" i="33"/>
  <c r="O35" i="33" s="1"/>
  <c r="O36" i="33" s="1"/>
  <c r="O37" i="33" s="1"/>
  <c r="O38" i="33" s="1"/>
  <c r="G128" i="30"/>
  <c r="F128" i="30"/>
  <c r="N83" i="37" l="1"/>
  <c r="N84" i="37" s="1"/>
  <c r="N85" i="37" s="1"/>
  <c r="N86" i="37" s="1"/>
  <c r="N87" i="37" s="1"/>
  <c r="N88" i="37" s="1"/>
  <c r="N89" i="37" s="1"/>
  <c r="N90" i="37" s="1"/>
  <c r="O80" i="37"/>
  <c r="O81" i="37" s="1"/>
  <c r="N72" i="36"/>
  <c r="N73" i="36" s="1"/>
  <c r="N74" i="36" s="1"/>
  <c r="N75" i="36" s="1"/>
  <c r="O71" i="36"/>
  <c r="O72" i="36" s="1"/>
  <c r="O73" i="36" s="1"/>
  <c r="O74" i="36" s="1"/>
  <c r="O39" i="33"/>
  <c r="O40" i="33" s="1"/>
  <c r="O41" i="33" s="1"/>
  <c r="O42" i="33" s="1"/>
  <c r="O43" i="33" s="1"/>
  <c r="O44" i="33" s="1"/>
  <c r="O45" i="33" s="1"/>
  <c r="O46" i="33" s="1"/>
  <c r="N34" i="33"/>
  <c r="N35" i="33" s="1"/>
  <c r="N36" i="33" s="1"/>
  <c r="N37" i="33" s="1"/>
  <c r="N38" i="33" s="1"/>
  <c r="L112" i="30"/>
  <c r="I112" i="30"/>
  <c r="G112" i="30"/>
  <c r="C112" i="30"/>
  <c r="N7" i="30"/>
  <c r="N8" i="30" s="1"/>
  <c r="N9" i="30" s="1"/>
  <c r="N10" i="30" s="1"/>
  <c r="N11" i="30" s="1"/>
  <c r="N12" i="30" s="1"/>
  <c r="N13" i="30" s="1"/>
  <c r="N14" i="30" s="1"/>
  <c r="B118" i="29"/>
  <c r="J109" i="29"/>
  <c r="N91" i="37" l="1"/>
  <c r="N92" i="37" s="1"/>
  <c r="O82" i="37"/>
  <c r="O83" i="37" s="1"/>
  <c r="O84" i="37" s="1"/>
  <c r="O85" i="37" s="1"/>
  <c r="O86" i="37" s="1"/>
  <c r="O87" i="37" s="1"/>
  <c r="O88" i="37" s="1"/>
  <c r="O89" i="37" s="1"/>
  <c r="N76" i="36"/>
  <c r="N77" i="36" s="1"/>
  <c r="N78" i="36" s="1"/>
  <c r="N79" i="36" s="1"/>
  <c r="N80" i="36" s="1"/>
  <c r="N81" i="36" s="1"/>
  <c r="N82" i="36" s="1"/>
  <c r="N83" i="36" s="1"/>
  <c r="N84" i="36" s="1"/>
  <c r="N85" i="36" s="1"/>
  <c r="N86" i="36" s="1"/>
  <c r="N87" i="36" s="1"/>
  <c r="N88" i="36" s="1"/>
  <c r="N89" i="36" s="1"/>
  <c r="N90" i="36" s="1"/>
  <c r="O75" i="36"/>
  <c r="O76" i="36" s="1"/>
  <c r="O77" i="36" s="1"/>
  <c r="O78" i="36" s="1"/>
  <c r="O79" i="36" s="1"/>
  <c r="O80" i="36" s="1"/>
  <c r="O81" i="36" s="1"/>
  <c r="O82" i="36" s="1"/>
  <c r="O83" i="36" s="1"/>
  <c r="O84" i="36" s="1"/>
  <c r="O85" i="36" s="1"/>
  <c r="O86" i="36" s="1"/>
  <c r="O87" i="36" s="1"/>
  <c r="O88" i="36" s="1"/>
  <c r="O89" i="36" s="1"/>
  <c r="O90" i="36" s="1"/>
  <c r="O47" i="33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N39" i="33"/>
  <c r="N40" i="33" s="1"/>
  <c r="N41" i="33" s="1"/>
  <c r="N42" i="33" s="1"/>
  <c r="N43" i="33" s="1"/>
  <c r="N44" i="33" s="1"/>
  <c r="N45" i="33" s="1"/>
  <c r="N46" i="33" s="1"/>
  <c r="N15" i="30"/>
  <c r="N16" i="30" s="1"/>
  <c r="N17" i="30" s="1"/>
  <c r="N18" i="30" s="1"/>
  <c r="N19" i="30" s="1"/>
  <c r="N20" i="30" s="1"/>
  <c r="L113" i="30"/>
  <c r="O112" i="30"/>
  <c r="O7" i="30"/>
  <c r="O8" i="30" s="1"/>
  <c r="O9" i="30" s="1"/>
  <c r="D117" i="29"/>
  <c r="E117" i="29" s="1"/>
  <c r="F117" i="29" s="1"/>
  <c r="D112" i="29"/>
  <c r="E112" i="29" s="1"/>
  <c r="B113" i="29"/>
  <c r="D114" i="29"/>
  <c r="E114" i="29" s="1"/>
  <c r="D115" i="29"/>
  <c r="E115" i="29" s="1"/>
  <c r="F115" i="29" s="1"/>
  <c r="G115" i="29" s="1"/>
  <c r="D116" i="29"/>
  <c r="E116" i="29" s="1"/>
  <c r="F116" i="29" s="1"/>
  <c r="G116" i="29" s="1"/>
  <c r="F112" i="29" l="1"/>
  <c r="E113" i="29"/>
  <c r="F114" i="29"/>
  <c r="F118" i="29" s="1"/>
  <c r="E118" i="29"/>
  <c r="N93" i="37"/>
  <c r="N94" i="37" s="1"/>
  <c r="N95" i="37" s="1"/>
  <c r="N96" i="37" s="1"/>
  <c r="N97" i="37" s="1"/>
  <c r="N98" i="37" s="1"/>
  <c r="O90" i="37"/>
  <c r="O91" i="37" s="1"/>
  <c r="N91" i="36"/>
  <c r="O91" i="36"/>
  <c r="O92" i="36" s="1"/>
  <c r="O93" i="36" s="1"/>
  <c r="O94" i="36" s="1"/>
  <c r="O95" i="36" s="1"/>
  <c r="O96" i="36" s="1"/>
  <c r="O66" i="33"/>
  <c r="O67" i="33" s="1"/>
  <c r="O68" i="33" s="1"/>
  <c r="O69" i="33" s="1"/>
  <c r="O70" i="33" s="1"/>
  <c r="N47" i="33"/>
  <c r="N48" i="33" s="1"/>
  <c r="N49" i="33" s="1"/>
  <c r="N50" i="33" s="1"/>
  <c r="N51" i="33" s="1"/>
  <c r="N52" i="33" s="1"/>
  <c r="N53" i="33" s="1"/>
  <c r="N54" i="33" s="1"/>
  <c r="N55" i="33" s="1"/>
  <c r="N21" i="30"/>
  <c r="N22" i="30" s="1"/>
  <c r="N23" i="30" s="1"/>
  <c r="N24" i="30" s="1"/>
  <c r="N25" i="30" s="1"/>
  <c r="N26" i="30" s="1"/>
  <c r="N27" i="30" s="1"/>
  <c r="N28" i="30" s="1"/>
  <c r="N29" i="30" s="1"/>
  <c r="O10" i="30"/>
  <c r="O11" i="30" s="1"/>
  <c r="O12" i="30" s="1"/>
  <c r="O13" i="30" s="1"/>
  <c r="O14" i="30" s="1"/>
  <c r="G117" i="29"/>
  <c r="G112" i="29"/>
  <c r="G113" i="29" s="1"/>
  <c r="F113" i="29"/>
  <c r="G114" i="29" l="1"/>
  <c r="G118" i="29" s="1"/>
  <c r="N99" i="37"/>
  <c r="N100" i="37" s="1"/>
  <c r="O92" i="37"/>
  <c r="O93" i="37" s="1"/>
  <c r="O94" i="37" s="1"/>
  <c r="O95" i="37" s="1"/>
  <c r="O96" i="37" s="1"/>
  <c r="O97" i="37" s="1"/>
  <c r="N92" i="36"/>
  <c r="N93" i="36" s="1"/>
  <c r="N94" i="36" s="1"/>
  <c r="N95" i="36" s="1"/>
  <c r="N96" i="36" s="1"/>
  <c r="O97" i="36"/>
  <c r="O98" i="36" s="1"/>
  <c r="O99" i="36" s="1"/>
  <c r="O100" i="36" s="1"/>
  <c r="O101" i="36" s="1"/>
  <c r="O71" i="33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N56" i="33"/>
  <c r="N57" i="33" s="1"/>
  <c r="N58" i="33" s="1"/>
  <c r="N59" i="33" s="1"/>
  <c r="N60" i="33" s="1"/>
  <c r="N61" i="33" s="1"/>
  <c r="N30" i="30"/>
  <c r="O15" i="30"/>
  <c r="O16" i="30" s="1"/>
  <c r="O17" i="30" s="1"/>
  <c r="O18" i="30" s="1"/>
  <c r="O19" i="30" s="1"/>
  <c r="J104" i="29"/>
  <c r="L100" i="29"/>
  <c r="I100" i="29"/>
  <c r="G100" i="29"/>
  <c r="C100" i="29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N7" i="29"/>
  <c r="N8" i="29" s="1"/>
  <c r="N9" i="29" s="1"/>
  <c r="B96" i="27"/>
  <c r="D95" i="27"/>
  <c r="E95" i="27" s="1"/>
  <c r="D94" i="27"/>
  <c r="E94" i="27" s="1"/>
  <c r="J92" i="27"/>
  <c r="L87" i="27"/>
  <c r="I87" i="27"/>
  <c r="G87" i="27"/>
  <c r="C87" i="27"/>
  <c r="N7" i="27"/>
  <c r="N8" i="27" s="1"/>
  <c r="N9" i="27" s="1"/>
  <c r="B94" i="26"/>
  <c r="D93" i="26"/>
  <c r="E93" i="26" s="1"/>
  <c r="D92" i="26"/>
  <c r="E92" i="26" s="1"/>
  <c r="J88" i="26"/>
  <c r="J87" i="26"/>
  <c r="N89" i="26"/>
  <c r="J89" i="26" l="1"/>
  <c r="N101" i="37"/>
  <c r="N102" i="37" s="1"/>
  <c r="N103" i="37" s="1"/>
  <c r="O98" i="37"/>
  <c r="O99" i="37" s="1"/>
  <c r="O102" i="36"/>
  <c r="O103" i="36" s="1"/>
  <c r="O104" i="36" s="1"/>
  <c r="O105" i="36" s="1"/>
  <c r="O106" i="36" s="1"/>
  <c r="N97" i="36"/>
  <c r="N98" i="36" s="1"/>
  <c r="N99" i="36" s="1"/>
  <c r="N100" i="36" s="1"/>
  <c r="N101" i="36" s="1"/>
  <c r="N102" i="36" s="1"/>
  <c r="O83" i="33"/>
  <c r="O84" i="33" s="1"/>
  <c r="N31" i="30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O20" i="30"/>
  <c r="O21" i="30" s="1"/>
  <c r="O22" i="30" s="1"/>
  <c r="O23" i="30" s="1"/>
  <c r="O24" i="30" s="1"/>
  <c r="O25" i="30" s="1"/>
  <c r="O26" i="30" s="1"/>
  <c r="O27" i="30" s="1"/>
  <c r="O28" i="30" s="1"/>
  <c r="O29" i="30" s="1"/>
  <c r="L101" i="29"/>
  <c r="O27" i="29"/>
  <c r="O28" i="29" s="1"/>
  <c r="O29" i="29" s="1"/>
  <c r="O30" i="29" s="1"/>
  <c r="O31" i="29" s="1"/>
  <c r="N10" i="29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N22" i="29" s="1"/>
  <c r="N23" i="29" s="1"/>
  <c r="N24" i="29" s="1"/>
  <c r="N25" i="29" s="1"/>
  <c r="N26" i="29" s="1"/>
  <c r="O100" i="29"/>
  <c r="O87" i="27"/>
  <c r="N10" i="27"/>
  <c r="N11" i="27" s="1"/>
  <c r="N12" i="27" s="1"/>
  <c r="N13" i="27" s="1"/>
  <c r="L88" i="27"/>
  <c r="O7" i="27"/>
  <c r="O8" i="27" s="1"/>
  <c r="O9" i="27" s="1"/>
  <c r="O10" i="27" s="1"/>
  <c r="O11" i="27" s="1"/>
  <c r="O12" i="27" s="1"/>
  <c r="O13" i="27" s="1"/>
  <c r="F94" i="27"/>
  <c r="E96" i="27"/>
  <c r="G94" i="27"/>
  <c r="F95" i="27"/>
  <c r="G95" i="27" s="1"/>
  <c r="F92" i="26"/>
  <c r="E94" i="26"/>
  <c r="G92" i="26"/>
  <c r="F93" i="26"/>
  <c r="G93" i="26" s="1"/>
  <c r="L84" i="26"/>
  <c r="I84" i="26"/>
  <c r="G84" i="26"/>
  <c r="C84" i="26"/>
  <c r="N7" i="26"/>
  <c r="N8" i="26" s="1"/>
  <c r="N9" i="26" s="1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D86" i="25"/>
  <c r="N84" i="25"/>
  <c r="L79" i="25"/>
  <c r="J83" i="25" s="1"/>
  <c r="I79" i="25"/>
  <c r="G79" i="25"/>
  <c r="C79" i="25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B89" i="24"/>
  <c r="D88" i="24"/>
  <c r="E88" i="24" s="1"/>
  <c r="D87" i="24"/>
  <c r="J84" i="24"/>
  <c r="J83" i="24"/>
  <c r="N85" i="24"/>
  <c r="N84" i="24"/>
  <c r="N83" i="24"/>
  <c r="L79" i="24"/>
  <c r="I79" i="24"/>
  <c r="G79" i="24"/>
  <c r="C79" i="24"/>
  <c r="N7" i="24"/>
  <c r="N8" i="24" s="1"/>
  <c r="N9" i="24" s="1"/>
  <c r="D97" i="23"/>
  <c r="E97" i="23" s="1"/>
  <c r="D96" i="23"/>
  <c r="D94" i="23"/>
  <c r="E94" i="23" s="1"/>
  <c r="D93" i="23"/>
  <c r="E93" i="23" s="1"/>
  <c r="N104" i="37" l="1"/>
  <c r="N105" i="37" s="1"/>
  <c r="N106" i="37" s="1"/>
  <c r="N107" i="37" s="1"/>
  <c r="O100" i="37"/>
  <c r="O101" i="37" s="1"/>
  <c r="O102" i="37" s="1"/>
  <c r="O107" i="36"/>
  <c r="O108" i="36" s="1"/>
  <c r="N103" i="36"/>
  <c r="N104" i="36" s="1"/>
  <c r="N105" i="36" s="1"/>
  <c r="N106" i="36" s="1"/>
  <c r="O85" i="33"/>
  <c r="N62" i="33"/>
  <c r="N63" i="33" s="1"/>
  <c r="N42" i="30"/>
  <c r="N43" i="30" s="1"/>
  <c r="N44" i="30" s="1"/>
  <c r="N45" i="30" s="1"/>
  <c r="N46" i="30" s="1"/>
  <c r="N47" i="30" s="1"/>
  <c r="N48" i="30" s="1"/>
  <c r="N49" i="30" s="1"/>
  <c r="N50" i="30" s="1"/>
  <c r="N51" i="30" s="1"/>
  <c r="O30" i="30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32" i="29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N27" i="29"/>
  <c r="N28" i="29" s="1"/>
  <c r="N29" i="29" s="1"/>
  <c r="N30" i="29" s="1"/>
  <c r="N31" i="29" s="1"/>
  <c r="O14" i="27"/>
  <c r="O15" i="27" s="1"/>
  <c r="O16" i="27" s="1"/>
  <c r="O17" i="27" s="1"/>
  <c r="O18" i="27" s="1"/>
  <c r="O19" i="27" s="1"/>
  <c r="O20" i="27" s="1"/>
  <c r="O21" i="27" s="1"/>
  <c r="O22" i="27" s="1"/>
  <c r="O23" i="27" s="1"/>
  <c r="O24" i="27" s="1"/>
  <c r="O25" i="27" s="1"/>
  <c r="O26" i="27" s="1"/>
  <c r="O27" i="27" s="1"/>
  <c r="O28" i="27" s="1"/>
  <c r="N14" i="27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G96" i="27"/>
  <c r="F96" i="27"/>
  <c r="G94" i="26"/>
  <c r="F94" i="26"/>
  <c r="O84" i="26"/>
  <c r="O7" i="26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L85" i="26"/>
  <c r="E86" i="25"/>
  <c r="N44" i="25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80" i="25" s="1"/>
  <c r="O89" i="25" s="1"/>
  <c r="L80" i="25"/>
  <c r="O79" i="25"/>
  <c r="O7" i="25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E87" i="24"/>
  <c r="E89" i="24" s="1"/>
  <c r="F88" i="24"/>
  <c r="D89" i="24"/>
  <c r="J85" i="24"/>
  <c r="N10" i="24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L80" i="24"/>
  <c r="O79" i="24"/>
  <c r="O7" i="24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D98" i="23"/>
  <c r="E96" i="23"/>
  <c r="E98" i="23" s="1"/>
  <c r="E95" i="23"/>
  <c r="D95" i="23"/>
  <c r="F97" i="23"/>
  <c r="F94" i="23"/>
  <c r="F93" i="23"/>
  <c r="F95" i="23" l="1"/>
  <c r="N108" i="37"/>
  <c r="N109" i="37" s="1"/>
  <c r="O103" i="37"/>
  <c r="O104" i="37" s="1"/>
  <c r="O105" i="37" s="1"/>
  <c r="O106" i="37" s="1"/>
  <c r="O109" i="36"/>
  <c r="O110" i="36" s="1"/>
  <c r="O111" i="36" s="1"/>
  <c r="O112" i="36" s="1"/>
  <c r="O113" i="36" s="1"/>
  <c r="N107" i="36"/>
  <c r="O86" i="33"/>
  <c r="O87" i="33" s="1"/>
  <c r="O88" i="33" s="1"/>
  <c r="O89" i="33" s="1"/>
  <c r="O90" i="33" s="1"/>
  <c r="O91" i="33" s="1"/>
  <c r="O92" i="33" s="1"/>
  <c r="N64" i="33"/>
  <c r="N65" i="33" s="1"/>
  <c r="N66" i="33" s="1"/>
  <c r="N67" i="33" s="1"/>
  <c r="N68" i="33" s="1"/>
  <c r="N69" i="33" s="1"/>
  <c r="N70" i="33" s="1"/>
  <c r="N52" i="30"/>
  <c r="N53" i="30" s="1"/>
  <c r="N54" i="30" s="1"/>
  <c r="O44" i="29"/>
  <c r="O45" i="29" s="1"/>
  <c r="O46" i="29" s="1"/>
  <c r="O47" i="29" s="1"/>
  <c r="O48" i="29" s="1"/>
  <c r="O49" i="29" s="1"/>
  <c r="O50" i="29" s="1"/>
  <c r="O51" i="29" s="1"/>
  <c r="N32" i="29"/>
  <c r="N33" i="29" s="1"/>
  <c r="N34" i="29" s="1"/>
  <c r="N35" i="29" s="1"/>
  <c r="N36" i="29" s="1"/>
  <c r="N37" i="29" s="1"/>
  <c r="N29" i="27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O29" i="27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N85" i="26"/>
  <c r="O94" i="26" s="1"/>
  <c r="M94" i="26" s="1"/>
  <c r="F86" i="25"/>
  <c r="M89" i="25"/>
  <c r="N23" i="24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F87" i="24"/>
  <c r="F89" i="24" s="1"/>
  <c r="O23" i="24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F96" i="23"/>
  <c r="F98" i="23" s="1"/>
  <c r="N110" i="37" l="1"/>
  <c r="N111" i="37" s="1"/>
  <c r="N112" i="37" s="1"/>
  <c r="N113" i="37" s="1"/>
  <c r="N114" i="37" s="1"/>
  <c r="N115" i="37" s="1"/>
  <c r="N116" i="37" s="1"/>
  <c r="N117" i="37" s="1"/>
  <c r="N118" i="37" s="1"/>
  <c r="N119" i="37" s="1"/>
  <c r="N120" i="37" s="1"/>
  <c r="N121" i="37" s="1"/>
  <c r="N122" i="37" s="1"/>
  <c r="N123" i="37" s="1"/>
  <c r="N124" i="37" s="1"/>
  <c r="N125" i="37" s="1"/>
  <c r="N126" i="37" s="1"/>
  <c r="N127" i="37" s="1"/>
  <c r="N128" i="37" s="1"/>
  <c r="O107" i="37"/>
  <c r="O108" i="37" s="1"/>
  <c r="O114" i="36"/>
  <c r="O115" i="36" s="1"/>
  <c r="O116" i="36" s="1"/>
  <c r="O117" i="36" s="1"/>
  <c r="O118" i="36" s="1"/>
  <c r="O119" i="36" s="1"/>
  <c r="O120" i="36" s="1"/>
  <c r="N108" i="36"/>
  <c r="N109" i="36" s="1"/>
  <c r="N110" i="36" s="1"/>
  <c r="N111" i="36" s="1"/>
  <c r="N112" i="36" s="1"/>
  <c r="N113" i="36" s="1"/>
  <c r="N114" i="36" s="1"/>
  <c r="O93" i="33"/>
  <c r="O94" i="33" s="1"/>
  <c r="O95" i="33" s="1"/>
  <c r="O96" i="33" s="1"/>
  <c r="O97" i="33" s="1"/>
  <c r="O98" i="33" s="1"/>
  <c r="O99" i="33" s="1"/>
  <c r="O100" i="33" s="1"/>
  <c r="O101" i="33" s="1"/>
  <c r="N71" i="33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55" i="30"/>
  <c r="N56" i="30" s="1"/>
  <c r="N57" i="30" s="1"/>
  <c r="N58" i="30" s="1"/>
  <c r="N59" i="30" s="1"/>
  <c r="N60" i="30" s="1"/>
  <c r="O45" i="30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2" i="29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O84" i="29" s="1"/>
  <c r="O85" i="29" s="1"/>
  <c r="O86" i="29" s="1"/>
  <c r="O87" i="29" s="1"/>
  <c r="O88" i="29" s="1"/>
  <c r="O89" i="29" s="1"/>
  <c r="O90" i="29" s="1"/>
  <c r="O91" i="29" s="1"/>
  <c r="O92" i="29" s="1"/>
  <c r="O93" i="29" s="1"/>
  <c r="O94" i="29" s="1"/>
  <c r="O95" i="29" s="1"/>
  <c r="O96" i="29" s="1"/>
  <c r="O97" i="29" s="1"/>
  <c r="O98" i="29" s="1"/>
  <c r="O99" i="29" s="1"/>
  <c r="N38" i="29"/>
  <c r="N39" i="29" s="1"/>
  <c r="N40" i="29" s="1"/>
  <c r="N41" i="29" s="1"/>
  <c r="N40" i="27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N84" i="27" s="1"/>
  <c r="N85" i="27" s="1"/>
  <c r="N86" i="27" s="1"/>
  <c r="N88" i="27" s="1"/>
  <c r="O96" i="27" s="1"/>
  <c r="M96" i="27" s="1"/>
  <c r="O40" i="27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O84" i="27" s="1"/>
  <c r="O85" i="27" s="1"/>
  <c r="O86" i="27" s="1"/>
  <c r="N41" i="24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80" i="24" s="1"/>
  <c r="O89" i="24" s="1"/>
  <c r="M89" i="24" s="1"/>
  <c r="B95" i="23"/>
  <c r="B98" i="23"/>
  <c r="J90" i="23"/>
  <c r="N83" i="23"/>
  <c r="N82" i="23"/>
  <c r="N81" i="23"/>
  <c r="N80" i="23"/>
  <c r="J87" i="23"/>
  <c r="L78" i="23"/>
  <c r="I78" i="23"/>
  <c r="G78" i="23"/>
  <c r="C78" i="23"/>
  <c r="O7" i="23" s="1"/>
  <c r="O8" i="23" s="1"/>
  <c r="O9" i="23" s="1"/>
  <c r="O10" i="23" s="1"/>
  <c r="O11" i="23" s="1"/>
  <c r="O12" i="23" s="1"/>
  <c r="N7" i="23"/>
  <c r="N8" i="23" s="1"/>
  <c r="N9" i="23" s="1"/>
  <c r="B94" i="22"/>
  <c r="D95" i="22"/>
  <c r="D96" i="22" s="1"/>
  <c r="B96" i="22"/>
  <c r="J84" i="22"/>
  <c r="J86" i="22"/>
  <c r="N79" i="22"/>
  <c r="N78" i="22"/>
  <c r="N77" i="22"/>
  <c r="D93" i="22"/>
  <c r="D92" i="22"/>
  <c r="D91" i="22"/>
  <c r="D90" i="22"/>
  <c r="L75" i="22"/>
  <c r="I75" i="22"/>
  <c r="G75" i="22"/>
  <c r="C75" i="22"/>
  <c r="N7" i="22"/>
  <c r="N8" i="22" s="1"/>
  <c r="N9" i="22" s="1"/>
  <c r="N10" i="22" s="1"/>
  <c r="N11" i="22" s="1"/>
  <c r="N12" i="22" s="1"/>
  <c r="B121" i="21"/>
  <c r="C120" i="21"/>
  <c r="C119" i="21"/>
  <c r="C118" i="21"/>
  <c r="C117" i="21"/>
  <c r="C116" i="21"/>
  <c r="C115" i="21"/>
  <c r="C114" i="21"/>
  <c r="C113" i="21"/>
  <c r="C112" i="21"/>
  <c r="N129" i="37" l="1"/>
  <c r="N130" i="37" s="1"/>
  <c r="N131" i="37" s="1"/>
  <c r="N132" i="37" s="1"/>
  <c r="N133" i="37" s="1"/>
  <c r="N134" i="37" s="1"/>
  <c r="N135" i="37" s="1"/>
  <c r="N136" i="37" s="1"/>
  <c r="N137" i="37" s="1"/>
  <c r="N138" i="37" s="1"/>
  <c r="O109" i="37"/>
  <c r="O110" i="37" s="1"/>
  <c r="O111" i="37" s="1"/>
  <c r="O112" i="37" s="1"/>
  <c r="O113" i="37" s="1"/>
  <c r="O114" i="37" s="1"/>
  <c r="O115" i="37" s="1"/>
  <c r="O116" i="37" s="1"/>
  <c r="O117" i="37" s="1"/>
  <c r="O118" i="37" s="1"/>
  <c r="O119" i="37" s="1"/>
  <c r="O120" i="37" s="1"/>
  <c r="O121" i="37" s="1"/>
  <c r="O122" i="37" s="1"/>
  <c r="O123" i="37" s="1"/>
  <c r="O124" i="37" s="1"/>
  <c r="O125" i="37" s="1"/>
  <c r="O126" i="37" s="1"/>
  <c r="O127" i="37" s="1"/>
  <c r="O121" i="36"/>
  <c r="O122" i="36" s="1"/>
  <c r="O123" i="36" s="1"/>
  <c r="O124" i="36" s="1"/>
  <c r="O125" i="36" s="1"/>
  <c r="O126" i="36" s="1"/>
  <c r="O127" i="36" s="1"/>
  <c r="N115" i="36"/>
  <c r="N116" i="36" s="1"/>
  <c r="N117" i="36" s="1"/>
  <c r="N118" i="36" s="1"/>
  <c r="N119" i="36" s="1"/>
  <c r="N120" i="36" s="1"/>
  <c r="N121" i="36" s="1"/>
  <c r="O102" i="33"/>
  <c r="O103" i="33" s="1"/>
  <c r="O104" i="33" s="1"/>
  <c r="O105" i="33" s="1"/>
  <c r="O106" i="33" s="1"/>
  <c r="O107" i="33" s="1"/>
  <c r="O108" i="33" s="1"/>
  <c r="O109" i="33" s="1"/>
  <c r="O110" i="33" s="1"/>
  <c r="O111" i="33" s="1"/>
  <c r="O112" i="33" s="1"/>
  <c r="O113" i="33" s="1"/>
  <c r="O114" i="33" s="1"/>
  <c r="O115" i="33" s="1"/>
  <c r="O116" i="33" s="1"/>
  <c r="O117" i="33" s="1"/>
  <c r="O118" i="33" s="1"/>
  <c r="O119" i="33" s="1"/>
  <c r="O120" i="33" s="1"/>
  <c r="O121" i="33" s="1"/>
  <c r="O122" i="33" s="1"/>
  <c r="O123" i="33" s="1"/>
  <c r="O124" i="33" s="1"/>
  <c r="O125" i="33" s="1"/>
  <c r="O126" i="33" s="1"/>
  <c r="O127" i="33" s="1"/>
  <c r="O128" i="33" s="1"/>
  <c r="O129" i="33" s="1"/>
  <c r="O130" i="33" s="1"/>
  <c r="O131" i="33" s="1"/>
  <c r="O132" i="33" s="1"/>
  <c r="O133" i="33" s="1"/>
  <c r="N83" i="33"/>
  <c r="N84" i="33" s="1"/>
  <c r="N85" i="33" s="1"/>
  <c r="N61" i="30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N84" i="30" s="1"/>
  <c r="N85" i="30" s="1"/>
  <c r="N86" i="30" s="1"/>
  <c r="N87" i="30" s="1"/>
  <c r="N88" i="30" s="1"/>
  <c r="N89" i="30" s="1"/>
  <c r="N90" i="30" s="1"/>
  <c r="N91" i="30" s="1"/>
  <c r="N92" i="30" s="1"/>
  <c r="N93" i="30" s="1"/>
  <c r="N94" i="30" s="1"/>
  <c r="N95" i="30" s="1"/>
  <c r="N96" i="30" s="1"/>
  <c r="N97" i="30" s="1"/>
  <c r="N98" i="30" s="1"/>
  <c r="N99" i="30" s="1"/>
  <c r="N100" i="30" s="1"/>
  <c r="N101" i="30" s="1"/>
  <c r="N102" i="30" s="1"/>
  <c r="N103" i="30" s="1"/>
  <c r="N104" i="30" s="1"/>
  <c r="N105" i="30" s="1"/>
  <c r="N106" i="30" s="1"/>
  <c r="N107" i="30" s="1"/>
  <c r="N108" i="30" s="1"/>
  <c r="N109" i="30" s="1"/>
  <c r="N110" i="30" s="1"/>
  <c r="N111" i="30" s="1"/>
  <c r="N113" i="30" s="1"/>
  <c r="O122" i="30" s="1"/>
  <c r="M122" i="30" s="1"/>
  <c r="N42" i="29"/>
  <c r="N43" i="29" s="1"/>
  <c r="N44" i="29" s="1"/>
  <c r="N45" i="29" s="1"/>
  <c r="N46" i="29" s="1"/>
  <c r="N47" i="29" s="1"/>
  <c r="N48" i="29" s="1"/>
  <c r="O13" i="23"/>
  <c r="O14" i="23" s="1"/>
  <c r="O15" i="23" s="1"/>
  <c r="O16" i="23" s="1"/>
  <c r="O17" i="23" s="1"/>
  <c r="O18" i="23" s="1"/>
  <c r="O19" i="23" s="1"/>
  <c r="O20" i="23" s="1"/>
  <c r="O21" i="23" s="1"/>
  <c r="L79" i="23"/>
  <c r="N10" i="23"/>
  <c r="N11" i="23" s="1"/>
  <c r="N12" i="23" s="1"/>
  <c r="N13" i="23" s="1"/>
  <c r="O78" i="23"/>
  <c r="E95" i="22"/>
  <c r="F95" i="22" s="1"/>
  <c r="D89" i="22"/>
  <c r="E89" i="22" s="1"/>
  <c r="N13" i="22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L76" i="22"/>
  <c r="O75" i="22"/>
  <c r="O7" i="22"/>
  <c r="O8" i="22" s="1"/>
  <c r="O9" i="22" s="1"/>
  <c r="O10" i="22" s="1"/>
  <c r="O11" i="22" s="1"/>
  <c r="O12" i="22" s="1"/>
  <c r="E90" i="22"/>
  <c r="F90" i="22" s="1"/>
  <c r="E92" i="22"/>
  <c r="F92" i="22" s="1"/>
  <c r="E91" i="22"/>
  <c r="F91" i="22" s="1"/>
  <c r="E93" i="22"/>
  <c r="F93" i="22" s="1"/>
  <c r="C124" i="21"/>
  <c r="D124" i="21" s="1"/>
  <c r="E124" i="21" s="1"/>
  <c r="C123" i="21"/>
  <c r="D123" i="21" s="1"/>
  <c r="B125" i="21"/>
  <c r="J109" i="21"/>
  <c r="J106" i="21"/>
  <c r="E96" i="22" l="1"/>
  <c r="N49" i="29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N84" i="29" s="1"/>
  <c r="N85" i="29" s="1"/>
  <c r="N86" i="29" s="1"/>
  <c r="N87" i="29" s="1"/>
  <c r="N88" i="29" s="1"/>
  <c r="N89" i="29" s="1"/>
  <c r="N90" i="29" s="1"/>
  <c r="N91" i="29" s="1"/>
  <c r="N92" i="29" s="1"/>
  <c r="N93" i="29" s="1"/>
  <c r="N94" i="29" s="1"/>
  <c r="N95" i="29" s="1"/>
  <c r="N96" i="29" s="1"/>
  <c r="N97" i="29" s="1"/>
  <c r="N98" i="29" s="1"/>
  <c r="N99" i="29" s="1"/>
  <c r="N101" i="29" s="1"/>
  <c r="O110" i="29" s="1"/>
  <c r="M110" i="29" s="1"/>
  <c r="N139" i="37"/>
  <c r="N140" i="37" s="1"/>
  <c r="N141" i="37" s="1"/>
  <c r="N142" i="37" s="1"/>
  <c r="N143" i="37" s="1"/>
  <c r="N144" i="37" s="1"/>
  <c r="O128" i="37"/>
  <c r="O129" i="37" s="1"/>
  <c r="O130" i="37" s="1"/>
  <c r="O131" i="37" s="1"/>
  <c r="O132" i="37" s="1"/>
  <c r="O133" i="37" s="1"/>
  <c r="O134" i="37" s="1"/>
  <c r="O135" i="37" s="1"/>
  <c r="O136" i="37" s="1"/>
  <c r="O137" i="37" s="1"/>
  <c r="O138" i="37" s="1"/>
  <c r="O128" i="36"/>
  <c r="O129" i="36" s="1"/>
  <c r="O130" i="36" s="1"/>
  <c r="O131" i="36" s="1"/>
  <c r="O132" i="36" s="1"/>
  <c r="O133" i="36" s="1"/>
  <c r="O134" i="36" s="1"/>
  <c r="N122" i="36"/>
  <c r="N123" i="36" s="1"/>
  <c r="N124" i="36" s="1"/>
  <c r="N125" i="36" s="1"/>
  <c r="N126" i="36" s="1"/>
  <c r="N127" i="36" s="1"/>
  <c r="N128" i="36" s="1"/>
  <c r="N86" i="33"/>
  <c r="N87" i="33" s="1"/>
  <c r="N88" i="33" s="1"/>
  <c r="N89" i="33" s="1"/>
  <c r="N90" i="33" s="1"/>
  <c r="N91" i="33" s="1"/>
  <c r="N92" i="33" s="1"/>
  <c r="N93" i="33" s="1"/>
  <c r="O57" i="30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O84" i="30" s="1"/>
  <c r="O85" i="30" s="1"/>
  <c r="O86" i="30" s="1"/>
  <c r="O87" i="30" s="1"/>
  <c r="O88" i="30" s="1"/>
  <c r="O89" i="30" s="1"/>
  <c r="O90" i="30" s="1"/>
  <c r="O91" i="30" s="1"/>
  <c r="O92" i="30" s="1"/>
  <c r="O93" i="30" s="1"/>
  <c r="O94" i="30" s="1"/>
  <c r="O95" i="30" s="1"/>
  <c r="O96" i="30" s="1"/>
  <c r="O97" i="30" s="1"/>
  <c r="O98" i="30" s="1"/>
  <c r="O99" i="30" s="1"/>
  <c r="O100" i="30" s="1"/>
  <c r="O101" i="30" s="1"/>
  <c r="O102" i="30" s="1"/>
  <c r="O103" i="30" s="1"/>
  <c r="O104" i="30" s="1"/>
  <c r="O105" i="30" s="1"/>
  <c r="O106" i="30" s="1"/>
  <c r="O107" i="30" s="1"/>
  <c r="O108" i="30" s="1"/>
  <c r="O109" i="30" s="1"/>
  <c r="O110" i="30" s="1"/>
  <c r="O111" i="30" s="1"/>
  <c r="O22" i="23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N14" i="23"/>
  <c r="N15" i="23" s="1"/>
  <c r="N16" i="23" s="1"/>
  <c r="N17" i="23" s="1"/>
  <c r="N18" i="23" s="1"/>
  <c r="N19" i="23" s="1"/>
  <c r="N20" i="23" s="1"/>
  <c r="N21" i="23" s="1"/>
  <c r="N22" i="23" s="1"/>
  <c r="D94" i="22"/>
  <c r="F89" i="22"/>
  <c r="F94" i="22" s="1"/>
  <c r="E94" i="22"/>
  <c r="F96" i="22"/>
  <c r="N24" i="22"/>
  <c r="N25" i="22" s="1"/>
  <c r="N26" i="22" s="1"/>
  <c r="N27" i="22" s="1"/>
  <c r="N28" i="22" s="1"/>
  <c r="N29" i="22" s="1"/>
  <c r="N30" i="22" s="1"/>
  <c r="N31" i="22" s="1"/>
  <c r="N32" i="22" s="1"/>
  <c r="N33" i="22" s="1"/>
  <c r="O13" i="22"/>
  <c r="O14" i="22" s="1"/>
  <c r="O15" i="22" s="1"/>
  <c r="O16" i="22" s="1"/>
  <c r="O17" i="22" s="1"/>
  <c r="O18" i="22" s="1"/>
  <c r="O19" i="22" s="1"/>
  <c r="O20" i="22" s="1"/>
  <c r="O21" i="22" s="1"/>
  <c r="O22" i="22" s="1"/>
  <c r="D125" i="21"/>
  <c r="E123" i="21"/>
  <c r="F124" i="21"/>
  <c r="N145" i="37" l="1"/>
  <c r="N146" i="37" s="1"/>
  <c r="N147" i="37" s="1"/>
  <c r="N148" i="37" s="1"/>
  <c r="N149" i="37" s="1"/>
  <c r="N150" i="37" s="1"/>
  <c r="N151" i="37" s="1"/>
  <c r="N152" i="37" s="1"/>
  <c r="N153" i="37" s="1"/>
  <c r="N154" i="37" s="1"/>
  <c r="N155" i="37" s="1"/>
  <c r="N156" i="37" s="1"/>
  <c r="N157" i="37" s="1"/>
  <c r="N158" i="37" s="1"/>
  <c r="O139" i="37"/>
  <c r="O140" i="37" s="1"/>
  <c r="O141" i="37" s="1"/>
  <c r="O142" i="37" s="1"/>
  <c r="O143" i="37" s="1"/>
  <c r="O135" i="36"/>
  <c r="O136" i="36" s="1"/>
  <c r="O137" i="36" s="1"/>
  <c r="O138" i="36" s="1"/>
  <c r="O139" i="36" s="1"/>
  <c r="O140" i="36" s="1"/>
  <c r="O141" i="36" s="1"/>
  <c r="O142" i="36" s="1"/>
  <c r="O143" i="36" s="1"/>
  <c r="N129" i="36"/>
  <c r="N130" i="36" s="1"/>
  <c r="N131" i="36" s="1"/>
  <c r="N132" i="36" s="1"/>
  <c r="N133" i="36" s="1"/>
  <c r="N134" i="36" s="1"/>
  <c r="N94" i="33"/>
  <c r="N95" i="33" s="1"/>
  <c r="N96" i="33" s="1"/>
  <c r="N97" i="33" s="1"/>
  <c r="N98" i="33" s="1"/>
  <c r="N99" i="33" s="1"/>
  <c r="N100" i="33" s="1"/>
  <c r="N101" i="33" s="1"/>
  <c r="O35" i="23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N23" i="23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4" i="22"/>
  <c r="N35" i="22" s="1"/>
  <c r="N36" i="22" s="1"/>
  <c r="N37" i="22" s="1"/>
  <c r="N38" i="22" s="1"/>
  <c r="O23" i="22"/>
  <c r="O24" i="22" s="1"/>
  <c r="O25" i="22" s="1"/>
  <c r="O26" i="22" s="1"/>
  <c r="O27" i="22" s="1"/>
  <c r="O28" i="22" s="1"/>
  <c r="O29" i="22" s="1"/>
  <c r="O30" i="22" s="1"/>
  <c r="O31" i="22" s="1"/>
  <c r="O32" i="22" s="1"/>
  <c r="F123" i="21"/>
  <c r="F125" i="21" s="1"/>
  <c r="E125" i="21"/>
  <c r="N97" i="21"/>
  <c r="N96" i="21"/>
  <c r="N159" i="37" l="1"/>
  <c r="N160" i="37" s="1"/>
  <c r="N161" i="37" s="1"/>
  <c r="O144" i="37"/>
  <c r="O145" i="37" s="1"/>
  <c r="O146" i="37" s="1"/>
  <c r="O147" i="37" s="1"/>
  <c r="O148" i="37" s="1"/>
  <c r="O149" i="37" s="1"/>
  <c r="O150" i="37" s="1"/>
  <c r="O151" i="37" s="1"/>
  <c r="O152" i="37" s="1"/>
  <c r="O153" i="37" s="1"/>
  <c r="O154" i="37" s="1"/>
  <c r="O155" i="37" s="1"/>
  <c r="O156" i="37" s="1"/>
  <c r="O157" i="37" s="1"/>
  <c r="O144" i="36"/>
  <c r="O145" i="36" s="1"/>
  <c r="O146" i="36" s="1"/>
  <c r="O147" i="36" s="1"/>
  <c r="N135" i="36"/>
  <c r="N102" i="33"/>
  <c r="N103" i="33" s="1"/>
  <c r="N104" i="33" s="1"/>
  <c r="N105" i="33" s="1"/>
  <c r="N106" i="33" s="1"/>
  <c r="N107" i="33" s="1"/>
  <c r="N108" i="33" s="1"/>
  <c r="N109" i="33" s="1"/>
  <c r="N110" i="33" s="1"/>
  <c r="N111" i="33" s="1"/>
  <c r="N112" i="33" s="1"/>
  <c r="N113" i="33" s="1"/>
  <c r="N114" i="33" s="1"/>
  <c r="N115" i="33" s="1"/>
  <c r="N116" i="33" s="1"/>
  <c r="N117" i="33" s="1"/>
  <c r="N118" i="33" s="1"/>
  <c r="N119" i="33" s="1"/>
  <c r="N120" i="33" s="1"/>
  <c r="N121" i="33" s="1"/>
  <c r="N122" i="33" s="1"/>
  <c r="N123" i="33" s="1"/>
  <c r="N124" i="33" s="1"/>
  <c r="N125" i="33" s="1"/>
  <c r="N126" i="33" s="1"/>
  <c r="N127" i="33" s="1"/>
  <c r="N128" i="33" s="1"/>
  <c r="N129" i="33" s="1"/>
  <c r="N130" i="33" s="1"/>
  <c r="N131" i="33" s="1"/>
  <c r="N132" i="33" s="1"/>
  <c r="N133" i="33" s="1"/>
  <c r="N135" i="33" s="1"/>
  <c r="O144" i="33" s="1"/>
  <c r="N36" i="23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9" i="23" s="1"/>
  <c r="O88" i="23" s="1"/>
  <c r="O90" i="23" s="1"/>
  <c r="N39" i="22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O33" i="22"/>
  <c r="O34" i="22" s="1"/>
  <c r="O35" i="22" s="1"/>
  <c r="O36" i="22" s="1"/>
  <c r="O37" i="22" s="1"/>
  <c r="D120" i="21"/>
  <c r="D119" i="21"/>
  <c r="E119" i="21" s="1"/>
  <c r="D118" i="21"/>
  <c r="D117" i="21"/>
  <c r="D116" i="21"/>
  <c r="D115" i="21"/>
  <c r="D114" i="21"/>
  <c r="D113" i="21"/>
  <c r="D112" i="21"/>
  <c r="D111" i="21"/>
  <c r="L94" i="21"/>
  <c r="I94" i="21"/>
  <c r="G94" i="21"/>
  <c r="C94" i="21"/>
  <c r="N7" i="21"/>
  <c r="N8" i="21" s="1"/>
  <c r="N9" i="21" s="1"/>
  <c r="N10" i="21" s="1"/>
  <c r="N11" i="21" s="1"/>
  <c r="N12" i="21" s="1"/>
  <c r="N13" i="21" s="1"/>
  <c r="N14" i="21" s="1"/>
  <c r="B107" i="20"/>
  <c r="D97" i="20"/>
  <c r="E97" i="20" s="1"/>
  <c r="F97" i="20" s="1"/>
  <c r="D98" i="20"/>
  <c r="E98" i="20" s="1"/>
  <c r="F98" i="20" s="1"/>
  <c r="D99" i="20"/>
  <c r="E99" i="20" s="1"/>
  <c r="F99" i="20" s="1"/>
  <c r="D100" i="20"/>
  <c r="E100" i="20" s="1"/>
  <c r="F100" i="20" s="1"/>
  <c r="D101" i="20"/>
  <c r="E101" i="20" s="1"/>
  <c r="F101" i="20" s="1"/>
  <c r="D102" i="20"/>
  <c r="E102" i="20" s="1"/>
  <c r="F102" i="20" s="1"/>
  <c r="D103" i="20"/>
  <c r="E103" i="20" s="1"/>
  <c r="F103" i="20" s="1"/>
  <c r="D104" i="20"/>
  <c r="E104" i="20" s="1"/>
  <c r="F104" i="20" s="1"/>
  <c r="D105" i="20"/>
  <c r="E105" i="20" s="1"/>
  <c r="F105" i="20" s="1"/>
  <c r="D106" i="20"/>
  <c r="E106" i="20" s="1"/>
  <c r="F106" i="20" s="1"/>
  <c r="D96" i="20"/>
  <c r="J94" i="20"/>
  <c r="N85" i="20"/>
  <c r="N84" i="20"/>
  <c r="N83" i="20"/>
  <c r="D121" i="21" l="1"/>
  <c r="D107" i="20"/>
  <c r="M144" i="33"/>
  <c r="O145" i="48"/>
  <c r="N162" i="37"/>
  <c r="N163" i="37" s="1"/>
  <c r="N164" i="37" s="1"/>
  <c r="N165" i="37" s="1"/>
  <c r="N166" i="37" s="1"/>
  <c r="N167" i="37" s="1"/>
  <c r="N168" i="37" s="1"/>
  <c r="N169" i="37" s="1"/>
  <c r="O158" i="37"/>
  <c r="O159" i="37" s="1"/>
  <c r="O160" i="37" s="1"/>
  <c r="O148" i="36"/>
  <c r="O149" i="36" s="1"/>
  <c r="O150" i="36" s="1"/>
  <c r="O151" i="36" s="1"/>
  <c r="N136" i="36"/>
  <c r="N137" i="36" s="1"/>
  <c r="N138" i="36" s="1"/>
  <c r="N139" i="36" s="1"/>
  <c r="N140" i="36" s="1"/>
  <c r="N141" i="36" s="1"/>
  <c r="N142" i="36" s="1"/>
  <c r="N143" i="36" s="1"/>
  <c r="N144" i="36" s="1"/>
  <c r="O38" i="22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E115" i="21"/>
  <c r="F115" i="21" s="1"/>
  <c r="E111" i="21"/>
  <c r="N15" i="21"/>
  <c r="N16" i="21" s="1"/>
  <c r="N17" i="21" s="1"/>
  <c r="O94" i="21"/>
  <c r="E113" i="21"/>
  <c r="F113" i="21" s="1"/>
  <c r="E117" i="21"/>
  <c r="F117" i="21" s="1"/>
  <c r="F119" i="21"/>
  <c r="L95" i="21"/>
  <c r="O7" i="21"/>
  <c r="O8" i="21" s="1"/>
  <c r="O9" i="21" s="1"/>
  <c r="O10" i="21" s="1"/>
  <c r="O11" i="21" s="1"/>
  <c r="O12" i="21" s="1"/>
  <c r="O13" i="21" s="1"/>
  <c r="F111" i="21"/>
  <c r="E112" i="21"/>
  <c r="E114" i="21"/>
  <c r="F114" i="21" s="1"/>
  <c r="E116" i="21"/>
  <c r="F116" i="21" s="1"/>
  <c r="E118" i="21"/>
  <c r="F118" i="21" s="1"/>
  <c r="E120" i="21"/>
  <c r="F120" i="21" s="1"/>
  <c r="E96" i="20"/>
  <c r="E107" i="20" s="1"/>
  <c r="L81" i="20"/>
  <c r="I81" i="20"/>
  <c r="G81" i="20"/>
  <c r="C81" i="20"/>
  <c r="N7" i="20"/>
  <c r="N8" i="20" s="1"/>
  <c r="N9" i="20" s="1"/>
  <c r="N10" i="20" s="1"/>
  <c r="N11" i="20" s="1"/>
  <c r="N12" i="20" s="1"/>
  <c r="N13" i="20" s="1"/>
  <c r="N14" i="20" s="1"/>
  <c r="N15" i="20" s="1"/>
  <c r="J79" i="19"/>
  <c r="N77" i="19"/>
  <c r="N76" i="19"/>
  <c r="N75" i="19"/>
  <c r="N74" i="19"/>
  <c r="N73" i="19"/>
  <c r="F96" i="20" l="1"/>
  <c r="F107" i="20" s="1"/>
  <c r="E121" i="21"/>
  <c r="N170" i="37"/>
  <c r="N171" i="37" s="1"/>
  <c r="N172" i="37" s="1"/>
  <c r="N173" i="37" s="1"/>
  <c r="N174" i="37" s="1"/>
  <c r="O161" i="37"/>
  <c r="O162" i="37" s="1"/>
  <c r="O163" i="37" s="1"/>
  <c r="O164" i="37" s="1"/>
  <c r="O165" i="37" s="1"/>
  <c r="O166" i="37" s="1"/>
  <c r="O167" i="37" s="1"/>
  <c r="O168" i="37" s="1"/>
  <c r="O152" i="36"/>
  <c r="O153" i="36" s="1"/>
  <c r="N145" i="36"/>
  <c r="N146" i="36" s="1"/>
  <c r="N147" i="36" s="1"/>
  <c r="N148" i="36" s="1"/>
  <c r="N54" i="22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6" i="22" s="1"/>
  <c r="O85" i="22" s="1"/>
  <c r="O86" i="22" s="1"/>
  <c r="N18" i="21"/>
  <c r="O14" i="21"/>
  <c r="O15" i="21" s="1"/>
  <c r="O16" i="21" s="1"/>
  <c r="F112" i="21"/>
  <c r="F121" i="21" s="1"/>
  <c r="N16" i="20"/>
  <c r="N17" i="20" s="1"/>
  <c r="N18" i="20" s="1"/>
  <c r="N19" i="20" s="1"/>
  <c r="N20" i="20" s="1"/>
  <c r="N21" i="20" s="1"/>
  <c r="L82" i="20"/>
  <c r="O81" i="20"/>
  <c r="O7" i="20"/>
  <c r="O8" i="20" s="1"/>
  <c r="O9" i="20" s="1"/>
  <c r="O10" i="20" s="1"/>
  <c r="O11" i="20" s="1"/>
  <c r="O12" i="20" s="1"/>
  <c r="O13" i="20" s="1"/>
  <c r="O14" i="20" s="1"/>
  <c r="L71" i="19"/>
  <c r="I71" i="19"/>
  <c r="G71" i="19"/>
  <c r="C71" i="19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175" i="37" l="1"/>
  <c r="N176" i="37" s="1"/>
  <c r="N177" i="37" s="1"/>
  <c r="N178" i="37" s="1"/>
  <c r="N179" i="37" s="1"/>
  <c r="N180" i="37" s="1"/>
  <c r="N181" i="37" s="1"/>
  <c r="N182" i="37" s="1"/>
  <c r="N183" i="37" s="1"/>
  <c r="N184" i="37" s="1"/>
  <c r="N185" i="37" s="1"/>
  <c r="N186" i="37" s="1"/>
  <c r="N187" i="37" s="1"/>
  <c r="N188" i="37" s="1"/>
  <c r="N189" i="37" s="1"/>
  <c r="N190" i="37" s="1"/>
  <c r="N191" i="37" s="1"/>
  <c r="N192" i="37" s="1"/>
  <c r="N193" i="37" s="1"/>
  <c r="N194" i="37" s="1"/>
  <c r="N195" i="37" s="1"/>
  <c r="N196" i="37" s="1"/>
  <c r="N197" i="37" s="1"/>
  <c r="N198" i="37" s="1"/>
  <c r="N199" i="37" s="1"/>
  <c r="N200" i="37" s="1"/>
  <c r="N201" i="37" s="1"/>
  <c r="N202" i="37" s="1"/>
  <c r="N203" i="37" s="1"/>
  <c r="N204" i="37" s="1"/>
  <c r="N205" i="37" s="1"/>
  <c r="N206" i="37" s="1"/>
  <c r="N207" i="37" s="1"/>
  <c r="N208" i="37" s="1"/>
  <c r="N210" i="37" s="1"/>
  <c r="O219" i="37" s="1"/>
  <c r="M219" i="37" s="1"/>
  <c r="O169" i="37"/>
  <c r="O170" i="37" s="1"/>
  <c r="O171" i="37" s="1"/>
  <c r="O172" i="37" s="1"/>
  <c r="O173" i="37" s="1"/>
  <c r="O154" i="36"/>
  <c r="O155" i="36" s="1"/>
  <c r="O156" i="36" s="1"/>
  <c r="O157" i="36" s="1"/>
  <c r="O158" i="36" s="1"/>
  <c r="O159" i="36" s="1"/>
  <c r="O160" i="36" s="1"/>
  <c r="O161" i="36" s="1"/>
  <c r="O162" i="36" s="1"/>
  <c r="O163" i="36" s="1"/>
  <c r="O164" i="36" s="1"/>
  <c r="O165" i="36" s="1"/>
  <c r="O166" i="36" s="1"/>
  <c r="N149" i="36"/>
  <c r="N150" i="36" s="1"/>
  <c r="N151" i="36" s="1"/>
  <c r="N152" i="36" s="1"/>
  <c r="O54" i="22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N19" i="2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O17" i="21"/>
  <c r="O18" i="21" s="1"/>
  <c r="N22" i="20"/>
  <c r="N23" i="20" s="1"/>
  <c r="N24" i="20" s="1"/>
  <c r="N25" i="20" s="1"/>
  <c r="N26" i="20" s="1"/>
  <c r="N27" i="20" s="1"/>
  <c r="N28" i="20" s="1"/>
  <c r="O15" i="20"/>
  <c r="O16" i="20" s="1"/>
  <c r="O17" i="20" s="1"/>
  <c r="O18" i="20" s="1"/>
  <c r="O19" i="20" s="1"/>
  <c r="O20" i="20" s="1"/>
  <c r="N21" i="19"/>
  <c r="N22" i="19" s="1"/>
  <c r="N23" i="19" s="1"/>
  <c r="N24" i="19" s="1"/>
  <c r="N25" i="19" s="1"/>
  <c r="L72" i="19"/>
  <c r="O71" i="19"/>
  <c r="O7" i="19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174" i="37" l="1"/>
  <c r="O175" i="37" s="1"/>
  <c r="O176" i="37" s="1"/>
  <c r="O177" i="37" s="1"/>
  <c r="O178" i="37" s="1"/>
  <c r="O179" i="37" s="1"/>
  <c r="O180" i="37" s="1"/>
  <c r="O181" i="37" s="1"/>
  <c r="O182" i="37" s="1"/>
  <c r="O183" i="37" s="1"/>
  <c r="O184" i="37" s="1"/>
  <c r="O185" i="37" s="1"/>
  <c r="O186" i="37" s="1"/>
  <c r="O187" i="37" s="1"/>
  <c r="O188" i="37" s="1"/>
  <c r="O189" i="37" s="1"/>
  <c r="O190" i="37" s="1"/>
  <c r="O191" i="37" s="1"/>
  <c r="O192" i="37" s="1"/>
  <c r="O193" i="37" s="1"/>
  <c r="O194" i="37" s="1"/>
  <c r="O195" i="37" s="1"/>
  <c r="O196" i="37" s="1"/>
  <c r="O197" i="37" s="1"/>
  <c r="O198" i="37" s="1"/>
  <c r="O199" i="37" s="1"/>
  <c r="O200" i="37" s="1"/>
  <c r="O201" i="37" s="1"/>
  <c r="O202" i="37" s="1"/>
  <c r="O203" i="37" s="1"/>
  <c r="O204" i="37" s="1"/>
  <c r="O205" i="37" s="1"/>
  <c r="O206" i="37" s="1"/>
  <c r="O207" i="37" s="1"/>
  <c r="O208" i="37" s="1"/>
  <c r="N153" i="36"/>
  <c r="N154" i="36" s="1"/>
  <c r="O19" i="21"/>
  <c r="O20" i="21" s="1"/>
  <c r="O21" i="21" s="1"/>
  <c r="O22" i="21" s="1"/>
  <c r="O23" i="21" s="1"/>
  <c r="O24" i="21" s="1"/>
  <c r="O25" i="21" s="1"/>
  <c r="O26" i="21" s="1"/>
  <c r="O27" i="21" s="1"/>
  <c r="O28" i="21" s="1"/>
  <c r="N30" i="21"/>
  <c r="N31" i="21" s="1"/>
  <c r="N32" i="21" s="1"/>
  <c r="N33" i="21" s="1"/>
  <c r="N34" i="21" s="1"/>
  <c r="N35" i="21" s="1"/>
  <c r="N36" i="21" s="1"/>
  <c r="N37" i="21" s="1"/>
  <c r="N38" i="21" s="1"/>
  <c r="N29" i="20"/>
  <c r="N30" i="20" s="1"/>
  <c r="N31" i="20" s="1"/>
  <c r="N32" i="20" s="1"/>
  <c r="N33" i="20" s="1"/>
  <c r="N34" i="20" s="1"/>
  <c r="N35" i="20" s="1"/>
  <c r="N36" i="20" s="1"/>
  <c r="O21" i="20"/>
  <c r="O22" i="20" s="1"/>
  <c r="O23" i="20" s="1"/>
  <c r="O24" i="20" s="1"/>
  <c r="O25" i="20" s="1"/>
  <c r="O26" i="20" s="1"/>
  <c r="O27" i="20" s="1"/>
  <c r="N26" i="19"/>
  <c r="N27" i="19" s="1"/>
  <c r="N28" i="19" s="1"/>
  <c r="N29" i="19" s="1"/>
  <c r="N30" i="19" s="1"/>
  <c r="N31" i="19" s="1"/>
  <c r="O20" i="19"/>
  <c r="O21" i="19" s="1"/>
  <c r="O22" i="19" s="1"/>
  <c r="O23" i="19" s="1"/>
  <c r="O24" i="19" s="1"/>
  <c r="N155" i="36" l="1"/>
  <c r="N156" i="36" s="1"/>
  <c r="N39" i="21"/>
  <c r="N40" i="21" s="1"/>
  <c r="N41" i="21" s="1"/>
  <c r="N42" i="21" s="1"/>
  <c r="N43" i="21" s="1"/>
  <c r="N44" i="21" s="1"/>
  <c r="N45" i="21" s="1"/>
  <c r="O29" i="21"/>
  <c r="O30" i="21" s="1"/>
  <c r="O31" i="21" s="1"/>
  <c r="O32" i="21" s="1"/>
  <c r="O33" i="21" s="1"/>
  <c r="O34" i="21" s="1"/>
  <c r="O35" i="21" s="1"/>
  <c r="O36" i="21" s="1"/>
  <c r="O37" i="21" s="1"/>
  <c r="N37" i="20"/>
  <c r="N38" i="20" s="1"/>
  <c r="N39" i="20" s="1"/>
  <c r="N40" i="20" s="1"/>
  <c r="N41" i="20" s="1"/>
  <c r="N42" i="20" s="1"/>
  <c r="N43" i="20" s="1"/>
  <c r="O28" i="20"/>
  <c r="O29" i="20" s="1"/>
  <c r="O30" i="20" s="1"/>
  <c r="O31" i="20" s="1"/>
  <c r="O32" i="20" s="1"/>
  <c r="O33" i="20" s="1"/>
  <c r="O34" i="20" s="1"/>
  <c r="O35" i="20" s="1"/>
  <c r="N32" i="19"/>
  <c r="N33" i="19" s="1"/>
  <c r="N34" i="19" s="1"/>
  <c r="N35" i="19" s="1"/>
  <c r="O25" i="19"/>
  <c r="O26" i="19" s="1"/>
  <c r="O27" i="19" s="1"/>
  <c r="O28" i="19" s="1"/>
  <c r="O29" i="19" s="1"/>
  <c r="O30" i="19" s="1"/>
  <c r="N157" i="36" l="1"/>
  <c r="N158" i="36" s="1"/>
  <c r="N159" i="36" s="1"/>
  <c r="N160" i="36" s="1"/>
  <c r="N161" i="36" s="1"/>
  <c r="N162" i="36" s="1"/>
  <c r="N163" i="36" s="1"/>
  <c r="N164" i="36" s="1"/>
  <c r="N165" i="36" s="1"/>
  <c r="N166" i="36" s="1"/>
  <c r="N168" i="36" s="1"/>
  <c r="O177" i="36" s="1"/>
  <c r="M177" i="36" s="1"/>
  <c r="N46" i="21"/>
  <c r="N47" i="21" s="1"/>
  <c r="N48" i="21" s="1"/>
  <c r="N49" i="21" s="1"/>
  <c r="N50" i="21" s="1"/>
  <c r="N51" i="21" s="1"/>
  <c r="N52" i="21" s="1"/>
  <c r="O38" i="21"/>
  <c r="O39" i="21" s="1"/>
  <c r="O40" i="21" s="1"/>
  <c r="O41" i="21" s="1"/>
  <c r="O42" i="21" s="1"/>
  <c r="O43" i="21" s="1"/>
  <c r="O44" i="21" s="1"/>
  <c r="N44" i="20"/>
  <c r="N45" i="20" s="1"/>
  <c r="N46" i="20" s="1"/>
  <c r="N47" i="20" s="1"/>
  <c r="O36" i="20"/>
  <c r="O37" i="20" s="1"/>
  <c r="O38" i="20" s="1"/>
  <c r="O39" i="20" s="1"/>
  <c r="O40" i="20" s="1"/>
  <c r="O41" i="20" s="1"/>
  <c r="O42" i="20" s="1"/>
  <c r="N36" i="19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O31" i="19"/>
  <c r="O32" i="19" s="1"/>
  <c r="O33" i="19" s="1"/>
  <c r="O34" i="19" s="1"/>
  <c r="N53" i="21" l="1"/>
  <c r="N54" i="21" s="1"/>
  <c r="N55" i="21" s="1"/>
  <c r="N56" i="21" s="1"/>
  <c r="N57" i="21" s="1"/>
  <c r="N58" i="21" s="1"/>
  <c r="N59" i="21" s="1"/>
  <c r="N60" i="21" s="1"/>
  <c r="O45" i="21"/>
  <c r="O46" i="21" s="1"/>
  <c r="O47" i="21" s="1"/>
  <c r="O48" i="21" s="1"/>
  <c r="O49" i="21" s="1"/>
  <c r="O50" i="21" s="1"/>
  <c r="O51" i="21" s="1"/>
  <c r="O52" i="21" s="1"/>
  <c r="N48" i="20"/>
  <c r="N49" i="20" s="1"/>
  <c r="N50" i="20" s="1"/>
  <c r="N51" i="20" s="1"/>
  <c r="N52" i="20" s="1"/>
  <c r="O43" i="20"/>
  <c r="O44" i="20" s="1"/>
  <c r="O45" i="20" s="1"/>
  <c r="O46" i="20" s="1"/>
  <c r="N49" i="19"/>
  <c r="N50" i="19" s="1"/>
  <c r="N51" i="19" s="1"/>
  <c r="N52" i="19" s="1"/>
  <c r="N53" i="19" s="1"/>
  <c r="O35" i="19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N54" i="19" l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2" i="19" s="1"/>
  <c r="O81" i="19" s="1"/>
  <c r="O82" i="19" s="1"/>
  <c r="N61" i="21"/>
  <c r="N62" i="21" s="1"/>
  <c r="N63" i="21" s="1"/>
  <c r="N64" i="21" s="1"/>
  <c r="N65" i="21" s="1"/>
  <c r="N66" i="21" s="1"/>
  <c r="N67" i="21" s="1"/>
  <c r="N68" i="21" s="1"/>
  <c r="O53" i="21"/>
  <c r="O54" i="21" s="1"/>
  <c r="O55" i="21" s="1"/>
  <c r="O56" i="21" s="1"/>
  <c r="O57" i="21" s="1"/>
  <c r="O58" i="21" s="1"/>
  <c r="O59" i="21" s="1"/>
  <c r="N53" i="20"/>
  <c r="N54" i="20" s="1"/>
  <c r="N55" i="20" s="1"/>
  <c r="N56" i="20" s="1"/>
  <c r="N57" i="20" s="1"/>
  <c r="O47" i="20"/>
  <c r="O48" i="20" s="1"/>
  <c r="O49" i="20" s="1"/>
  <c r="O50" i="20" s="1"/>
  <c r="O51" i="20" s="1"/>
  <c r="O48" i="19"/>
  <c r="O49" i="19" s="1"/>
  <c r="O50" i="19" s="1"/>
  <c r="O51" i="19" s="1"/>
  <c r="O52" i="19" s="1"/>
  <c r="O53" i="19" s="1"/>
  <c r="N69" i="21" l="1"/>
  <c r="N70" i="21" s="1"/>
  <c r="N71" i="21" s="1"/>
  <c r="N72" i="21" s="1"/>
  <c r="N73" i="21" s="1"/>
  <c r="N74" i="21" s="1"/>
  <c r="O60" i="21"/>
  <c r="O61" i="21" s="1"/>
  <c r="O62" i="21" s="1"/>
  <c r="O63" i="21" s="1"/>
  <c r="O64" i="21" s="1"/>
  <c r="O65" i="21" s="1"/>
  <c r="O66" i="21" s="1"/>
  <c r="O67" i="21" s="1"/>
  <c r="N58" i="20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O52" i="20"/>
  <c r="O53" i="20" s="1"/>
  <c r="O54" i="20" s="1"/>
  <c r="O55" i="20" s="1"/>
  <c r="O56" i="20" s="1"/>
  <c r="O54" i="19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N75" i="21" l="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5" i="21" s="1"/>
  <c r="O104" i="21" s="1"/>
  <c r="O105" i="21" s="1"/>
  <c r="O68" i="2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N70" i="20"/>
  <c r="N71" i="20" s="1"/>
  <c r="N72" i="20" s="1"/>
  <c r="N73" i="20" s="1"/>
  <c r="N74" i="20" s="1"/>
  <c r="N75" i="20" s="1"/>
  <c r="N76" i="20" s="1"/>
  <c r="O57" i="20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J232" i="18"/>
  <c r="J231" i="18"/>
  <c r="J230" i="18"/>
  <c r="J229" i="18"/>
  <c r="N232" i="18"/>
  <c r="N231" i="18"/>
  <c r="N230" i="18"/>
  <c r="N229" i="18"/>
  <c r="N77" i="20" l="1"/>
  <c r="N78" i="20" s="1"/>
  <c r="N79" i="20" s="1"/>
  <c r="N80" i="20" s="1"/>
  <c r="N82" i="20" s="1"/>
  <c r="O91" i="20" s="1"/>
  <c r="O92" i="20" s="1"/>
  <c r="O69" i="20"/>
  <c r="O70" i="20" s="1"/>
  <c r="O71" i="20" s="1"/>
  <c r="O72" i="20" s="1"/>
  <c r="O73" i="20" s="1"/>
  <c r="O74" i="20" s="1"/>
  <c r="O75" i="20" s="1"/>
  <c r="J233" i="18"/>
  <c r="L227" i="18"/>
  <c r="I227" i="18"/>
  <c r="G227" i="18"/>
  <c r="C227" i="18"/>
  <c r="N7" i="18"/>
  <c r="N8" i="18" s="1"/>
  <c r="N9" i="18" s="1"/>
  <c r="N10" i="18" s="1"/>
  <c r="N229" i="17"/>
  <c r="N228" i="17"/>
  <c r="N227" i="17"/>
  <c r="N226" i="17"/>
  <c r="N225" i="17"/>
  <c r="L223" i="17"/>
  <c r="I223" i="17"/>
  <c r="G223" i="17"/>
  <c r="C223" i="17"/>
  <c r="N7" i="17"/>
  <c r="N8" i="17" s="1"/>
  <c r="N9" i="17" s="1"/>
  <c r="J223" i="16"/>
  <c r="J224" i="16" s="1"/>
  <c r="J221" i="16"/>
  <c r="J220" i="16"/>
  <c r="N224" i="16"/>
  <c r="N223" i="16"/>
  <c r="N222" i="16"/>
  <c r="N221" i="16"/>
  <c r="N220" i="16"/>
  <c r="L218" i="16"/>
  <c r="I218" i="16"/>
  <c r="G218" i="16"/>
  <c r="C218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J218" i="15"/>
  <c r="J217" i="15"/>
  <c r="N221" i="15"/>
  <c r="N220" i="15"/>
  <c r="N219" i="15"/>
  <c r="J222" i="16" l="1"/>
  <c r="O76" i="20"/>
  <c r="O77" i="20" s="1"/>
  <c r="O78" i="20" s="1"/>
  <c r="O79" i="20" s="1"/>
  <c r="O80" i="20" s="1"/>
  <c r="N11" i="18"/>
  <c r="N12" i="18" s="1"/>
  <c r="N13" i="18" s="1"/>
  <c r="N14" i="18" s="1"/>
  <c r="N15" i="18" s="1"/>
  <c r="N16" i="18" s="1"/>
  <c r="N17" i="18" s="1"/>
  <c r="L228" i="18"/>
  <c r="O227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J229" i="17"/>
  <c r="N10" i="17"/>
  <c r="L224" i="17"/>
  <c r="O223" i="17"/>
  <c r="O7" i="17"/>
  <c r="O8" i="17" s="1"/>
  <c r="O9" i="17" s="1"/>
  <c r="O10" i="17" s="1"/>
  <c r="N32" i="16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L219" i="16"/>
  <c r="O218" i="16"/>
  <c r="O7" i="16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J219" i="15"/>
  <c r="L215" i="15"/>
  <c r="I215" i="15"/>
  <c r="G215" i="15"/>
  <c r="C215" i="15"/>
  <c r="N7" i="15"/>
  <c r="N8" i="15" s="1"/>
  <c r="N9" i="15" s="1"/>
  <c r="K217" i="14"/>
  <c r="K216" i="14"/>
  <c r="O218" i="14"/>
  <c r="O217" i="14"/>
  <c r="O216" i="14"/>
  <c r="M214" i="14"/>
  <c r="J214" i="14"/>
  <c r="H214" i="14"/>
  <c r="C214" i="14"/>
  <c r="O7" i="14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K216" i="13"/>
  <c r="K215" i="13"/>
  <c r="K224" i="13" s="1"/>
  <c r="K214" i="13"/>
  <c r="K213" i="13"/>
  <c r="O216" i="13"/>
  <c r="O215" i="13"/>
  <c r="O214" i="13"/>
  <c r="M211" i="13"/>
  <c r="J211" i="13"/>
  <c r="H211" i="13"/>
  <c r="C211" i="13"/>
  <c r="O7" i="13"/>
  <c r="O8" i="13" s="1"/>
  <c r="O9" i="13" s="1"/>
  <c r="O10" i="13" s="1"/>
  <c r="O11" i="13" s="1"/>
  <c r="O12" i="13" s="1"/>
  <c r="K218" i="14" l="1"/>
  <c r="K223" i="13"/>
  <c r="K225" i="13" s="1"/>
  <c r="N43" i="16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9" i="16" s="1"/>
  <c r="O228" i="16" s="1"/>
  <c r="O229" i="16" s="1"/>
  <c r="N18" i="18"/>
  <c r="N19" i="18" s="1"/>
  <c r="N20" i="18" s="1"/>
  <c r="N21" i="18" s="1"/>
  <c r="N22" i="18" s="1"/>
  <c r="N23" i="18" s="1"/>
  <c r="N24" i="18" s="1"/>
  <c r="N25" i="18" s="1"/>
  <c r="N26" i="18" s="1"/>
  <c r="O17" i="18"/>
  <c r="O18" i="18" s="1"/>
  <c r="O19" i="18" s="1"/>
  <c r="O20" i="18" s="1"/>
  <c r="O21" i="18" s="1"/>
  <c r="O22" i="18" s="1"/>
  <c r="O23" i="18" s="1"/>
  <c r="O24" i="18" s="1"/>
  <c r="O25" i="18" s="1"/>
  <c r="N11" i="17"/>
  <c r="N12" i="17" s="1"/>
  <c r="N13" i="17" s="1"/>
  <c r="N14" i="17" s="1"/>
  <c r="N15" i="17" s="1"/>
  <c r="N16" i="17" s="1"/>
  <c r="N17" i="17" s="1"/>
  <c r="O11" i="17"/>
  <c r="O12" i="17" s="1"/>
  <c r="O13" i="17" s="1"/>
  <c r="O14" i="17" s="1"/>
  <c r="O15" i="17" s="1"/>
  <c r="O16" i="17" s="1"/>
  <c r="O17" i="17" s="1"/>
  <c r="O43" i="16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O132" i="16" s="1"/>
  <c r="O133" i="16" s="1"/>
  <c r="O134" i="16" s="1"/>
  <c r="O135" i="16" s="1"/>
  <c r="O136" i="16" s="1"/>
  <c r="O137" i="16" s="1"/>
  <c r="O138" i="16" s="1"/>
  <c r="O139" i="16" s="1"/>
  <c r="O140" i="16" s="1"/>
  <c r="O141" i="16" s="1"/>
  <c r="O142" i="16" s="1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O161" i="16" s="1"/>
  <c r="O162" i="16" s="1"/>
  <c r="O163" i="16" s="1"/>
  <c r="O164" i="16" s="1"/>
  <c r="O165" i="16" s="1"/>
  <c r="O166" i="16" s="1"/>
  <c r="O167" i="16" s="1"/>
  <c r="O168" i="16" s="1"/>
  <c r="O169" i="16" s="1"/>
  <c r="O170" i="16" s="1"/>
  <c r="O171" i="16" s="1"/>
  <c r="O172" i="16" s="1"/>
  <c r="O173" i="16" s="1"/>
  <c r="O174" i="16" s="1"/>
  <c r="O175" i="16" s="1"/>
  <c r="O176" i="16" s="1"/>
  <c r="O177" i="16" s="1"/>
  <c r="O178" i="16" s="1"/>
  <c r="O179" i="16" s="1"/>
  <c r="O180" i="16" s="1"/>
  <c r="O181" i="16" s="1"/>
  <c r="O182" i="16" s="1"/>
  <c r="O183" i="16" s="1"/>
  <c r="O184" i="16" s="1"/>
  <c r="O185" i="16" s="1"/>
  <c r="O186" i="16" s="1"/>
  <c r="O187" i="16" s="1"/>
  <c r="O188" i="16" s="1"/>
  <c r="O189" i="16" s="1"/>
  <c r="O190" i="16" s="1"/>
  <c r="O191" i="16" s="1"/>
  <c r="O192" i="16" s="1"/>
  <c r="O193" i="16" s="1"/>
  <c r="O194" i="16" s="1"/>
  <c r="O195" i="16" s="1"/>
  <c r="O196" i="16" s="1"/>
  <c r="O197" i="16" s="1"/>
  <c r="O198" i="16" s="1"/>
  <c r="O199" i="16" s="1"/>
  <c r="O200" i="16" s="1"/>
  <c r="O201" i="16" s="1"/>
  <c r="O202" i="16" s="1"/>
  <c r="O203" i="16" s="1"/>
  <c r="O204" i="16" s="1"/>
  <c r="O205" i="16" s="1"/>
  <c r="O206" i="16" s="1"/>
  <c r="O207" i="16" s="1"/>
  <c r="O208" i="16" s="1"/>
  <c r="O209" i="16" s="1"/>
  <c r="O210" i="16" s="1"/>
  <c r="O211" i="16" s="1"/>
  <c r="O212" i="16" s="1"/>
  <c r="O213" i="16" s="1"/>
  <c r="O214" i="16" s="1"/>
  <c r="O215" i="16" s="1"/>
  <c r="O216" i="16" s="1"/>
  <c r="O217" i="16" s="1"/>
  <c r="N10" i="15"/>
  <c r="N11" i="15" s="1"/>
  <c r="N12" i="15" s="1"/>
  <c r="N13" i="15" s="1"/>
  <c r="N14" i="15" s="1"/>
  <c r="N15" i="15" s="1"/>
  <c r="L216" i="15"/>
  <c r="O215" i="15"/>
  <c r="O7" i="15"/>
  <c r="O8" i="15" s="1"/>
  <c r="O9" i="15" s="1"/>
  <c r="O10" i="15" s="1"/>
  <c r="O11" i="15" s="1"/>
  <c r="O12" i="15" s="1"/>
  <c r="O13" i="15" s="1"/>
  <c r="O14" i="15" s="1"/>
  <c r="O15" i="15" s="1"/>
  <c r="O30" i="14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P214" i="14"/>
  <c r="M215" i="14"/>
  <c r="P7" i="14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O13" i="13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P211" i="13"/>
  <c r="M212" i="13"/>
  <c r="K221" i="13"/>
  <c r="K222" i="13" s="1"/>
  <c r="P7" i="13"/>
  <c r="P8" i="13" s="1"/>
  <c r="P9" i="13" s="1"/>
  <c r="P10" i="13" s="1"/>
  <c r="P11" i="13" s="1"/>
  <c r="P12" i="13" s="1"/>
  <c r="N27" i="18" l="1"/>
  <c r="N28" i="18" s="1"/>
  <c r="N29" i="18" s="1"/>
  <c r="N30" i="18" s="1"/>
  <c r="N31" i="18" s="1"/>
  <c r="N32" i="18" s="1"/>
  <c r="N33" i="18" s="1"/>
  <c r="O26" i="18"/>
  <c r="O27" i="18" s="1"/>
  <c r="O28" i="18" s="1"/>
  <c r="O29" i="18" s="1"/>
  <c r="O30" i="18" s="1"/>
  <c r="O31" i="18" s="1"/>
  <c r="O32" i="18" s="1"/>
  <c r="N18" i="17"/>
  <c r="N19" i="17" s="1"/>
  <c r="N20" i="17" s="1"/>
  <c r="N21" i="17" s="1"/>
  <c r="O18" i="17"/>
  <c r="O19" i="17" s="1"/>
  <c r="O20" i="17" s="1"/>
  <c r="O21" i="17" s="1"/>
  <c r="N16" i="15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95" i="15" s="1"/>
  <c r="N96" i="15" s="1"/>
  <c r="N97" i="15" s="1"/>
  <c r="N98" i="15" s="1"/>
  <c r="N99" i="15" s="1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N132" i="15" s="1"/>
  <c r="N133" i="15" s="1"/>
  <c r="N134" i="15" s="1"/>
  <c r="N135" i="15" s="1"/>
  <c r="N136" i="15" s="1"/>
  <c r="N137" i="15" s="1"/>
  <c r="N138" i="15" s="1"/>
  <c r="N139" i="15" s="1"/>
  <c r="N140" i="15" s="1"/>
  <c r="N141" i="15" s="1"/>
  <c r="N142" i="15" s="1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N169" i="15" s="1"/>
  <c r="N170" i="15" s="1"/>
  <c r="N171" i="15" s="1"/>
  <c r="N172" i="15" s="1"/>
  <c r="N173" i="15" s="1"/>
  <c r="N174" i="15" s="1"/>
  <c r="N175" i="15" s="1"/>
  <c r="N176" i="15" s="1"/>
  <c r="N177" i="15" s="1"/>
  <c r="N178" i="15" s="1"/>
  <c r="N179" i="15" s="1"/>
  <c r="N180" i="15" s="1"/>
  <c r="N181" i="15" s="1"/>
  <c r="N182" i="15" s="1"/>
  <c r="N183" i="15" s="1"/>
  <c r="N184" i="15" s="1"/>
  <c r="N185" i="15" s="1"/>
  <c r="N186" i="15" s="1"/>
  <c r="N187" i="15" s="1"/>
  <c r="N188" i="15" s="1"/>
  <c r="N189" i="15" s="1"/>
  <c r="N190" i="15" s="1"/>
  <c r="N191" i="15" s="1"/>
  <c r="N192" i="15" s="1"/>
  <c r="N193" i="15" s="1"/>
  <c r="N194" i="15" s="1"/>
  <c r="N195" i="15" s="1"/>
  <c r="N196" i="15" s="1"/>
  <c r="N197" i="15" s="1"/>
  <c r="N198" i="15" s="1"/>
  <c r="N199" i="15" s="1"/>
  <c r="N200" i="15" s="1"/>
  <c r="N201" i="15" s="1"/>
  <c r="N202" i="15" s="1"/>
  <c r="N203" i="15" s="1"/>
  <c r="N204" i="15" s="1"/>
  <c r="N205" i="15" s="1"/>
  <c r="N206" i="15" s="1"/>
  <c r="N207" i="15" s="1"/>
  <c r="N208" i="15" s="1"/>
  <c r="N209" i="15" s="1"/>
  <c r="N210" i="15" s="1"/>
  <c r="N211" i="15" s="1"/>
  <c r="N212" i="15" s="1"/>
  <c r="N213" i="15" s="1"/>
  <c r="N214" i="15" s="1"/>
  <c r="N216" i="15" s="1"/>
  <c r="O225" i="15" s="1"/>
  <c r="O16" i="15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95" i="15" s="1"/>
  <c r="O96" i="15" s="1"/>
  <c r="O97" i="15" s="1"/>
  <c r="O98" i="15" s="1"/>
  <c r="O99" i="15" s="1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O132" i="15" s="1"/>
  <c r="O133" i="15" s="1"/>
  <c r="O134" i="15" s="1"/>
  <c r="O135" i="15" s="1"/>
  <c r="O136" i="15" s="1"/>
  <c r="O137" i="15" s="1"/>
  <c r="O138" i="15" s="1"/>
  <c r="O139" i="15" s="1"/>
  <c r="O140" i="15" s="1"/>
  <c r="O141" i="15" s="1"/>
  <c r="O142" i="15" s="1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O169" i="15" s="1"/>
  <c r="O170" i="15" s="1"/>
  <c r="O171" i="15" s="1"/>
  <c r="O172" i="15" s="1"/>
  <c r="O173" i="15" s="1"/>
  <c r="O174" i="15" s="1"/>
  <c r="O175" i="15" s="1"/>
  <c r="O176" i="15" s="1"/>
  <c r="O177" i="15" s="1"/>
  <c r="O178" i="15" s="1"/>
  <c r="O179" i="15" s="1"/>
  <c r="O180" i="15" s="1"/>
  <c r="O181" i="15" s="1"/>
  <c r="O182" i="15" s="1"/>
  <c r="O183" i="15" s="1"/>
  <c r="O184" i="15" s="1"/>
  <c r="O185" i="15" s="1"/>
  <c r="O186" i="15" s="1"/>
  <c r="O187" i="15" s="1"/>
  <c r="O188" i="15" s="1"/>
  <c r="O189" i="15" s="1"/>
  <c r="O190" i="15" s="1"/>
  <c r="O191" i="15" s="1"/>
  <c r="O192" i="15" s="1"/>
  <c r="O193" i="15" s="1"/>
  <c r="O194" i="15" s="1"/>
  <c r="O195" i="15" s="1"/>
  <c r="O196" i="15" s="1"/>
  <c r="O197" i="15" s="1"/>
  <c r="O198" i="15" s="1"/>
  <c r="O199" i="15" s="1"/>
  <c r="O200" i="15" s="1"/>
  <c r="O201" i="15" s="1"/>
  <c r="O202" i="15" s="1"/>
  <c r="O203" i="15" s="1"/>
  <c r="O204" i="15" s="1"/>
  <c r="O205" i="15" s="1"/>
  <c r="O206" i="15" s="1"/>
  <c r="O207" i="15" s="1"/>
  <c r="O208" i="15" s="1"/>
  <c r="O209" i="15" s="1"/>
  <c r="O210" i="15" s="1"/>
  <c r="O211" i="15" s="1"/>
  <c r="O212" i="15" s="1"/>
  <c r="O213" i="15" s="1"/>
  <c r="O214" i="15" s="1"/>
  <c r="O43" i="14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O175" i="14" s="1"/>
  <c r="O176" i="14" s="1"/>
  <c r="O177" i="14" s="1"/>
  <c r="O178" i="14" s="1"/>
  <c r="O179" i="14" s="1"/>
  <c r="O180" i="14" s="1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03" i="14" s="1"/>
  <c r="O204" i="14" s="1"/>
  <c r="O205" i="14" s="1"/>
  <c r="O206" i="14" s="1"/>
  <c r="O207" i="14" s="1"/>
  <c r="O208" i="14" s="1"/>
  <c r="O209" i="14" s="1"/>
  <c r="O210" i="14" s="1"/>
  <c r="O211" i="14" s="1"/>
  <c r="O212" i="14" s="1"/>
  <c r="O213" i="14" s="1"/>
  <c r="O215" i="14" s="1"/>
  <c r="P224" i="14" s="1"/>
  <c r="P18" i="14"/>
  <c r="P19" i="14" s="1"/>
  <c r="P20" i="14" s="1"/>
  <c r="P21" i="14" s="1"/>
  <c r="P22" i="14" s="1"/>
  <c r="O26" i="13"/>
  <c r="O27" i="13" s="1"/>
  <c r="O28" i="13" s="1"/>
  <c r="O29" i="13" s="1"/>
  <c r="O30" i="13" s="1"/>
  <c r="O31" i="13" s="1"/>
  <c r="O32" i="13" s="1"/>
  <c r="O33" i="13" s="1"/>
  <c r="P13" i="13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N34" i="18" l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O33" i="18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N22" i="17"/>
  <c r="N23" i="17" s="1"/>
  <c r="N24" i="17" s="1"/>
  <c r="O22" i="17"/>
  <c r="O23" i="17" s="1"/>
  <c r="O24" i="17" s="1"/>
  <c r="P23" i="14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P95" i="14" s="1"/>
  <c r="P96" i="14" s="1"/>
  <c r="P97" i="14" s="1"/>
  <c r="P98" i="14" s="1"/>
  <c r="P99" i="14" s="1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P119" i="14" s="1"/>
  <c r="P120" i="14" s="1"/>
  <c r="P121" i="14" s="1"/>
  <c r="P122" i="14" s="1"/>
  <c r="P123" i="14" s="1"/>
  <c r="P124" i="14" s="1"/>
  <c r="P125" i="14" s="1"/>
  <c r="P126" i="14" s="1"/>
  <c r="P127" i="14" s="1"/>
  <c r="P128" i="14" s="1"/>
  <c r="P129" i="14" s="1"/>
  <c r="P130" i="14" s="1"/>
  <c r="P131" i="14" s="1"/>
  <c r="P132" i="14" s="1"/>
  <c r="P133" i="14" s="1"/>
  <c r="P134" i="14" s="1"/>
  <c r="P135" i="14" s="1"/>
  <c r="P136" i="14" s="1"/>
  <c r="P137" i="14" s="1"/>
  <c r="P138" i="14" s="1"/>
  <c r="P139" i="14" s="1"/>
  <c r="P140" i="14" s="1"/>
  <c r="P141" i="14" s="1"/>
  <c r="P142" i="14" s="1"/>
  <c r="P143" i="14" s="1"/>
  <c r="P144" i="14" s="1"/>
  <c r="P145" i="14" s="1"/>
  <c r="P146" i="14" s="1"/>
  <c r="P147" i="14" s="1"/>
  <c r="P148" i="14" s="1"/>
  <c r="P149" i="14" s="1"/>
  <c r="P150" i="14" s="1"/>
  <c r="P151" i="14" s="1"/>
  <c r="P152" i="14" s="1"/>
  <c r="P153" i="14" s="1"/>
  <c r="P154" i="14" s="1"/>
  <c r="P155" i="14" s="1"/>
  <c r="P156" i="14" s="1"/>
  <c r="P157" i="14" s="1"/>
  <c r="P158" i="14" s="1"/>
  <c r="P159" i="14" s="1"/>
  <c r="P160" i="14" s="1"/>
  <c r="P161" i="14" s="1"/>
  <c r="P162" i="14" s="1"/>
  <c r="P163" i="14" s="1"/>
  <c r="P164" i="14" s="1"/>
  <c r="P165" i="14" s="1"/>
  <c r="P166" i="14" s="1"/>
  <c r="P167" i="14" s="1"/>
  <c r="P168" i="14" s="1"/>
  <c r="P169" i="14" s="1"/>
  <c r="P170" i="14" s="1"/>
  <c r="P171" i="14" s="1"/>
  <c r="P172" i="14" s="1"/>
  <c r="P173" i="14" s="1"/>
  <c r="P174" i="14" s="1"/>
  <c r="P175" i="14" s="1"/>
  <c r="P176" i="14" s="1"/>
  <c r="P177" i="14" s="1"/>
  <c r="P178" i="14" s="1"/>
  <c r="P179" i="14" s="1"/>
  <c r="P180" i="14" s="1"/>
  <c r="P181" i="14" s="1"/>
  <c r="P182" i="14" s="1"/>
  <c r="P183" i="14" s="1"/>
  <c r="P184" i="14" s="1"/>
  <c r="P185" i="14" s="1"/>
  <c r="P186" i="14" s="1"/>
  <c r="P187" i="14" s="1"/>
  <c r="P188" i="14" s="1"/>
  <c r="P189" i="14" s="1"/>
  <c r="P190" i="14" s="1"/>
  <c r="P191" i="14" s="1"/>
  <c r="P192" i="14" s="1"/>
  <c r="P193" i="14" s="1"/>
  <c r="P194" i="14" s="1"/>
  <c r="P195" i="14" s="1"/>
  <c r="P196" i="14" s="1"/>
  <c r="P197" i="14" s="1"/>
  <c r="P198" i="14" s="1"/>
  <c r="P199" i="14" s="1"/>
  <c r="P200" i="14" s="1"/>
  <c r="P201" i="14" s="1"/>
  <c r="P202" i="14" s="1"/>
  <c r="P203" i="14" s="1"/>
  <c r="P204" i="14" s="1"/>
  <c r="P205" i="14" s="1"/>
  <c r="P206" i="14" s="1"/>
  <c r="P207" i="14" s="1"/>
  <c r="P208" i="14" s="1"/>
  <c r="P209" i="14" s="1"/>
  <c r="P210" i="14" s="1"/>
  <c r="P211" i="14" s="1"/>
  <c r="P212" i="14" s="1"/>
  <c r="P213" i="14" s="1"/>
  <c r="O34" i="13"/>
  <c r="O35" i="13" s="1"/>
  <c r="O36" i="13" s="1"/>
  <c r="O37" i="13" s="1"/>
  <c r="O38" i="13" s="1"/>
  <c r="O39" i="13" s="1"/>
  <c r="O40" i="13" s="1"/>
  <c r="O41" i="13" s="1"/>
  <c r="O42" i="13" s="1"/>
  <c r="O43" i="13" s="1"/>
  <c r="P26" i="13"/>
  <c r="P27" i="13" s="1"/>
  <c r="P28" i="13" s="1"/>
  <c r="P29" i="13" s="1"/>
  <c r="P30" i="13" s="1"/>
  <c r="P31" i="13" s="1"/>
  <c r="P32" i="13" s="1"/>
  <c r="P33" i="13" s="1"/>
  <c r="O44" i="13" l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2" i="13" s="1"/>
  <c r="P221" i="13" s="1"/>
  <c r="P222" i="13" s="1"/>
  <c r="N46" i="18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8" i="18" s="1"/>
  <c r="O237" i="18" s="1"/>
  <c r="O238" i="18" s="1"/>
  <c r="O45" i="18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O177" i="18" s="1"/>
  <c r="O178" i="18" s="1"/>
  <c r="O179" i="18" s="1"/>
  <c r="O180" i="18" s="1"/>
  <c r="O181" i="18" s="1"/>
  <c r="O182" i="18" s="1"/>
  <c r="O183" i="18" s="1"/>
  <c r="O184" i="18" s="1"/>
  <c r="O185" i="18" s="1"/>
  <c r="O186" i="18" s="1"/>
  <c r="O187" i="18" s="1"/>
  <c r="O188" i="18" s="1"/>
  <c r="O189" i="18" s="1"/>
  <c r="O190" i="18" s="1"/>
  <c r="O191" i="18" s="1"/>
  <c r="O192" i="18" s="1"/>
  <c r="O193" i="18" s="1"/>
  <c r="O194" i="18" s="1"/>
  <c r="O195" i="18" s="1"/>
  <c r="O196" i="18" s="1"/>
  <c r="O197" i="18" s="1"/>
  <c r="O198" i="18" s="1"/>
  <c r="O199" i="18" s="1"/>
  <c r="O200" i="18" s="1"/>
  <c r="O201" i="18" s="1"/>
  <c r="O202" i="18" s="1"/>
  <c r="O203" i="18" s="1"/>
  <c r="O204" i="18" s="1"/>
  <c r="O205" i="18" s="1"/>
  <c r="O206" i="18" s="1"/>
  <c r="O207" i="18" s="1"/>
  <c r="O208" i="18" s="1"/>
  <c r="O209" i="18" s="1"/>
  <c r="O210" i="18" s="1"/>
  <c r="O211" i="18" s="1"/>
  <c r="O212" i="18" s="1"/>
  <c r="O213" i="18" s="1"/>
  <c r="O214" i="18" s="1"/>
  <c r="O215" i="18" s="1"/>
  <c r="O216" i="18" s="1"/>
  <c r="O217" i="18" s="1"/>
  <c r="O218" i="18" s="1"/>
  <c r="O219" i="18" s="1"/>
  <c r="O220" i="18" s="1"/>
  <c r="O221" i="18" s="1"/>
  <c r="O222" i="18" s="1"/>
  <c r="O223" i="18" s="1"/>
  <c r="O224" i="18" s="1"/>
  <c r="O225" i="18" s="1"/>
  <c r="O226" i="18" s="1"/>
  <c r="N25" i="17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O25" i="17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P34" i="13"/>
  <c r="P35" i="13" s="1"/>
  <c r="P36" i="13" s="1"/>
  <c r="P37" i="13" s="1"/>
  <c r="P38" i="13" s="1"/>
  <c r="P39" i="13" s="1"/>
  <c r="P40" i="13" s="1"/>
  <c r="P41" i="13" s="1"/>
  <c r="P42" i="13" s="1"/>
  <c r="P43" i="13" s="1"/>
  <c r="N43" i="17" l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4" i="17" s="1"/>
  <c r="O233" i="17" s="1"/>
  <c r="O234" i="17" s="1"/>
  <c r="O42" i="17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s="1"/>
  <c r="O220" i="17" s="1"/>
  <c r="O221" i="17" s="1"/>
  <c r="O222" i="17" s="1"/>
  <c r="P44" i="13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A210" i="12" l="1"/>
  <c r="A209" i="12"/>
  <c r="A208" i="12"/>
  <c r="A207" i="12"/>
  <c r="K210" i="12"/>
  <c r="K209" i="12"/>
  <c r="K208" i="12"/>
  <c r="K207" i="12"/>
  <c r="O207" i="12"/>
  <c r="O199" i="10"/>
  <c r="C205" i="12"/>
  <c r="M205" i="12"/>
  <c r="J205" i="12"/>
  <c r="H205" i="12"/>
  <c r="O7" i="12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K206" i="11"/>
  <c r="K205" i="11"/>
  <c r="K204" i="11"/>
  <c r="K203" i="11"/>
  <c r="O207" i="11"/>
  <c r="O206" i="11"/>
  <c r="O205" i="11"/>
  <c r="O7" i="1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M201" i="11"/>
  <c r="J201" i="11"/>
  <c r="H201" i="11"/>
  <c r="C201" i="11"/>
  <c r="K202" i="10"/>
  <c r="K201" i="10"/>
  <c r="K200" i="10"/>
  <c r="K207" i="10" s="1"/>
  <c r="K199" i="10"/>
  <c r="K198" i="10"/>
  <c r="O204" i="10"/>
  <c r="O203" i="10"/>
  <c r="O202" i="10"/>
  <c r="O201" i="10"/>
  <c r="O200" i="10"/>
  <c r="O198" i="10"/>
  <c r="M196" i="10"/>
  <c r="J196" i="10"/>
  <c r="H196" i="10"/>
  <c r="C196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K203" i="9"/>
  <c r="K204" i="9"/>
  <c r="K202" i="9"/>
  <c r="O198" i="9"/>
  <c r="O197" i="9"/>
  <c r="O196" i="9"/>
  <c r="O195" i="9"/>
  <c r="O194" i="9"/>
  <c r="C8" i="9"/>
  <c r="K208" i="10" l="1"/>
  <c r="K206" i="10"/>
  <c r="O19" i="12"/>
  <c r="O20" i="12" s="1"/>
  <c r="O21" i="12" s="1"/>
  <c r="O22" i="12" s="1"/>
  <c r="O23" i="12" s="1"/>
  <c r="O24" i="12" s="1"/>
  <c r="M206" i="12"/>
  <c r="P205" i="12"/>
  <c r="K215" i="12"/>
  <c r="K216" i="12" s="1"/>
  <c r="P7" i="12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140" i="12" s="1"/>
  <c r="P141" i="12" s="1"/>
  <c r="P142" i="12" s="1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P197" i="12" s="1"/>
  <c r="P198" i="12" s="1"/>
  <c r="P199" i="12" s="1"/>
  <c r="P200" i="12" s="1"/>
  <c r="P201" i="12" s="1"/>
  <c r="P202" i="12" s="1"/>
  <c r="P203" i="12" s="1"/>
  <c r="P204" i="12" s="1"/>
  <c r="O27" i="11"/>
  <c r="O28" i="11" s="1"/>
  <c r="O29" i="11" s="1"/>
  <c r="O30" i="11" s="1"/>
  <c r="O31" i="11" s="1"/>
  <c r="O32" i="11" s="1"/>
  <c r="O33" i="11" s="1"/>
  <c r="M202" i="11"/>
  <c r="K211" i="11"/>
  <c r="K212" i="11" s="1"/>
  <c r="P201" i="11"/>
  <c r="P7" i="11"/>
  <c r="O24" i="10"/>
  <c r="O25" i="10" s="1"/>
  <c r="O26" i="10" s="1"/>
  <c r="O27" i="10" s="1"/>
  <c r="O28" i="10" s="1"/>
  <c r="O29" i="10" s="1"/>
  <c r="O30" i="10" s="1"/>
  <c r="O31" i="10" s="1"/>
  <c r="O32" i="10" s="1"/>
  <c r="O33" i="10" s="1"/>
  <c r="M197" i="10"/>
  <c r="P196" i="10"/>
  <c r="P7" i="10"/>
  <c r="P8" i="10" s="1"/>
  <c r="P9" i="10" s="1"/>
  <c r="P10" i="10" s="1"/>
  <c r="P11" i="10" s="1"/>
  <c r="P12" i="10" s="1"/>
  <c r="M192" i="9"/>
  <c r="J192" i="9"/>
  <c r="H192" i="9"/>
  <c r="C192" i="9"/>
  <c r="O7" i="9"/>
  <c r="O8" i="9" s="1"/>
  <c r="O9" i="9" s="1"/>
  <c r="O10" i="9" s="1"/>
  <c r="O11" i="9" s="1"/>
  <c r="O12" i="9" s="1"/>
  <c r="K196" i="8"/>
  <c r="K193" i="8"/>
  <c r="K192" i="8"/>
  <c r="K191" i="8"/>
  <c r="K190" i="8"/>
  <c r="K189" i="8"/>
  <c r="K188" i="8"/>
  <c r="K199" i="8" l="1"/>
  <c r="K197" i="8"/>
  <c r="K200" i="8"/>
  <c r="K201" i="8"/>
  <c r="K202" i="8" s="1"/>
  <c r="O25" i="12"/>
  <c r="O26" i="12" s="1"/>
  <c r="O27" i="12" s="1"/>
  <c r="O28" i="12" s="1"/>
  <c r="O29" i="12" s="1"/>
  <c r="O30" i="12" s="1"/>
  <c r="O31" i="12" s="1"/>
  <c r="O32" i="12" s="1"/>
  <c r="O33" i="12" s="1"/>
  <c r="O34" i="12" s="1"/>
  <c r="P8" i="1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O34" i="11"/>
  <c r="O35" i="11" s="1"/>
  <c r="O36" i="11" s="1"/>
  <c r="O37" i="11" s="1"/>
  <c r="O38" i="11" s="1"/>
  <c r="O39" i="11" s="1"/>
  <c r="O40" i="11" s="1"/>
  <c r="O34" i="10"/>
  <c r="O35" i="10" s="1"/>
  <c r="O36" i="10" s="1"/>
  <c r="O37" i="10" s="1"/>
  <c r="O38" i="10" s="1"/>
  <c r="O39" i="10" s="1"/>
  <c r="O40" i="10" s="1"/>
  <c r="P13" i="10"/>
  <c r="P14" i="10" s="1"/>
  <c r="P15" i="10" s="1"/>
  <c r="P16" i="10" s="1"/>
  <c r="P17" i="10" s="1"/>
  <c r="P18" i="10" s="1"/>
  <c r="P19" i="10" s="1"/>
  <c r="O13" i="9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P192" i="9"/>
  <c r="M193" i="9"/>
  <c r="P7" i="9"/>
  <c r="P8" i="9" s="1"/>
  <c r="P9" i="9" s="1"/>
  <c r="P10" i="9" s="1"/>
  <c r="P11" i="9" s="1"/>
  <c r="P12" i="9" s="1"/>
  <c r="O35" i="12" l="1"/>
  <c r="O36" i="12" s="1"/>
  <c r="O37" i="12" s="1"/>
  <c r="O38" i="12" s="1"/>
  <c r="O39" i="12" s="1"/>
  <c r="O41" i="11"/>
  <c r="O42" i="11" s="1"/>
  <c r="O43" i="11" s="1"/>
  <c r="O44" i="11" s="1"/>
  <c r="O45" i="11" s="1"/>
  <c r="P22" i="1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O41" i="10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7" i="10" s="1"/>
  <c r="P206" i="10" s="1"/>
  <c r="P207" i="10" s="1"/>
  <c r="P20" i="10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O34" i="9"/>
  <c r="O35" i="9" s="1"/>
  <c r="O36" i="9" s="1"/>
  <c r="O37" i="9" s="1"/>
  <c r="P13" i="9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O40" i="12" l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O197" i="12" s="1"/>
  <c r="O198" i="12" s="1"/>
  <c r="O199" i="12" s="1"/>
  <c r="O200" i="12" s="1"/>
  <c r="O201" i="12" s="1"/>
  <c r="O202" i="12" s="1"/>
  <c r="O203" i="12" s="1"/>
  <c r="O204" i="12" s="1"/>
  <c r="O206" i="12" s="1"/>
  <c r="P215" i="12" s="1"/>
  <c r="P216" i="12" s="1"/>
  <c r="O46" i="1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2" i="11" s="1"/>
  <c r="P34" i="11"/>
  <c r="P35" i="11" s="1"/>
  <c r="P36" i="11" s="1"/>
  <c r="P37" i="11" s="1"/>
  <c r="P38" i="11" s="1"/>
  <c r="P39" i="11" s="1"/>
  <c r="P40" i="11" s="1"/>
  <c r="P34" i="10"/>
  <c r="P35" i="10" s="1"/>
  <c r="P36" i="10" s="1"/>
  <c r="P37" i="10" s="1"/>
  <c r="P38" i="10" s="1"/>
  <c r="P39" i="10" s="1"/>
  <c r="P40" i="10" s="1"/>
  <c r="O38" i="9"/>
  <c r="O39" i="9" s="1"/>
  <c r="O40" i="9" s="1"/>
  <c r="O41" i="9" s="1"/>
  <c r="O42" i="9" s="1"/>
  <c r="P34" i="9"/>
  <c r="P35" i="9" s="1"/>
  <c r="P36" i="9" s="1"/>
  <c r="P37" i="9" s="1"/>
  <c r="P211" i="11" l="1"/>
  <c r="P212" i="11" s="1"/>
  <c r="P41" i="11"/>
  <c r="P42" i="11" s="1"/>
  <c r="P43" i="11" s="1"/>
  <c r="P44" i="11" s="1"/>
  <c r="P45" i="11" s="1"/>
  <c r="P41" i="10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O43" i="9"/>
  <c r="O44" i="9" s="1"/>
  <c r="O45" i="9" s="1"/>
  <c r="O46" i="9" s="1"/>
  <c r="O47" i="9" s="1"/>
  <c r="P38" i="9"/>
  <c r="P39" i="9" s="1"/>
  <c r="P40" i="9" s="1"/>
  <c r="P41" i="9" s="1"/>
  <c r="P42" i="9" s="1"/>
  <c r="P46" i="11" l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O48" i="9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O169" i="9" s="1"/>
  <c r="O170" i="9" s="1"/>
  <c r="O171" i="9" s="1"/>
  <c r="O172" i="9" s="1"/>
  <c r="O173" i="9" s="1"/>
  <c r="O174" i="9" s="1"/>
  <c r="O175" i="9" s="1"/>
  <c r="O176" i="9" s="1"/>
  <c r="O177" i="9" s="1"/>
  <c r="O178" i="9" s="1"/>
  <c r="O179" i="9" s="1"/>
  <c r="O180" i="9" s="1"/>
  <c r="O181" i="9" s="1"/>
  <c r="O182" i="9" s="1"/>
  <c r="O183" i="9" s="1"/>
  <c r="O184" i="9" s="1"/>
  <c r="O185" i="9" s="1"/>
  <c r="O186" i="9" s="1"/>
  <c r="O187" i="9" s="1"/>
  <c r="O188" i="9" s="1"/>
  <c r="O189" i="9" s="1"/>
  <c r="O190" i="9" s="1"/>
  <c r="O191" i="9" s="1"/>
  <c r="O193" i="9" s="1"/>
  <c r="P202" i="9" s="1"/>
  <c r="P43" i="9"/>
  <c r="P44" i="9" s="1"/>
  <c r="P45" i="9" s="1"/>
  <c r="P46" i="9" s="1"/>
  <c r="M186" i="8"/>
  <c r="J186" i="8"/>
  <c r="H186" i="8"/>
  <c r="C186" i="8"/>
  <c r="O7" i="8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P47" i="9" l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P160" i="9" s="1"/>
  <c r="P161" i="9" s="1"/>
  <c r="P162" i="9" s="1"/>
  <c r="P163" i="9" s="1"/>
  <c r="P164" i="9" s="1"/>
  <c r="P165" i="9" s="1"/>
  <c r="P166" i="9" s="1"/>
  <c r="P167" i="9" s="1"/>
  <c r="P168" i="9" s="1"/>
  <c r="P169" i="9" s="1"/>
  <c r="P170" i="9" s="1"/>
  <c r="P171" i="9" s="1"/>
  <c r="P172" i="9" s="1"/>
  <c r="P173" i="9" s="1"/>
  <c r="P174" i="9" s="1"/>
  <c r="P175" i="9" s="1"/>
  <c r="P176" i="9" s="1"/>
  <c r="P177" i="9" s="1"/>
  <c r="P178" i="9" s="1"/>
  <c r="P179" i="9" s="1"/>
  <c r="P180" i="9" s="1"/>
  <c r="P181" i="9" s="1"/>
  <c r="P182" i="9" s="1"/>
  <c r="P183" i="9" s="1"/>
  <c r="P184" i="9" s="1"/>
  <c r="P185" i="9" s="1"/>
  <c r="P186" i="9" s="1"/>
  <c r="P187" i="9" s="1"/>
  <c r="P188" i="9" s="1"/>
  <c r="P189" i="9" s="1"/>
  <c r="P190" i="9" s="1"/>
  <c r="P191" i="9" s="1"/>
  <c r="O60" i="8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7" i="8" s="1"/>
  <c r="P196" i="8" s="1"/>
  <c r="P186" i="8"/>
  <c r="M187" i="8"/>
  <c r="P7" i="8"/>
  <c r="P8" i="8" s="1"/>
  <c r="O176" i="7"/>
  <c r="K181" i="7"/>
  <c r="K187" i="7" s="1"/>
  <c r="K180" i="7"/>
  <c r="K179" i="7"/>
  <c r="K177" i="7"/>
  <c r="K178" i="7"/>
  <c r="K176" i="7"/>
  <c r="K186" i="7" l="1"/>
  <c r="P197" i="8"/>
  <c r="P9" i="8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K184" i="7"/>
  <c r="M174" i="7"/>
  <c r="J174" i="7"/>
  <c r="H174" i="7"/>
  <c r="C174" i="7"/>
  <c r="O7" i="7"/>
  <c r="O8" i="7" s="1"/>
  <c r="O9" i="7" s="1"/>
  <c r="O10" i="7" s="1"/>
  <c r="O11" i="7" s="1"/>
  <c r="O12" i="7" s="1"/>
  <c r="O13" i="7" s="1"/>
  <c r="K164" i="6"/>
  <c r="K163" i="6"/>
  <c r="K162" i="6"/>
  <c r="K161" i="6"/>
  <c r="M159" i="6"/>
  <c r="J159" i="6"/>
  <c r="H159" i="6"/>
  <c r="C159" i="6"/>
  <c r="P7" i="6" s="1"/>
  <c r="P8" i="6" s="1"/>
  <c r="P9" i="6" s="1"/>
  <c r="O7" i="6"/>
  <c r="O8" i="6" s="1"/>
  <c r="O9" i="6" s="1"/>
  <c r="O10" i="6" s="1"/>
  <c r="K164" i="5"/>
  <c r="Q46" i="5"/>
  <c r="Q45" i="5" s="1"/>
  <c r="Q41" i="5"/>
  <c r="Q40" i="5" s="1"/>
  <c r="Q32" i="5"/>
  <c r="Q31" i="5" s="1"/>
  <c r="Q20" i="5"/>
  <c r="Q19" i="5" s="1"/>
  <c r="Q15" i="5"/>
  <c r="Q14" i="5" s="1"/>
  <c r="M154" i="5"/>
  <c r="J154" i="5"/>
  <c r="H154" i="5"/>
  <c r="C154" i="5"/>
  <c r="O7" i="5"/>
  <c r="O8" i="5" s="1"/>
  <c r="O9" i="5" s="1"/>
  <c r="O10" i="5" s="1"/>
  <c r="O11" i="5" s="1"/>
  <c r="O12" i="5" s="1"/>
  <c r="O13" i="5" s="1"/>
  <c r="O14" i="5" s="1"/>
  <c r="Q44" i="4"/>
  <c r="Q36" i="4"/>
  <c r="K152" i="4" s="1"/>
  <c r="Q23" i="4"/>
  <c r="K151" i="4" s="1"/>
  <c r="Q20" i="4"/>
  <c r="Q19" i="4" s="1"/>
  <c r="Q11" i="4"/>
  <c r="O154" i="4"/>
  <c r="O153" i="4"/>
  <c r="O152" i="4"/>
  <c r="O151" i="4"/>
  <c r="O150" i="4"/>
  <c r="M148" i="4"/>
  <c r="M149" i="4" s="1"/>
  <c r="H148" i="4"/>
  <c r="J148" i="4"/>
  <c r="O7" i="4"/>
  <c r="O8" i="4" s="1"/>
  <c r="O9" i="4" s="1"/>
  <c r="O10" i="4" s="1"/>
  <c r="O11" i="4" s="1"/>
  <c r="O12" i="4" s="1"/>
  <c r="C148" i="4"/>
  <c r="R51" i="3"/>
  <c r="R42" i="3"/>
  <c r="R41" i="3" s="1"/>
  <c r="R39" i="3"/>
  <c r="R38" i="3" s="1"/>
  <c r="R14" i="3"/>
  <c r="R15" i="3"/>
  <c r="P154" i="3"/>
  <c r="J51" i="3"/>
  <c r="J144" i="3" s="1"/>
  <c r="C7" i="3"/>
  <c r="O7" i="3" s="1"/>
  <c r="O8" i="3" s="1"/>
  <c r="O9" i="3" s="1"/>
  <c r="O10" i="3" s="1"/>
  <c r="O11" i="3" s="1"/>
  <c r="O12" i="3" s="1"/>
  <c r="O13" i="3" s="1"/>
  <c r="O14" i="3" s="1"/>
  <c r="O15" i="3" s="1"/>
  <c r="M144" i="3"/>
  <c r="H144" i="3"/>
  <c r="O142" i="2"/>
  <c r="O141" i="2"/>
  <c r="O140" i="2"/>
  <c r="O139" i="2"/>
  <c r="O138" i="2"/>
  <c r="C7" i="2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M136" i="2"/>
  <c r="J136" i="2"/>
  <c r="H136" i="2"/>
  <c r="C136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K169" i="6" l="1"/>
  <c r="Q35" i="4"/>
  <c r="R154" i="3"/>
  <c r="K150" i="4"/>
  <c r="K153" i="4" s="1"/>
  <c r="R50" i="3"/>
  <c r="P21" i="8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O14" i="7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M175" i="7"/>
  <c r="P174" i="7"/>
  <c r="P7" i="7"/>
  <c r="P8" i="7" s="1"/>
  <c r="P9" i="7" s="1"/>
  <c r="P10" i="7" s="1"/>
  <c r="P11" i="7" s="1"/>
  <c r="P12" i="7" s="1"/>
  <c r="P13" i="7" s="1"/>
  <c r="O11" i="6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M160" i="6"/>
  <c r="P10" i="6"/>
  <c r="P159" i="6"/>
  <c r="O15" i="5"/>
  <c r="O16" i="5" s="1"/>
  <c r="M155" i="5"/>
  <c r="P154" i="5"/>
  <c r="P7" i="5"/>
  <c r="P8" i="5" s="1"/>
  <c r="P9" i="5" s="1"/>
  <c r="P10" i="5" s="1"/>
  <c r="P11" i="5" s="1"/>
  <c r="P12" i="5" s="1"/>
  <c r="P13" i="5" s="1"/>
  <c r="P14" i="5" s="1"/>
  <c r="O13" i="4"/>
  <c r="O14" i="4" s="1"/>
  <c r="O15" i="4" s="1"/>
  <c r="O16" i="4" s="1"/>
  <c r="O17" i="4" s="1"/>
  <c r="O18" i="4" s="1"/>
  <c r="O19" i="4" s="1"/>
  <c r="O20" i="4" s="1"/>
  <c r="O21" i="4" s="1"/>
  <c r="P148" i="4"/>
  <c r="P7" i="4"/>
  <c r="P8" i="4" s="1"/>
  <c r="P9" i="4" s="1"/>
  <c r="P10" i="4" s="1"/>
  <c r="P11" i="4" s="1"/>
  <c r="O16" i="3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C144" i="3"/>
  <c r="O31" i="2"/>
  <c r="O32" i="2" s="1"/>
  <c r="O33" i="2" s="1"/>
  <c r="O34" i="2" s="1"/>
  <c r="O35" i="2" s="1"/>
  <c r="O36" i="2" s="1"/>
  <c r="O37" i="2" s="1"/>
  <c r="O38" i="2" s="1"/>
  <c r="P30" i="2"/>
  <c r="P136" i="2"/>
  <c r="P145" i="2" s="1"/>
  <c r="P144" i="3" l="1"/>
  <c r="N154" i="3" s="1"/>
  <c r="P7" i="3"/>
  <c r="P8" i="3" s="1"/>
  <c r="P9" i="3" s="1"/>
  <c r="P10" i="3" s="1"/>
  <c r="P11" i="3" s="1"/>
  <c r="P12" i="3" s="1"/>
  <c r="P13" i="3" s="1"/>
  <c r="P14" i="3" s="1"/>
  <c r="P15" i="3" s="1"/>
  <c r="O35" i="7"/>
  <c r="O36" i="7" s="1"/>
  <c r="O37" i="7" s="1"/>
  <c r="P14" i="7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11" i="6"/>
  <c r="P12" i="6" s="1"/>
  <c r="P13" i="6" s="1"/>
  <c r="O17" i="5"/>
  <c r="O18" i="5" s="1"/>
  <c r="O19" i="5" s="1"/>
  <c r="O20" i="5" s="1"/>
  <c r="O21" i="5" s="1"/>
  <c r="P15" i="5"/>
  <c r="P16" i="5" s="1"/>
  <c r="O22" i="4"/>
  <c r="O23" i="4" s="1"/>
  <c r="P12" i="4"/>
  <c r="P13" i="4" s="1"/>
  <c r="P14" i="4" s="1"/>
  <c r="P15" i="4" s="1"/>
  <c r="P16" i="4" s="1"/>
  <c r="P17" i="4" s="1"/>
  <c r="P18" i="4" s="1"/>
  <c r="P19" i="4" s="1"/>
  <c r="P20" i="4" s="1"/>
  <c r="P21" i="4" s="1"/>
  <c r="O41" i="3"/>
  <c r="O42" i="3" s="1"/>
  <c r="O43" i="3" s="1"/>
  <c r="O39" i="2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P31" i="2"/>
  <c r="P32" i="2" s="1"/>
  <c r="P33" i="2" s="1"/>
  <c r="P34" i="2" s="1"/>
  <c r="P35" i="2" s="1"/>
  <c r="P36" i="2" s="1"/>
  <c r="P37" i="2" s="1"/>
  <c r="P81" i="1"/>
  <c r="P80" i="1"/>
  <c r="P79" i="1"/>
  <c r="O81" i="1"/>
  <c r="O80" i="1"/>
  <c r="O79" i="1"/>
  <c r="P43" i="8" l="1"/>
  <c r="P44" i="8" s="1"/>
  <c r="P45" i="8" s="1"/>
  <c r="P46" i="8" s="1"/>
  <c r="P47" i="8" s="1"/>
  <c r="O38" i="7"/>
  <c r="O39" i="7" s="1"/>
  <c r="O40" i="7" s="1"/>
  <c r="O41" i="7" s="1"/>
  <c r="O42" i="7" s="1"/>
  <c r="O43" i="7" s="1"/>
  <c r="O44" i="7" s="1"/>
  <c r="P35" i="7"/>
  <c r="P36" i="7" s="1"/>
  <c r="P37" i="7" s="1"/>
  <c r="O31" i="6"/>
  <c r="O32" i="6" s="1"/>
  <c r="O33" i="6" s="1"/>
  <c r="O34" i="6" s="1"/>
  <c r="O35" i="6" s="1"/>
  <c r="O36" i="6" s="1"/>
  <c r="P14" i="6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O22" i="5"/>
  <c r="O23" i="5" s="1"/>
  <c r="O24" i="5" s="1"/>
  <c r="O25" i="5" s="1"/>
  <c r="O26" i="5" s="1"/>
  <c r="O27" i="5" s="1"/>
  <c r="O28" i="5" s="1"/>
  <c r="O29" i="5" s="1"/>
  <c r="O30" i="5" s="1"/>
  <c r="O31" i="5" s="1"/>
  <c r="P17" i="5"/>
  <c r="P18" i="5" s="1"/>
  <c r="P19" i="5" s="1"/>
  <c r="P20" i="5" s="1"/>
  <c r="O24" i="4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P22" i="4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O44" i="3"/>
  <c r="O45" i="3" s="1"/>
  <c r="O46" i="3" s="1"/>
  <c r="O47" i="3" s="1"/>
  <c r="O48" i="3" s="1"/>
  <c r="O49" i="3" s="1"/>
  <c r="O50" i="3" s="1"/>
  <c r="O51" i="3" s="1"/>
  <c r="O52" i="3" s="1"/>
  <c r="P16" i="3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O137" i="2"/>
  <c r="Q136" i="2" s="1"/>
  <c r="O135" i="2"/>
  <c r="P38" i="2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C7" i="1"/>
  <c r="C77" i="1" s="1"/>
  <c r="M77" i="1"/>
  <c r="H77" i="1"/>
  <c r="Q72" i="1"/>
  <c r="R69" i="1"/>
  <c r="S76" i="1" s="1"/>
  <c r="J77" i="1"/>
  <c r="O7" i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37" i="6" l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60" i="6" s="1"/>
  <c r="P169" i="6" s="1"/>
  <c r="N169" i="6" s="1"/>
  <c r="P7" i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48" i="8"/>
  <c r="P49" i="8" s="1"/>
  <c r="P50" i="8" s="1"/>
  <c r="P51" i="8" s="1"/>
  <c r="P52" i="8" s="1"/>
  <c r="O45" i="7"/>
  <c r="O46" i="7" s="1"/>
  <c r="O47" i="7" s="1"/>
  <c r="O48" i="7" s="1"/>
  <c r="O49" i="7" s="1"/>
  <c r="P38" i="7"/>
  <c r="P39" i="7" s="1"/>
  <c r="P40" i="7" s="1"/>
  <c r="P41" i="7" s="1"/>
  <c r="P42" i="7" s="1"/>
  <c r="P43" i="7" s="1"/>
  <c r="P44" i="7" s="1"/>
  <c r="P31" i="6"/>
  <c r="P32" i="6" s="1"/>
  <c r="P33" i="6" s="1"/>
  <c r="P34" i="6" s="1"/>
  <c r="P35" i="6" s="1"/>
  <c r="P36" i="6" s="1"/>
  <c r="O32" i="5"/>
  <c r="O33" i="5" s="1"/>
  <c r="O34" i="5" s="1"/>
  <c r="O35" i="5" s="1"/>
  <c r="O36" i="5" s="1"/>
  <c r="O37" i="5" s="1"/>
  <c r="O38" i="5" s="1"/>
  <c r="O39" i="5" s="1"/>
  <c r="O40" i="5" s="1"/>
  <c r="P21" i="5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O37" i="4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9" i="4" s="1"/>
  <c r="O53" i="3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P40" i="3"/>
  <c r="P41" i="3" s="1"/>
  <c r="P42" i="3" s="1"/>
  <c r="P21" i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O21" i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P77" i="1"/>
  <c r="P84" i="1" s="1"/>
  <c r="Q69" i="1"/>
  <c r="P158" i="4" l="1"/>
  <c r="N158" i="4" s="1"/>
  <c r="Q148" i="4"/>
  <c r="O41" i="5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5" i="5" s="1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 s="1"/>
  <c r="O172" i="7" s="1"/>
  <c r="O173" i="7" s="1"/>
  <c r="O175" i="7" s="1"/>
  <c r="P184" i="7" s="1"/>
  <c r="N184" i="7" s="1"/>
  <c r="P53" i="8"/>
  <c r="P54" i="8" s="1"/>
  <c r="P55" i="8" s="1"/>
  <c r="P45" i="7"/>
  <c r="P46" i="7" s="1"/>
  <c r="P47" i="7" s="1"/>
  <c r="P48" i="7" s="1"/>
  <c r="P49" i="7" s="1"/>
  <c r="P37" i="6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P128" i="6" s="1"/>
  <c r="P129" i="6" s="1"/>
  <c r="P130" i="6" s="1"/>
  <c r="P131" i="6" s="1"/>
  <c r="P132" i="6" s="1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32" i="5"/>
  <c r="P33" i="5" s="1"/>
  <c r="P34" i="5" s="1"/>
  <c r="P35" i="5" s="1"/>
  <c r="P36" i="5" s="1"/>
  <c r="P37" i="5" s="1"/>
  <c r="P38" i="5" s="1"/>
  <c r="P39" i="5" s="1"/>
  <c r="P40" i="5" s="1"/>
  <c r="P43" i="3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40" i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O40" i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8" i="1" s="1"/>
  <c r="O82" i="1" s="1"/>
  <c r="P82" i="1" s="1"/>
  <c r="P164" i="5" l="1"/>
  <c r="N164" i="5" s="1"/>
  <c r="Q155" i="5"/>
  <c r="P41" i="5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56" i="8"/>
  <c r="P57" i="8" s="1"/>
  <c r="P58" i="8" s="1"/>
  <c r="P50" i="7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59" i="8" l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G171" i="186" l="1"/>
  <c r="M171" i="186" l="1"/>
</calcChain>
</file>

<file path=xl/sharedStrings.xml><?xml version="1.0" encoding="utf-8"?>
<sst xmlns="http://schemas.openxmlformats.org/spreadsheetml/2006/main" count="26803" uniqueCount="3931">
  <si>
    <t>บัญชี รับ-จ่าย น้ำมัน  Jet A-1  ประจำเดือน มิถุนายน 2552…………………………..</t>
  </si>
  <si>
    <t>ผู้ประกอบการอุตสาหกรรม : บริษัท ปตท. จำกัด ( มหาชน) ( สถานีอากาศยานอู่ตะเภา )</t>
  </si>
  <si>
    <t>500063</t>
  </si>
  <si>
    <t>ปริมาณ : ลิตรที่ 86</t>
  </si>
  <si>
    <t>ยอดคงเหลือยกมา</t>
  </si>
  <si>
    <t>การรับ</t>
  </si>
  <si>
    <t>การจ่าย</t>
  </si>
  <si>
    <t>คงเหลือ</t>
  </si>
  <si>
    <t>เลขที่ LOT</t>
  </si>
  <si>
    <t>วันที่</t>
  </si>
  <si>
    <t>ปริมาณ</t>
  </si>
  <si>
    <t>วันที่รับ</t>
  </si>
  <si>
    <t>โรงกลั่น/</t>
  </si>
  <si>
    <t>เอกสาร</t>
  </si>
  <si>
    <t>วันที่จ่าย</t>
  </si>
  <si>
    <t>จ่ายขายในประเทศ</t>
  </si>
  <si>
    <t>จ่ายขายต่างประเทศ</t>
  </si>
  <si>
    <t>ตาม LOT</t>
  </si>
  <si>
    <t>รวม</t>
  </si>
  <si>
    <t>คลังต้นทาง</t>
  </si>
  <si>
    <t>ภษ.01-36</t>
  </si>
  <si>
    <t>0045760604</t>
  </si>
  <si>
    <t>0045772895</t>
  </si>
  <si>
    <t>ช=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</si>
  <si>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</si>
  <si>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</si>
  <si>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</si>
  <si>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</si>
  <si>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</si>
  <si>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</si>
  <si>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</si>
  <si>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</si>
  <si>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</si>
  <si>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</si>
  <si>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</si>
  <si>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</si>
  <si>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</si>
  <si>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</si>
  <si>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</si>
  <si>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</si>
  <si>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</si>
  <si>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</si>
  <si>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</si>
  <si>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</si>
  <si>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</si>
  <si>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</si>
  <si>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</si>
  <si>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</si>
  <si>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</si>
  <si>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</si>
  <si>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</si>
  <si>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</si>
  <si>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</si>
  <si>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</si>
  <si>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PTTAR</t>
  </si>
  <si>
    <t>gain (loss)</t>
  </si>
  <si>
    <t>ยอดยกไป</t>
  </si>
  <si>
    <t>52-J-00475-1</t>
  </si>
  <si>
    <t xml:space="preserve"> AR 0045760604</t>
  </si>
  <si>
    <t xml:space="preserve"> AR 0045772895</t>
  </si>
  <si>
    <t>11.04.2009</t>
  </si>
  <si>
    <t>10.04.2009</t>
  </si>
  <si>
    <t>04.05.2009</t>
  </si>
  <si>
    <t>AR 0045788376</t>
  </si>
  <si>
    <t>AR 0045798828</t>
  </si>
  <si>
    <t>AR 0045798551</t>
  </si>
  <si>
    <t>AR 0045760604</t>
  </si>
  <si>
    <t>จำนวนเงิน</t>
  </si>
  <si>
    <t>บาท ลว.</t>
  </si>
  <si>
    <t>ใบเสร็จรับเงินเลขที่ 02071052/004601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</si>
  <si>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</si>
  <si>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</si>
  <si>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</si>
  <si>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</si>
  <si>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</si>
  <si>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</si>
  <si>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</si>
  <si>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</si>
  <si>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</si>
  <si>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</si>
  <si>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</si>
  <si>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</si>
  <si>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</si>
  <si>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</si>
  <si>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</si>
  <si>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</si>
  <si>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19.07.2009</t>
  </si>
  <si>
    <t>20.07.2009</t>
  </si>
  <si>
    <t>21.07.2009</t>
  </si>
  <si>
    <t>22.07.2009</t>
  </si>
  <si>
    <t>23.07.2009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</si>
  <si>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</si>
  <si>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</si>
  <si>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</si>
  <si>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</si>
  <si>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</si>
  <si>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</si>
  <si>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</si>
  <si>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 xml:space="preserve">บาท ลงวันที่ </t>
  </si>
  <si>
    <t>08.07.2009</t>
  </si>
  <si>
    <t>18.07.2009</t>
  </si>
  <si>
    <t>24.07.2009</t>
  </si>
  <si>
    <t xml:space="preserve">PTTAR </t>
  </si>
  <si>
    <t>PTTAR170709</t>
  </si>
  <si>
    <t>PTTAR210709</t>
  </si>
  <si>
    <t>PTTAR290709</t>
  </si>
  <si>
    <t>PTTAR300709</t>
  </si>
  <si>
    <t>26.07.2006</t>
  </si>
  <si>
    <t>ใบเสร็จรับเงินเลขที่ 02102052/005645</t>
  </si>
  <si>
    <t>ใบเสร็จรับเงินเลขที่ 02102052/006085</t>
  </si>
  <si>
    <t>52-J-00329-1</t>
  </si>
  <si>
    <t>บัญชี รับ-จ่าย น้ำมัน JET A-1  ประจำเดือน......กรกฎาคม..2552………………………………..</t>
  </si>
  <si>
    <t>ผู้ประกอบการอุตสาหกรรม : บริษัท ปตท. จำกัด ( มหาชน ) ( สถานีเติมน้ำมันอากาศยานอู่ตะเภา )</t>
  </si>
  <si>
    <t>PTTAR 230609</t>
  </si>
  <si>
    <t>PTTAR 240609</t>
  </si>
  <si>
    <t>PTTAR 170709</t>
  </si>
  <si>
    <t>PTTAR 210709</t>
  </si>
  <si>
    <t>PTTAR 290709</t>
  </si>
  <si>
    <t>PTTAR 300709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</si>
  <si>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</si>
  <si>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</si>
  <si>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</si>
  <si>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</si>
  <si>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</si>
  <si>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</si>
  <si>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</si>
  <si>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11.08.2009</t>
  </si>
  <si>
    <t>22.08.2009</t>
  </si>
  <si>
    <t>12.08.2009</t>
  </si>
  <si>
    <t>13.08.2009</t>
  </si>
  <si>
    <t>14.08.2009</t>
  </si>
  <si>
    <t>15.08.2009</t>
  </si>
  <si>
    <t>16.08.2009</t>
  </si>
  <si>
    <t>17.08.2009</t>
  </si>
  <si>
    <t>21.08.2009</t>
  </si>
  <si>
    <t>23.08.2009</t>
  </si>
  <si>
    <t>24.08.2009</t>
  </si>
  <si>
    <t>25.08.2009</t>
  </si>
  <si>
    <t>26.08.2009</t>
  </si>
  <si>
    <t>27.08.2009</t>
  </si>
  <si>
    <t>PTTAR 050809</t>
  </si>
  <si>
    <t>PTTAR 130809</t>
  </si>
  <si>
    <t>PTTAR 170809</t>
  </si>
  <si>
    <t>PTTAR 250809</t>
  </si>
  <si>
    <t>08.08.2009</t>
  </si>
  <si>
    <t>09.08.2009</t>
  </si>
  <si>
    <t>10.08.2009</t>
  </si>
  <si>
    <t>18.08.2009</t>
  </si>
  <si>
    <t>19.08.2009</t>
  </si>
  <si>
    <t>20.08.2009</t>
  </si>
  <si>
    <t>28.08.2009</t>
  </si>
  <si>
    <t>29.08.2009</t>
  </si>
  <si>
    <t>30.08.2009</t>
  </si>
  <si>
    <t>31.08.2009</t>
  </si>
  <si>
    <t>ใบเสร็จรับเงินเลขที่ 02102052/006117</t>
  </si>
  <si>
    <t>ใบเสร็จรับเงินเลขที่ 02102052/006623</t>
  </si>
  <si>
    <t>ใบเสร็จรับเงินเลขที่ 02102052/006731</t>
  </si>
  <si>
    <t>บัญชี รับ-จ่าย น้ำมัน JET A-1  ประจำเดือน......สิงหาคม..2552………………………………..</t>
  </si>
  <si>
    <t>52-J-00330-1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</si>
  <si>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</si>
  <si>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</si>
  <si>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</si>
  <si>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</si>
  <si>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</si>
  <si>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</si>
  <si>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</si>
  <si>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</si>
  <si>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</si>
  <si>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</si>
  <si>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</si>
  <si>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</si>
  <si>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</si>
  <si>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</si>
  <si>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</si>
  <si>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</si>
  <si>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</si>
  <si>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</si>
  <si>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</si>
  <si>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</si>
  <si>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</si>
  <si>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</si>
  <si>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</si>
  <si>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</si>
  <si>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</si>
  <si>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</si>
  <si>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</si>
  <si>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</si>
  <si>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</si>
  <si>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</si>
  <si>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AR 010909</t>
  </si>
  <si>
    <t>AR 020909</t>
  </si>
  <si>
    <t>AR 250909</t>
  </si>
  <si>
    <t>AR 210709</t>
  </si>
  <si>
    <t>AR 290709</t>
  </si>
  <si>
    <t>AR 300709</t>
  </si>
  <si>
    <t>AR 050809</t>
  </si>
  <si>
    <t>AR 130809</t>
  </si>
  <si>
    <t>AR 170809</t>
  </si>
  <si>
    <t>AR 250809</t>
  </si>
  <si>
    <t>ปริมาณที่ขอคืน</t>
  </si>
  <si>
    <t>รวมจ่าย</t>
  </si>
  <si>
    <t>ใบเสร็จรับเงินเลขที่ 02102052/006888</t>
  </si>
  <si>
    <t>ใบเสร็จรับเงินเลขที่ 02102052/006889</t>
  </si>
  <si>
    <t>ใบเสร็จรับเงินเลขที่ 02102052/007033</t>
  </si>
  <si>
    <t>บัญชี รับ-จ่าย น้ำมัน JET A-1  ประจำเดือน......กันยายน..2552………………………………..</t>
  </si>
  <si>
    <t>52-J-00331-1</t>
  </si>
  <si>
    <t>บัญชี รับ-จ่าย น้ำมัน JET A-1  ประจำเดือน......ตุลาคม..2552………………………………..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</si>
  <si>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</si>
  <si>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</si>
  <si>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</si>
  <si>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</si>
  <si>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</si>
  <si>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</si>
  <si>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</si>
  <si>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</si>
  <si>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</si>
  <si>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</si>
  <si>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</si>
  <si>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</si>
  <si>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</si>
  <si>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</si>
  <si>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</si>
  <si>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</si>
  <si>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</si>
  <si>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</si>
  <si>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</si>
  <si>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</si>
  <si>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</si>
  <si>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</si>
  <si>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</si>
  <si>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</si>
  <si>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</si>
  <si>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</si>
  <si>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</si>
  <si>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</si>
  <si>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</si>
  <si>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</si>
  <si>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</si>
  <si>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AR 021009</t>
  </si>
  <si>
    <t>AR 161009</t>
  </si>
  <si>
    <t>AR 211009</t>
  </si>
  <si>
    <t>AR 221009</t>
  </si>
  <si>
    <t>52-J-00332-1</t>
  </si>
  <si>
    <t xml:space="preserve">       </t>
  </si>
  <si>
    <t>ใบเสร็จรับเงินเลขที่ 02071052/007236</t>
  </si>
  <si>
    <t>ใบเสร็จรับเงินเลขที่ 02071052/007309</t>
  </si>
  <si>
    <t>ใบเสร็จรับเงินเลขที่ 02071052/007456</t>
  </si>
  <si>
    <t>ใบเสร็จรับเงินเลขที่ 02071052/007605</t>
  </si>
  <si>
    <t>ใบเสร็จรับเงินเลขที่ 02071052/007649</t>
  </si>
  <si>
    <t>บัญชี รับ-จ่าย น้ำมัน JET A-1  ประจำเดือน......พฤศจิกายน..2552………………………………..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</si>
  <si>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</si>
  <si>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</si>
  <si>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</si>
  <si>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</si>
  <si>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</si>
  <si>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</si>
  <si>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</si>
  <si>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</si>
  <si>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</si>
  <si>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</si>
  <si>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</si>
  <si>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</si>
  <si>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</si>
  <si>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</si>
  <si>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</si>
  <si>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</si>
  <si>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</si>
  <si>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</si>
  <si>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</si>
  <si>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</si>
  <si>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</si>
  <si>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</si>
  <si>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</si>
  <si>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</si>
  <si>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</si>
  <si>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</si>
  <si>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</si>
  <si>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</si>
  <si>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</si>
  <si>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</si>
  <si>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AR 041109</t>
  </si>
  <si>
    <t>AR 051109</t>
  </si>
  <si>
    <t>AR 121109</t>
  </si>
  <si>
    <t>52-E-00333-1</t>
  </si>
  <si>
    <t>ใบเสร็จรับเงินเลขที่ 02071053/000049</t>
  </si>
  <si>
    <t>ใบเสร็จรับเงินเลขที่ 02071053/000526</t>
  </si>
  <si>
    <t>ใบเสร็จรับเงินเลขที่ 02071053/000648</t>
  </si>
  <si>
    <t>บัญชี รับ-จ่าย น้ำมัน JET A-1  ประจำเดือน......ธันวาคม..2552………………………………..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</si>
  <si>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</si>
  <si>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</si>
  <si>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</si>
  <si>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</si>
  <si>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</si>
  <si>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</si>
  <si>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</si>
  <si>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</si>
  <si>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</si>
  <si>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</si>
  <si>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</si>
  <si>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</si>
  <si>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</si>
  <si>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</si>
  <si>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</si>
  <si>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</si>
  <si>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</si>
  <si>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</si>
  <si>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</si>
  <si>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</si>
  <si>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</si>
  <si>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</si>
  <si>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</si>
  <si>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</si>
  <si>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</si>
  <si>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</si>
  <si>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</si>
  <si>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</si>
  <si>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</si>
  <si>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</si>
  <si>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</si>
  <si>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คน.ลก.</t>
  </si>
  <si>
    <t>TOP</t>
  </si>
  <si>
    <t>TOP 101109</t>
  </si>
  <si>
    <t>TOP 171109</t>
  </si>
  <si>
    <t>ใบเสร็จรับเงินเลขที่ 02071053/000649</t>
  </si>
  <si>
    <t>ใบเสร็จรับเงินเลขที่ 02071053/000925</t>
  </si>
  <si>
    <t>ใบเสร็จรับเงินเลขที่ 02071053/000926</t>
  </si>
  <si>
    <t>ใบเสร็จรับเงินเลขที่ 02071053/001099</t>
  </si>
  <si>
    <t>ใบเสร็จรับเงินเลขที่ 02102053/000779</t>
  </si>
  <si>
    <t>บัญชี รับ-จ่าย น้ำมัน JET A-1  ประจำเดือน......มกราคม..2553………………………………..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</si>
  <si>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</si>
  <si>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</si>
  <si>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</si>
  <si>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</si>
  <si>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</si>
  <si>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</si>
  <si>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</si>
  <si>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</si>
  <si>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</si>
  <si>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</si>
  <si>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</si>
  <si>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</si>
  <si>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</si>
  <si>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</si>
  <si>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</si>
  <si>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</si>
  <si>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</si>
  <si>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</si>
  <si>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</si>
  <si>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</si>
  <si>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</si>
  <si>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</si>
  <si>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</si>
  <si>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</si>
  <si>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</si>
  <si>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</si>
  <si>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</si>
  <si>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</si>
  <si>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</si>
  <si>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</si>
  <si>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</si>
  <si>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AR 070110</t>
  </si>
  <si>
    <t>AR 140110</t>
  </si>
  <si>
    <t>AR 150110</t>
  </si>
  <si>
    <t>AR 220110</t>
  </si>
  <si>
    <t>AR 280110</t>
  </si>
  <si>
    <t>AR 290110</t>
  </si>
  <si>
    <t>ใบเสร็จรับเงินเลขที่ 02071053/</t>
  </si>
  <si>
    <t>TOP 011209</t>
  </si>
  <si>
    <t>TOP 291209</t>
  </si>
  <si>
    <t>ใบเสร็จรับเงินเลขที่ 02102053/000897</t>
  </si>
  <si>
    <t>ใบเสร็จรับเงินเลขที่ 02071053/002270</t>
  </si>
  <si>
    <t>ใบเสร็จรับเงินเลขที่ 02071053/002469</t>
  </si>
  <si>
    <t>ใบเสร็จรับเงินเลขที่ 02071053/002470</t>
  </si>
  <si>
    <t>ใบเสร็จรับเงินเลขที่ 02071053/002584</t>
  </si>
  <si>
    <t>ใบเสร็จรับเงินเลขที่ 02102053/001083</t>
  </si>
  <si>
    <t>53-J-00013-1</t>
  </si>
  <si>
    <t>53-J-00025-1</t>
  </si>
  <si>
    <t>บัญชี รับ-จ่าย น้ำมัน JET A-1  ประจำเดือน......กุมภาพันธ์…2553……..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</si>
  <si>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</si>
  <si>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</si>
  <si>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</si>
  <si>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</si>
  <si>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</si>
  <si>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</si>
  <si>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</si>
  <si>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</si>
  <si>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</si>
  <si>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</si>
  <si>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</si>
  <si>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</si>
  <si>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</si>
  <si>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</si>
  <si>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</si>
  <si>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</si>
  <si>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</si>
  <si>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</si>
  <si>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</si>
  <si>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</si>
  <si>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</si>
  <si>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</si>
  <si>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</si>
  <si>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</si>
  <si>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</si>
  <si>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</si>
  <si>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</si>
  <si>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</si>
  <si>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AR 030210</t>
  </si>
  <si>
    <t>AR 040210</t>
  </si>
  <si>
    <t>AR 110210</t>
  </si>
  <si>
    <t>AR 170210</t>
  </si>
  <si>
    <t>AR 240210</t>
  </si>
  <si>
    <t>AR 250210</t>
  </si>
  <si>
    <t>53-J-00026-1</t>
  </si>
  <si>
    <t>53-J-00019-1</t>
  </si>
  <si>
    <t>ใบเสร็จรับเงินเลขที่ 02102053/001595</t>
  </si>
  <si>
    <t>ใบเสร็จรับเงินเลขที่ 02071053/002717</t>
  </si>
  <si>
    <t>ใบเสร็จรับเงินเลขที่ 02071053/002718</t>
  </si>
  <si>
    <t>ใบเสร็จรับเงินเลขที่ 02071053/002871</t>
  </si>
  <si>
    <t>ใบเสร็จรับเงินเลขที่ 02071053/002872</t>
  </si>
  <si>
    <t>TOP 190110</t>
  </si>
  <si>
    <t>บัญชี รับ-จ่าย น้ำมัน JET A-1  ประจำเดือน......มีนาคม...2553……..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</si>
  <si>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</si>
  <si>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</si>
  <si>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</si>
  <si>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</si>
  <si>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</si>
  <si>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</si>
  <si>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</si>
  <si>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</si>
  <si>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</si>
  <si>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</si>
  <si>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</si>
  <si>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</si>
  <si>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</si>
  <si>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</si>
  <si>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</si>
  <si>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</si>
  <si>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</si>
  <si>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</si>
  <si>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</si>
  <si>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</si>
  <si>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</si>
  <si>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</si>
  <si>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</si>
  <si>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</si>
  <si>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</si>
  <si>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</si>
  <si>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</si>
  <si>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</si>
  <si>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</si>
  <si>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</si>
  <si>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</si>
  <si>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AR 100310</t>
  </si>
  <si>
    <t>AR 110310</t>
  </si>
  <si>
    <t>AR 180310</t>
  </si>
  <si>
    <t>AR 260310</t>
  </si>
  <si>
    <t>AR 310310</t>
  </si>
  <si>
    <t>ใบเสร็จรับเงินเลขที่ 02102053/001979</t>
  </si>
  <si>
    <t>53-J-00139-1</t>
  </si>
  <si>
    <t>53-J-00126-1</t>
  </si>
  <si>
    <t>ใบเสร็จรับเงินเลขที่ 02071053/003044</t>
  </si>
  <si>
    <t>ใบเสร็จรับเงินเลขที่ 02071053/003192</t>
  </si>
  <si>
    <t>ใบเสร็จรับเงินเลขที่ 02071053/003312</t>
  </si>
  <si>
    <t>บัญชี รับ-จ่าย น้ำมัน JET A-1  ประจำเดือน......เมษายน...2553……..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</si>
  <si>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</si>
  <si>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</si>
  <si>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</si>
  <si>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</si>
  <si>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</si>
  <si>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</si>
  <si>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</si>
  <si>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</si>
  <si>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</si>
  <si>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</si>
  <si>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</si>
  <si>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</si>
  <si>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</si>
  <si>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</si>
  <si>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</si>
  <si>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</si>
  <si>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</si>
  <si>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</si>
  <si>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</si>
  <si>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</si>
  <si>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</si>
  <si>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</si>
  <si>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</si>
  <si>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</si>
  <si>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</si>
  <si>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</si>
  <si>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</si>
  <si>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</si>
  <si>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</si>
  <si>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</si>
  <si>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AR 140410</t>
  </si>
  <si>
    <t>AR 280410</t>
  </si>
  <si>
    <t>AR 290410</t>
  </si>
  <si>
    <t>AR 040310</t>
  </si>
  <si>
    <t>ใบเสร็จรับเงินเลขที่ 02071053/003473</t>
  </si>
  <si>
    <t>ใบเสร็จรับเงินเลขที่ 02071053/003658</t>
  </si>
  <si>
    <t>ใบเสร็จรับเงินเลขที่ 02071053/003659</t>
  </si>
  <si>
    <t>53-J-00171-1</t>
  </si>
  <si>
    <t>บัญชี รับ-จ่าย น้ำมัน JET A-1  ประจำเดือน......พฤษภาคม...2553……..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</si>
  <si>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</si>
  <si>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</si>
  <si>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</si>
  <si>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</si>
  <si>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</si>
  <si>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</si>
  <si>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</si>
  <si>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</si>
  <si>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</si>
  <si>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</si>
  <si>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</si>
  <si>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</si>
  <si>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</si>
  <si>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</si>
  <si>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</si>
  <si>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</si>
  <si>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</si>
  <si>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</si>
  <si>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</si>
  <si>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</si>
  <si>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</si>
  <si>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</si>
  <si>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</si>
  <si>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</si>
  <si>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</si>
  <si>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</si>
  <si>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</si>
  <si>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</si>
  <si>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</si>
  <si>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</si>
  <si>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</si>
  <si>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TOP 170310</t>
  </si>
  <si>
    <t>AR 130510</t>
  </si>
  <si>
    <t>AR 140510</t>
  </si>
  <si>
    <t>AR 150510</t>
  </si>
  <si>
    <t>53-J-00195-1</t>
  </si>
  <si>
    <t>ใบเสร็จรับเงินเลขที่ 02071053/003950</t>
  </si>
  <si>
    <t>ใบเสร็จรับเงินเลขที่ 02071053/004069</t>
  </si>
  <si>
    <t>ใบเสร็จรับเงินเลขที่ 02071053/004356</t>
  </si>
  <si>
    <t>ใบเสร็จรับเงินเลขที่ 02071053/004622</t>
  </si>
  <si>
    <t>บัญชี รับ-จ่าย น้ำมัน JET A-1  ประจำเดือน......มิถุนายน...2553……..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</si>
  <si>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</si>
  <si>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</si>
  <si>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</si>
  <si>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</si>
  <si>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</si>
  <si>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</si>
  <si>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</si>
  <si>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</si>
  <si>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</si>
  <si>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</si>
  <si>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</si>
  <si>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</si>
  <si>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</si>
  <si>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</si>
  <si>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</si>
  <si>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</si>
  <si>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</si>
  <si>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</si>
  <si>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</si>
  <si>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</si>
  <si>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</si>
  <si>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</si>
  <si>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</si>
  <si>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</si>
  <si>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</si>
  <si>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</si>
  <si>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</si>
  <si>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</si>
  <si>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</si>
  <si>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</si>
  <si>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TOP 250310</t>
  </si>
  <si>
    <t>TOP 270410</t>
  </si>
  <si>
    <t>TOP 040510</t>
  </si>
  <si>
    <t>ใบเสร็จรับเงินเลขที่ 02071053/00</t>
  </si>
  <si>
    <t>53-J-00204-1</t>
  </si>
  <si>
    <t>53-J-00216-1</t>
  </si>
  <si>
    <t>ใบเสร็จรับเงินเลขที่ 02102053/002957</t>
  </si>
  <si>
    <t>ใบเสร็จรับเงินเลขที่ 02071053/004623</t>
  </si>
  <si>
    <t>ใบเสร็จรับเงินเลขที่ 02071053/004941</t>
  </si>
  <si>
    <t>บัญชี รับ-จ่าย น้ำมัน JET A-1  ประจำเดือน......กรกฎาคม...2553……..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</si>
  <si>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</si>
  <si>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</si>
  <si>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</si>
  <si>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</si>
  <si>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</si>
  <si>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</si>
  <si>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</si>
  <si>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</si>
  <si>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</si>
  <si>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</si>
  <si>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</si>
  <si>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</si>
  <si>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</si>
  <si>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</si>
  <si>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</si>
  <si>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</si>
  <si>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</si>
  <si>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</si>
  <si>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</si>
  <si>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</si>
  <si>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</si>
  <si>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</si>
  <si>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</si>
  <si>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</si>
  <si>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</si>
  <si>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</si>
  <si>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</si>
  <si>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</si>
  <si>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</si>
  <si>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</si>
  <si>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</si>
  <si>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TOP 310510</t>
  </si>
  <si>
    <t>TOP 090710</t>
  </si>
  <si>
    <t>20-01-53-00031</t>
  </si>
  <si>
    <t>20-01-53-00029</t>
  </si>
  <si>
    <t>ใบเสร็จรับเงินเลขที่ 02102053/003040</t>
  </si>
  <si>
    <t>ใบเสร็จรับเงินเลขที่ 02071053/004989</t>
  </si>
  <si>
    <t>บัญชี รับ-จ่าย น้ำมัน JET A-1  ประจำเดือน......สิงหาคม...2553……..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</si>
  <si>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</si>
  <si>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</si>
  <si>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</si>
  <si>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</si>
  <si>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</si>
  <si>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</si>
  <si>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</si>
  <si>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</si>
  <si>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</si>
  <si>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</si>
  <si>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</si>
  <si>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</si>
  <si>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</si>
  <si>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</si>
  <si>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</si>
  <si>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</si>
  <si>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</si>
  <si>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</si>
  <si>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</si>
  <si>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</si>
  <si>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</si>
  <si>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</si>
  <si>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</si>
  <si>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</si>
  <si>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</si>
  <si>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</si>
  <si>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</si>
  <si>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</si>
  <si>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</si>
  <si>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</si>
  <si>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</si>
  <si>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AR 110810</t>
  </si>
  <si>
    <t>AR 130810</t>
  </si>
  <si>
    <t>AR 250810</t>
  </si>
  <si>
    <t>20-01-53-00030</t>
  </si>
  <si>
    <t>บัญชี รับ-จ่าย น้ำมัน JET A-1  ประจำเดือน......กันยายน...2553……..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</si>
  <si>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</si>
  <si>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</si>
  <si>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</si>
  <si>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</si>
  <si>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</si>
  <si>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</si>
  <si>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</si>
  <si>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</si>
  <si>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</si>
  <si>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</si>
  <si>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</si>
  <si>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</si>
  <si>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</si>
  <si>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</si>
  <si>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</si>
  <si>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</si>
  <si>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</si>
  <si>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</si>
  <si>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</si>
  <si>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</si>
  <si>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</si>
  <si>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</si>
  <si>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</si>
  <si>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</si>
  <si>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</si>
  <si>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</si>
  <si>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</si>
  <si>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</si>
  <si>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</si>
  <si>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</si>
  <si>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AR 150910</t>
  </si>
  <si>
    <t>AR 220910</t>
  </si>
  <si>
    <t>AR 230910</t>
  </si>
  <si>
    <t xml:space="preserve">ใบเสร็จรับเงินเลขที่ 02071053/006813 </t>
  </si>
  <si>
    <t>ใบเสร็จรับเงินเลขที่ 02102053/004704</t>
  </si>
  <si>
    <t>ใบเสร็จรับเงินเลขที่ 02102053/003983</t>
  </si>
  <si>
    <t>บัญชี รับ-จ่าย น้ำมัน JET A-1  ประจำเดือน......ตุลาคม...2553……..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</si>
  <si>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</si>
  <si>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</si>
  <si>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</si>
  <si>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</si>
  <si>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</si>
  <si>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</si>
  <si>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</si>
  <si>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</si>
  <si>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</si>
  <si>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</si>
  <si>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</si>
  <si>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</si>
  <si>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</si>
  <si>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</si>
  <si>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</si>
  <si>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</si>
  <si>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</si>
  <si>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</si>
  <si>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</si>
  <si>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</si>
  <si>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</si>
  <si>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</si>
  <si>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</si>
  <si>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</si>
  <si>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</si>
  <si>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</si>
  <si>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</si>
  <si>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</si>
  <si>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</si>
  <si>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</si>
  <si>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</si>
  <si>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AR 011010</t>
  </si>
  <si>
    <t>AR 061010</t>
  </si>
  <si>
    <t>AR 141010</t>
  </si>
  <si>
    <t>AR 151010</t>
  </si>
  <si>
    <t>20-01-53-00073</t>
  </si>
  <si>
    <t>ใบเสร็จรับเงินเลขที่ 02071053/006815</t>
  </si>
  <si>
    <t>ใบเสร็จรับเงินเลขที่ 02071053/007065</t>
  </si>
  <si>
    <t>ใบเสร็จรับเงินเลขที่ C02070054/0000031</t>
  </si>
  <si>
    <t>บัญชี รับ-จ่าย น้ำมัน JET A-1  ประจำเดือน......พฤศจิกายน...2553……..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</si>
  <si>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</si>
  <si>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</si>
  <si>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</si>
  <si>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</si>
  <si>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</si>
  <si>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</si>
  <si>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</si>
  <si>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</si>
  <si>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</si>
  <si>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</si>
  <si>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</si>
  <si>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</si>
  <si>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</si>
  <si>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</si>
  <si>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</si>
  <si>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</si>
  <si>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</si>
  <si>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</si>
  <si>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</si>
  <si>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</si>
  <si>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</si>
  <si>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</si>
  <si>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</si>
  <si>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</si>
  <si>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</si>
  <si>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</si>
  <si>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</si>
  <si>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</si>
  <si>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</si>
  <si>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</si>
  <si>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AR 031110</t>
  </si>
  <si>
    <t>AR 041110</t>
  </si>
  <si>
    <t>AR 241110</t>
  </si>
  <si>
    <t>20-01-53-00080</t>
  </si>
  <si>
    <t>ใบเสร็จรับเงินเลขที่ C02070054/0000167</t>
  </si>
  <si>
    <t>ใบเสร็จรับเงินเลขที่ C02070054/0000032</t>
  </si>
  <si>
    <t>ใบเสร็จรับเงินเลขที่ C02070054/0000302</t>
  </si>
  <si>
    <t>ใบเสร็จรับเงินเลขที่ C02070054/0000459</t>
  </si>
  <si>
    <t>บัญชี รับ-จ่าย น้ำมัน JET A-1  ประจำเดือน......ธันวาคม...2553……..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</si>
  <si>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</si>
  <si>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</si>
  <si>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</si>
  <si>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</si>
  <si>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</si>
  <si>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</si>
  <si>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</si>
  <si>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</si>
  <si>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</si>
  <si>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</si>
  <si>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</si>
  <si>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</si>
  <si>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</si>
  <si>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</si>
  <si>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</si>
  <si>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</si>
  <si>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</si>
  <si>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</si>
  <si>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</si>
  <si>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</si>
  <si>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</si>
  <si>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</si>
  <si>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</si>
  <si>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</si>
  <si>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</si>
  <si>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</si>
  <si>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</si>
  <si>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</si>
  <si>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</si>
  <si>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</si>
  <si>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</si>
  <si>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AR 011210</t>
  </si>
  <si>
    <t>AR 151210</t>
  </si>
  <si>
    <t>AR 161210</t>
  </si>
  <si>
    <t>AR 171210</t>
  </si>
  <si>
    <t>AR 221210</t>
  </si>
  <si>
    <t>AR 291210</t>
  </si>
  <si>
    <t>AR 301210</t>
  </si>
  <si>
    <t>20-01-53-00083</t>
  </si>
  <si>
    <t>ใบเสร็จรับเงินเลขที่ C02070054/0000460</t>
  </si>
  <si>
    <t>ใบเสร็จรับเงินเลขที่ C02070054/0000845</t>
  </si>
  <si>
    <t>ใบเสร็จรับเงินเลขที่ C02070054/0001239</t>
  </si>
  <si>
    <t>ใบเสร็จรับเงินเลขที่ C02070054/0001352</t>
  </si>
  <si>
    <t>ใบเสร็จรับเงินเลขที่ C02070054/0001641</t>
  </si>
  <si>
    <t>บัญชี รับ-จ่าย น้ำมัน JET A-1  ประจำเดือน......มกราคม...2554……..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</si>
  <si>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</si>
  <si>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</si>
  <si>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</si>
  <si>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</si>
  <si>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</si>
  <si>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</si>
  <si>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</si>
  <si>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</si>
  <si>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</si>
  <si>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</si>
  <si>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</si>
  <si>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</si>
  <si>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</si>
  <si>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</si>
  <si>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</si>
  <si>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</si>
  <si>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</si>
  <si>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</si>
  <si>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</si>
  <si>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</si>
  <si>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</si>
  <si>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</si>
  <si>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</si>
  <si>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</si>
  <si>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</si>
  <si>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</si>
  <si>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</si>
  <si>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</si>
  <si>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</si>
  <si>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</si>
  <si>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</si>
  <si>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AR 050111</t>
  </si>
  <si>
    <t>AR 060111</t>
  </si>
  <si>
    <t>AR 120111</t>
  </si>
  <si>
    <t>AR 200111</t>
  </si>
  <si>
    <t>AR 210111</t>
  </si>
  <si>
    <t>AR 260111</t>
  </si>
  <si>
    <t>AR 270111</t>
  </si>
  <si>
    <t>AR 280111</t>
  </si>
  <si>
    <t>20-01-53-00088</t>
  </si>
  <si>
    <t>ใบเสร็จรับเงินเลขที่ C02070054/0001642</t>
  </si>
  <si>
    <t>ใบเสร็จรับเงินเลขที่ C02070054/0001643</t>
  </si>
  <si>
    <t>ใบเสร็จรับเงินเลขที่ C02070054/0001775</t>
  </si>
  <si>
    <t>ใบเสร็จรับเงินเลขที่ C02070054/0001868</t>
  </si>
  <si>
    <t>ใบเสร็จรับเงินเลขที่ C02070054/0001399</t>
  </si>
  <si>
    <t>ใบเสร็จรับเงินเลขที่ C02070054/0002004</t>
  </si>
  <si>
    <t>ใบเสร็จรับเงินเลขที่ C02070054/0002005</t>
  </si>
  <si>
    <t>ใบเสร็จรับเงินเลขที่ C02070054/0002113</t>
  </si>
  <si>
    <t>ใบเสร็จรับเงินเลขที่ C02070054/0002217</t>
  </si>
  <si>
    <t>ใบเสร็จรับเงินเลขที่ C02070054/0002218</t>
  </si>
  <si>
    <t>LOT</t>
  </si>
  <si>
    <t>อัตรา</t>
  </si>
  <si>
    <t>สรรพสามิต</t>
  </si>
  <si>
    <t>มหาดไทย</t>
  </si>
  <si>
    <t>บัญชี รับ-จ่าย น้ำมัน JET A-1  ประจำเดือน......กุมภาพันธ์...2554……..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</si>
  <si>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</si>
  <si>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</si>
  <si>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</si>
  <si>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</si>
  <si>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</si>
  <si>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</si>
  <si>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</si>
  <si>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</si>
  <si>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</si>
  <si>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</si>
  <si>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</si>
  <si>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</si>
  <si>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</si>
  <si>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</si>
  <si>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</si>
  <si>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</si>
  <si>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</si>
  <si>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</si>
  <si>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</si>
  <si>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</si>
  <si>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</si>
  <si>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</si>
  <si>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</si>
  <si>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</si>
  <si>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</si>
  <si>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</si>
  <si>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</si>
  <si>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</si>
  <si>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AR 020211</t>
  </si>
  <si>
    <t>AR 030211</t>
  </si>
  <si>
    <t>AR 040211</t>
  </si>
  <si>
    <t>AR 100211</t>
  </si>
  <si>
    <t>AR 170211</t>
  </si>
  <si>
    <t>AR 160211</t>
  </si>
  <si>
    <t>AR 250211</t>
  </si>
  <si>
    <t>TOP 040111</t>
  </si>
  <si>
    <t>TOP 120111</t>
  </si>
  <si>
    <t>TOP 290111</t>
  </si>
  <si>
    <t>20-01-54-00021</t>
  </si>
  <si>
    <t>20-01-54-00001</t>
  </si>
  <si>
    <t>ใบเสร็จรับเงินเลขที่ C02100054/0001836</t>
  </si>
  <si>
    <t>ใบเสร็จรับเงินเลขที่ C02100054/0002124</t>
  </si>
  <si>
    <t>ใบเสร็จรับเงินเลขที่ C02070054/0002337</t>
  </si>
  <si>
    <t>ใบเสร็จรับเงินเลขที่ C02070054/0002338</t>
  </si>
  <si>
    <t>ใบเสร็จรับเงินเลขที่ C02070054/0002339</t>
  </si>
  <si>
    <t>ใบเสร็จรับเงินเลขที่ C02070054/0002471</t>
  </si>
  <si>
    <t>ใบเสร็จรับเงินเลขที่ C02070054/0002472</t>
  </si>
  <si>
    <t>ใบเสร็จรับเงินเลขที่ C02070054/0002473</t>
  </si>
  <si>
    <t>ใบเสร็จรับเงินเลขที่ C02070054/0002581</t>
  </si>
  <si>
    <t>ใบเสร็จรับเงินเลขที่ C02070054/0002707</t>
  </si>
  <si>
    <t>ใบเสร็จรับเงินเลขที่ C02070054/0002708</t>
  </si>
  <si>
    <t>ใบเสร็จรับเงินเลขที่ 02071053/007448</t>
  </si>
  <si>
    <t>บัญชี รับ-จ่าย น้ำมัน JET A-1  ประจำเดือน......มีนาคม...2554……..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</si>
  <si>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</si>
  <si>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</si>
  <si>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</si>
  <si>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</si>
  <si>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</si>
  <si>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</si>
  <si>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</si>
  <si>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</si>
  <si>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</si>
  <si>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</si>
  <si>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</si>
  <si>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</si>
  <si>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</si>
  <si>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</si>
  <si>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</si>
  <si>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</si>
  <si>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</si>
  <si>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</si>
  <si>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</si>
  <si>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</si>
  <si>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</si>
  <si>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</si>
  <si>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</si>
  <si>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</si>
  <si>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</si>
  <si>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</si>
  <si>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</si>
  <si>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</si>
  <si>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</si>
  <si>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</si>
  <si>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</si>
  <si>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AR 020311</t>
  </si>
  <si>
    <t>AR 030311</t>
  </si>
  <si>
    <t>AR 110311</t>
  </si>
  <si>
    <t>TOP 070211</t>
  </si>
  <si>
    <t>TOP 160211</t>
  </si>
  <si>
    <t>AR 300311</t>
  </si>
  <si>
    <t>20-01-54-00025</t>
  </si>
  <si>
    <t>20-01-54-00009</t>
  </si>
  <si>
    <t>ใบเสร็จรับเงินเลขที่ C02070054/0002797</t>
  </si>
  <si>
    <t>ใบเสร็จรับเงินเลขที่ C02070054/0002903</t>
  </si>
  <si>
    <t>ใบเสร็จรับเงินเลขที่ C02070054/0002904</t>
  </si>
  <si>
    <t>ใบเสร็จรับเงินเลขที่ C02070054/0003064</t>
  </si>
  <si>
    <t>ใบเสร็จรับเงินเลขที่ C02100054/0002382</t>
  </si>
  <si>
    <t>บัญชี รับ-จ่าย น้ำมัน JET A-1  ประจำเดือน......เมษายน...2554……..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</si>
  <si>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</si>
  <si>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</si>
  <si>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</si>
  <si>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</si>
  <si>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</si>
  <si>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</si>
  <si>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</si>
  <si>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</si>
  <si>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</si>
  <si>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</si>
  <si>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</si>
  <si>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</si>
  <si>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</si>
  <si>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</si>
  <si>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</si>
  <si>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</si>
  <si>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</si>
  <si>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</si>
  <si>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</si>
  <si>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</si>
  <si>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</si>
  <si>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</si>
  <si>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</si>
  <si>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</si>
  <si>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</si>
  <si>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</si>
  <si>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</si>
  <si>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</si>
  <si>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</si>
  <si>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</si>
  <si>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AR 070411</t>
  </si>
  <si>
    <t>AR 080411</t>
  </si>
  <si>
    <t>AR 200411</t>
  </si>
  <si>
    <t>AR 210411</t>
  </si>
  <si>
    <t>20-01-54-00029</t>
  </si>
  <si>
    <t>20-01-54-00017</t>
  </si>
  <si>
    <t>ราคา</t>
  </si>
  <si>
    <t>ใบเสร็จรับเงินเลขที่ C02070054/0003486</t>
  </si>
  <si>
    <t>ใบเสร็จรับเงินเลขที่ C02100054/0002618</t>
  </si>
  <si>
    <t>ใบเสร็จรับเงินเลขที่ C02100054/0002894</t>
  </si>
  <si>
    <t>บัญชี รับ-จ่าย น้ำมัน JET A-1  ประจำเดือน......พฤษภาคม...2554……..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</si>
  <si>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</si>
  <si>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</si>
  <si>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</si>
  <si>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</si>
  <si>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</si>
  <si>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</si>
  <si>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</si>
  <si>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</si>
  <si>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</si>
  <si>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</si>
  <si>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</si>
  <si>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</si>
  <si>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</si>
  <si>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</si>
  <si>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</si>
  <si>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</si>
  <si>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</si>
  <si>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</si>
  <si>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</si>
  <si>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</si>
  <si>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</si>
  <si>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</si>
  <si>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</si>
  <si>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</si>
  <si>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</si>
  <si>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</si>
  <si>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</si>
  <si>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</si>
  <si>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</si>
  <si>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</si>
  <si>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</si>
  <si>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AR 110511</t>
  </si>
  <si>
    <t>AR 120511</t>
  </si>
  <si>
    <t>AR 250511</t>
  </si>
  <si>
    <t>20-01-54-00066</t>
  </si>
  <si>
    <t>ใบเสร็จรับเงินเลขที่ C02070054/0003574</t>
  </si>
  <si>
    <t>ใบเสร็จรับเงินเลขที่ 02102053/003579</t>
  </si>
  <si>
    <t>ใบเสร็จรับเงินเลขที่ 02102053/003482</t>
  </si>
  <si>
    <t>บัญชี รับ-จ่าย น้ำมัน JET A-1  ประจำเดือน......มิถุนายน...2554……..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</si>
  <si>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</si>
  <si>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</si>
  <si>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</si>
  <si>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</si>
  <si>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</si>
  <si>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</si>
  <si>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</si>
  <si>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</si>
  <si>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</si>
  <si>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</si>
  <si>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</si>
  <si>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</si>
  <si>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</si>
  <si>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</si>
  <si>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</si>
  <si>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</si>
  <si>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</si>
  <si>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</si>
  <si>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</si>
  <si>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</si>
  <si>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</si>
  <si>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</si>
  <si>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</si>
  <si>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</si>
  <si>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</si>
  <si>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</si>
  <si>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</si>
  <si>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</si>
  <si>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</si>
  <si>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</si>
  <si>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AR 030611</t>
  </si>
  <si>
    <t>ใบเสร็จรับเงินเลขที่ C02070054/0003867</t>
  </si>
  <si>
    <t>20-01-54-00040</t>
  </si>
  <si>
    <t>บัญชี รับ-จ่าย น้ำมัน JET A-1  ประจำเดือน......กรกฎาคม...2554……..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</si>
  <si>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</si>
  <si>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</si>
  <si>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</si>
  <si>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</si>
  <si>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</si>
  <si>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</si>
  <si>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</si>
  <si>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</si>
  <si>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</si>
  <si>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</si>
  <si>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</si>
  <si>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</si>
  <si>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</si>
  <si>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</si>
  <si>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</si>
  <si>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</si>
  <si>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</si>
  <si>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</si>
  <si>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</si>
  <si>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</si>
  <si>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</si>
  <si>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</si>
  <si>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</si>
  <si>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</si>
  <si>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</si>
  <si>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</si>
  <si>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</si>
  <si>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</si>
  <si>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</si>
  <si>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</si>
  <si>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</si>
  <si>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TOP 300511</t>
  </si>
  <si>
    <t>มูลค่า</t>
  </si>
  <si>
    <t>20-01-54-00081</t>
  </si>
  <si>
    <t>ใบเสร็จรับเงินเลขที่ C02070054/0003868</t>
  </si>
  <si>
    <t>ใบเสร็จรับเงินเลขที่ C02070054/0004193</t>
  </si>
  <si>
    <t>บัญชี รับ-จ่าย น้ำมัน JET A-1  ประจำเดือน......สิงหาคม...2554……..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</si>
  <si>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</si>
  <si>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</si>
  <si>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</si>
  <si>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</si>
  <si>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</si>
  <si>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</si>
  <si>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</si>
  <si>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</si>
  <si>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</si>
  <si>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</si>
  <si>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</si>
  <si>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</si>
  <si>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</si>
  <si>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</si>
  <si>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</si>
  <si>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</si>
  <si>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</si>
  <si>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</si>
  <si>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</si>
  <si>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</si>
  <si>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</si>
  <si>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</si>
  <si>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</si>
  <si>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</si>
  <si>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</si>
  <si>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</si>
  <si>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</si>
  <si>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</si>
  <si>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</si>
  <si>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</si>
  <si>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</si>
  <si>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TOP 240611</t>
  </si>
  <si>
    <t>TOP 020711</t>
  </si>
  <si>
    <t>TOP 100711</t>
  </si>
  <si>
    <t>20-01-54-00090</t>
  </si>
  <si>
    <t>ใบเสร็จรับเงินเลขที่ C02070054/0004194</t>
  </si>
  <si>
    <t>ใบเสร็จรับเงินเลขที่ C02070054/0004472</t>
  </si>
  <si>
    <t>บัญชี รับ-จ่าย น้ำมัน JET A-1  ประจำเดือน......กันยายน...2554……..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</si>
  <si>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</si>
  <si>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</si>
  <si>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</si>
  <si>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</si>
  <si>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</si>
  <si>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</si>
  <si>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</si>
  <si>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</si>
  <si>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</si>
  <si>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</si>
  <si>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</si>
  <si>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</si>
  <si>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</si>
  <si>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</si>
  <si>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</si>
  <si>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</si>
  <si>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</si>
  <si>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</si>
  <si>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</si>
  <si>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</si>
  <si>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</si>
  <si>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</si>
  <si>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</si>
  <si>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</si>
  <si>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</si>
  <si>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</si>
  <si>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</si>
  <si>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</si>
  <si>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</si>
  <si>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</si>
  <si>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AR 230911</t>
  </si>
  <si>
    <t>AR 280911</t>
  </si>
  <si>
    <t>AR 290911</t>
  </si>
  <si>
    <t>AR 300911</t>
  </si>
  <si>
    <t>TOP 170811</t>
  </si>
  <si>
    <t>TOP 260711</t>
  </si>
  <si>
    <t>TOP 030811</t>
  </si>
  <si>
    <t>20-01-54-00091</t>
  </si>
  <si>
    <t>ใบเสร็จรับเงินเลขที่ C02070054/0004612</t>
  </si>
  <si>
    <t>20-01-5400130</t>
  </si>
  <si>
    <t>ใบเสร็จรับเงินเลขที่ C02100054/0004467</t>
  </si>
  <si>
    <t>ใบเสร็จรับเงินเลขที่ C02100054/0004942</t>
  </si>
  <si>
    <t>ใบเสร็จรับเงินเลขที่ C02100054/0005585</t>
  </si>
  <si>
    <t>ใบเสร็จรับเงินเลขที่ C02100054/0005727</t>
  </si>
  <si>
    <t>บัญชี รับ-จ่าย น้ำมัน JET A-1  ประจำเดือน......ตุลาคม...2554……..</t>
  </si>
  <si>
    <t>05.10.2011</t>
  </si>
  <si>
    <t>07.10.2011</t>
  </si>
  <si>
    <t>12.10.2011</t>
  </si>
  <si>
    <t>14.10.2011</t>
  </si>
  <si>
    <t>18.10.2011</t>
  </si>
  <si>
    <t>19.10.2011</t>
  </si>
  <si>
    <t>21.10.2011</t>
  </si>
  <si>
    <t>26.10.2011</t>
  </si>
  <si>
    <t>28.10.2011</t>
  </si>
  <si>
    <t>01.10.2011</t>
  </si>
  <si>
    <t>02.10.2011</t>
  </si>
  <si>
    <t>03.10.2011</t>
  </si>
  <si>
    <t>04.10.2011</t>
  </si>
  <si>
    <t>06.10.2011</t>
  </si>
  <si>
    <t>08.10.2011</t>
  </si>
  <si>
    <t>09.10.2011</t>
  </si>
  <si>
    <t>10.10.2011</t>
  </si>
  <si>
    <t>11.10.2011</t>
  </si>
  <si>
    <t>13.10.2011</t>
  </si>
  <si>
    <t>15.10.2011</t>
  </si>
  <si>
    <t>16.10.2011</t>
  </si>
  <si>
    <t>17.10.2011</t>
  </si>
  <si>
    <t>20.10.2011</t>
  </si>
  <si>
    <t>22.10.2011</t>
  </si>
  <si>
    <t>23.10.2011</t>
  </si>
  <si>
    <t>24.10.2011</t>
  </si>
  <si>
    <t>25.10.2011</t>
  </si>
  <si>
    <t>27.10.2011</t>
  </si>
  <si>
    <t>29.10.2011</t>
  </si>
  <si>
    <t>30.10.2011</t>
  </si>
  <si>
    <t>31.10.2011</t>
  </si>
  <si>
    <t>AR 051011</t>
  </si>
  <si>
    <t>AR 071011</t>
  </si>
  <si>
    <t>AR 141011</t>
  </si>
  <si>
    <t>AR 201011</t>
  </si>
  <si>
    <t>AR 211011</t>
  </si>
  <si>
    <t>TOP 100911</t>
  </si>
  <si>
    <t>TOP 180911</t>
  </si>
  <si>
    <t>TOP 061011</t>
  </si>
  <si>
    <t>ใบเสร็จรับเงินเลขที่ C02070055/0000124</t>
  </si>
  <si>
    <t>ใบเสร็จรับเงินเลขที่ C02100054/0006416</t>
  </si>
  <si>
    <t>ใบเสร็จรับเงินเลขที่ C02100054/0006599</t>
  </si>
  <si>
    <t>ใบเสร็จรับเงินเลขที่ C02100055/0000193</t>
  </si>
  <si>
    <t>20-01-54-00096</t>
  </si>
  <si>
    <t>20-01-54-00139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</si>
  <si>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</si>
  <si>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</si>
  <si>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</si>
  <si>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</si>
  <si>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</si>
  <si>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</si>
  <si>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</si>
  <si>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</si>
  <si>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</si>
  <si>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</si>
  <si>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</si>
  <si>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</si>
  <si>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</si>
  <si>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</si>
  <si>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</si>
  <si>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</si>
  <si>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</si>
  <si>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</si>
  <si>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</si>
  <si>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</si>
  <si>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</si>
  <si>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</si>
  <si>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</si>
  <si>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</si>
  <si>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</si>
  <si>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</si>
  <si>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</si>
  <si>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</si>
  <si>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</si>
  <si>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</si>
  <si>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TOP 141011</t>
  </si>
  <si>
    <t>TOP 221011</t>
  </si>
  <si>
    <t>PTTGC</t>
  </si>
  <si>
    <t>GC 011111</t>
  </si>
  <si>
    <t>GC 021111</t>
  </si>
  <si>
    <t>GC 031111</t>
  </si>
  <si>
    <t>GC 041111</t>
  </si>
  <si>
    <t>GC 051111</t>
  </si>
  <si>
    <t>GC 071111</t>
  </si>
  <si>
    <t>GC 081111</t>
  </si>
  <si>
    <t>GC 091111</t>
  </si>
  <si>
    <t>GC 1001111</t>
  </si>
  <si>
    <t>GC 111111</t>
  </si>
  <si>
    <t>GC 121111</t>
  </si>
  <si>
    <t>คน.ศร.</t>
  </si>
  <si>
    <t>TOP 311011</t>
  </si>
  <si>
    <t>บัญชี รับ-จ่าย น้ำมัน JET A-1  ประจำเดือน......พฤศจิกายน...2554……..</t>
  </si>
  <si>
    <t>GC 281011</t>
  </si>
  <si>
    <t>GC 311011</t>
  </si>
  <si>
    <t>GC 291011</t>
  </si>
  <si>
    <t>ใบเสร็จรับเงินเลขที่ C02070055/0000785</t>
  </si>
  <si>
    <t>ใบเสร็จรับเงินเลขที่ C02070055/0000919</t>
  </si>
  <si>
    <t>ใบเสร็จรับเงินเลขที่ C02070055/0000945</t>
  </si>
  <si>
    <t>ใบเสร็จรับเงินเลขที่ C02070055/0001031</t>
  </si>
  <si>
    <t>ใบเสร็จรับเงินเลขที่ C02070055/0001084</t>
  </si>
  <si>
    <t>ใบเสร็จรับเงินเลขที่ C02070055/0001217</t>
  </si>
  <si>
    <t>ใบเสร็จรับเงินเลขที่ C02070055/0001243</t>
  </si>
  <si>
    <t>ใบเสร็จรับเงินเลขที่ C02070055/0001245</t>
  </si>
  <si>
    <t>ใบเสร็จรับเงินเลขที่ C02070055/0001346</t>
  </si>
  <si>
    <t>ใบเสร็จรับเงินเลขที่ C02100055/0000393</t>
  </si>
  <si>
    <t>ใบเสร็จรับเงินเลขที่ C02100055/0000482</t>
  </si>
  <si>
    <t>ใบเสร็จรับเงินเลขที่ C02100055/0000586</t>
  </si>
  <si>
    <t>20-01-54-00143</t>
  </si>
  <si>
    <t>20-01-54-00168</t>
  </si>
  <si>
    <t>บัญชี รับ-จ่าย น้ำมัน JET A-1  ประจำเดือน......ธันวาคม...2554……..</t>
  </si>
  <si>
    <t>01.12.2011</t>
  </si>
  <si>
    <t>02.12.2011</t>
  </si>
  <si>
    <t>07.12.2011</t>
  </si>
  <si>
    <t>09.12.2011</t>
  </si>
  <si>
    <t>14.12.2011</t>
  </si>
  <si>
    <t>23.12.2011</t>
  </si>
  <si>
    <t>29.12.2011</t>
  </si>
  <si>
    <t>30.12.2011</t>
  </si>
  <si>
    <t>03.12.2011</t>
  </si>
  <si>
    <t>04.12.2011</t>
  </si>
  <si>
    <t>05.12.2011</t>
  </si>
  <si>
    <t>06.12.2011</t>
  </si>
  <si>
    <t>08.12.2011</t>
  </si>
  <si>
    <t>10.12.2011</t>
  </si>
  <si>
    <t>11.12.2011</t>
  </si>
  <si>
    <t>12.12.2011</t>
  </si>
  <si>
    <t>13.12.2011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</si>
  <si>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</si>
  <si>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</si>
  <si>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</si>
  <si>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</si>
  <si>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</si>
  <si>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</si>
  <si>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</si>
  <si>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</si>
  <si>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24.12.2011</t>
  </si>
  <si>
    <t>25.12.2011</t>
  </si>
  <si>
    <t>26.12.2011</t>
  </si>
  <si>
    <t>27.12.2011</t>
  </si>
  <si>
    <t>28.12.2011</t>
  </si>
  <si>
    <t>31.12.2011</t>
  </si>
  <si>
    <t>TOP 091111</t>
  </si>
  <si>
    <t>TOP 291111</t>
  </si>
  <si>
    <t>TOP 101211</t>
  </si>
  <si>
    <t>GC 011211</t>
  </si>
  <si>
    <t>GC 021211</t>
  </si>
  <si>
    <t>GC 151211</t>
  </si>
  <si>
    <t>GC 161211</t>
  </si>
  <si>
    <t>GC 171211</t>
  </si>
  <si>
    <t>GC 211211</t>
  </si>
  <si>
    <t>GC 221211</t>
  </si>
  <si>
    <t>GC 231211</t>
  </si>
  <si>
    <t>GC 241211</t>
  </si>
  <si>
    <t>GC 271211</t>
  </si>
  <si>
    <t>GC 281211</t>
  </si>
  <si>
    <t>GC 291211</t>
  </si>
  <si>
    <t>GC 301211</t>
  </si>
  <si>
    <t>GC 311211</t>
  </si>
  <si>
    <t>20-01-54-00192</t>
  </si>
  <si>
    <t>20-01-54-00184</t>
  </si>
  <si>
    <t>ใบเสร็จรับเงินเลขที่ C02100055/0000745</t>
  </si>
  <si>
    <t>ใบเสร็จรับเงินเลขที่ C02100055/0001044</t>
  </si>
  <si>
    <t>ใบเสร็จรับเงินเลขที่ C02100055/0001217</t>
  </si>
  <si>
    <t>ใบเสร็จรับเงินเลขที่ C02070055/0001211</t>
  </si>
  <si>
    <t>ใบเสร็จรับเงินเลขที่ C02070055/0001674</t>
  </si>
  <si>
    <t>ใบเสร็จรับเงินเลขที่ C02070055/0001944</t>
  </si>
  <si>
    <t>ใบเสร็จรับเงินเลขที่ C02070055/0001945</t>
  </si>
  <si>
    <t>ใบเสร็จรับเงินเลขที่ C02070055/0002003</t>
  </si>
  <si>
    <t>ใบเสร็จรับเงินเลขที่ C02070055/0002058</t>
  </si>
  <si>
    <t>ใบเสร็จรับเงินเลขที่ C02070055/0002059</t>
  </si>
  <si>
    <t>ใบเสร็จรับเงินเลขที่ C02070055/0002060</t>
  </si>
  <si>
    <t>ใบเสร็จรับเงินเลขที่ C02070055/0002061</t>
  </si>
  <si>
    <t>ใบเสร็จรับเงินเลขที่ C02070055/0002140</t>
  </si>
  <si>
    <t>ใบเสร็จรับเงินเลขที่ C02070055/0002161</t>
  </si>
  <si>
    <t>บัญชี รับ-จ่าย น้ำมัน JET A-1  ประจำเดือน......มกราคม...2555……..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</si>
  <si>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</si>
  <si>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</si>
  <si>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</si>
  <si>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</si>
  <si>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</si>
  <si>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</si>
  <si>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</si>
  <si>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</si>
  <si>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</si>
  <si>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</si>
  <si>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</si>
  <si>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</si>
  <si>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</si>
  <si>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</si>
  <si>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</si>
  <si>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</si>
  <si>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</si>
  <si>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</si>
  <si>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</si>
  <si>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</si>
  <si>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</si>
  <si>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</si>
  <si>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</si>
  <si>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</si>
  <si>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</si>
  <si>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</si>
  <si>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</si>
  <si>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</si>
  <si>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</si>
  <si>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</si>
  <si>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</si>
  <si>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TOP 191211</t>
  </si>
  <si>
    <t>TOP 281211</t>
  </si>
  <si>
    <t>TOP 060112</t>
  </si>
  <si>
    <t>TOP 150112</t>
  </si>
  <si>
    <t>GC 040112</t>
  </si>
  <si>
    <t>GC 050112</t>
  </si>
  <si>
    <t>GC 060112</t>
  </si>
  <si>
    <t>GC 070112</t>
  </si>
  <si>
    <t>GC 100112</t>
  </si>
  <si>
    <t>GC 110112</t>
  </si>
  <si>
    <t>GC 180112</t>
  </si>
  <si>
    <t>GC 240112</t>
  </si>
  <si>
    <t>GC 260112</t>
  </si>
  <si>
    <t>GC 270112</t>
  </si>
  <si>
    <t>GC 310112</t>
  </si>
  <si>
    <t>ใบเสร็จรับเงินเลขที่ C02100055/00001217</t>
  </si>
  <si>
    <t>ใบเสร็จรับเงินเลขที่ C02100055/00001424</t>
  </si>
  <si>
    <t>ใบเสร็จรับเงินเลขที่ C02100055/00001523</t>
  </si>
  <si>
    <t>ใบเสร็จรับเงินเลขที่ C02100055/00001624</t>
  </si>
  <si>
    <t>ใบเสร็จรับเงินเลขที่ C02070055/0002162</t>
  </si>
  <si>
    <t>ใบเสร็จรับเงินเลขที่ C02070055/0002163</t>
  </si>
  <si>
    <t>ใบเสร็จรับเงินเลขที่ C02070055/0002300</t>
  </si>
  <si>
    <t>ใบเสร็จรับเงินเลขที่ C02070055/0002301</t>
  </si>
  <si>
    <t>ใบเสร็จรับเงินเลขที่ C02070055/0002302</t>
  </si>
  <si>
    <t>ใบเสร็จรับเงินเลขที่ C02070055/0002337</t>
  </si>
  <si>
    <t>ใบเสร็จรับเงินเลขที่ C02070055/0002398</t>
  </si>
  <si>
    <t>ใบเสร็จรับเงินเลขที่ C02070055/0002445</t>
  </si>
  <si>
    <t>ใบเสร็จรับเงินเลขที่ C02070055/0002525</t>
  </si>
  <si>
    <t>20-01-54-00198</t>
  </si>
  <si>
    <t>20-01-54-00155</t>
  </si>
  <si>
    <t>ใบเสร็จรับเงินเลขที่ C02070055/0002621</t>
  </si>
  <si>
    <t>ใบเสร็จรับเงินเลขที่ C02070055/0002654</t>
  </si>
  <si>
    <t>บัญชี รับ-จ่าย น้ำมัน JET A-1  ประจำเดือน......กุมภาพันธ์...2555……..</t>
  </si>
  <si>
    <t>02.02.2012</t>
  </si>
  <si>
    <t>07.02.2012</t>
  </si>
  <si>
    <t>08.02.2012</t>
  </si>
  <si>
    <t>14.02.2012</t>
  </si>
  <si>
    <t>16.02.2012</t>
  </si>
  <si>
    <t>17.02.2012</t>
  </si>
  <si>
    <t>19.02.2012</t>
  </si>
  <si>
    <t>01.02.2012</t>
  </si>
  <si>
    <t>03.02.2012</t>
  </si>
  <si>
    <t>04.02.2012</t>
  </si>
  <si>
    <t>05.02.2012</t>
  </si>
  <si>
    <t>06.02.2012</t>
  </si>
  <si>
    <t>09.02.2012</t>
  </si>
  <si>
    <t>10.02.2012</t>
  </si>
  <si>
    <t>11.02.2012</t>
  </si>
  <si>
    <t>12.02.2012</t>
  </si>
  <si>
    <t>13.02.2012</t>
  </si>
  <si>
    <t>15.02.2012</t>
  </si>
  <si>
    <t>18.02.2012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</si>
  <si>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</si>
  <si>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</si>
  <si>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</si>
  <si>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</si>
  <si>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</si>
  <si>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</si>
  <si>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</si>
  <si>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</si>
  <si>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</si>
  <si>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</si>
  <si>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TOP 250112</t>
  </si>
  <si>
    <t>TOP 040212</t>
  </si>
  <si>
    <t>TOP 050212</t>
  </si>
  <si>
    <t>TOP 130212</t>
  </si>
  <si>
    <t>TOP 230212</t>
  </si>
  <si>
    <t>GC 020212</t>
  </si>
  <si>
    <t>GC 070212</t>
  </si>
  <si>
    <t>GC 080212</t>
  </si>
  <si>
    <t>GC 110212</t>
  </si>
  <si>
    <t>GC 140212</t>
  </si>
  <si>
    <t>GC 150212</t>
  </si>
  <si>
    <t>GC 170212</t>
  </si>
  <si>
    <t>GC 220212</t>
  </si>
  <si>
    <t>ใบเสร็จรับเงินเลขที่ C02100055/0001624</t>
  </si>
  <si>
    <t>ใบเสร็จรับเงินเลขที่ C02100055/0001840</t>
  </si>
  <si>
    <t>ใบเสร็จรับเงินเลขที่ C02100055/0001978</t>
  </si>
  <si>
    <t>ใบเสร็จรับเงินเลขที่ C02100055/0002102</t>
  </si>
  <si>
    <t>ใบเสร็จรับเงินเลขที่ C02100055/0002145</t>
  </si>
  <si>
    <t>ใบเสร็จรับเงินเลขที่ C02100055/0002381</t>
  </si>
  <si>
    <t>ใบเสร็จรับเงินเลขที่ C02070055/0002655</t>
  </si>
  <si>
    <t>ใบเสร็จรับเงินเลขที่ C02070055/0002749</t>
  </si>
  <si>
    <t>ใบเสร็จรับเงินเลขที่ C02070055/0002768</t>
  </si>
  <si>
    <t>ใบเสร็จรับเงินเลขที่ C02070055/0002862</t>
  </si>
  <si>
    <t>ใบเสร็จรับเงินเลขที่ C02070055/0002892</t>
  </si>
  <si>
    <t>ใบเสร็จรับเงินเลขที่ C02070055/0002918</t>
  </si>
  <si>
    <t>ใบเสร็จรับเงินเลขที่ C02070055/0002988</t>
  </si>
  <si>
    <t>ใบเสร็จรับเงินเลขที่ C02070055/0002998</t>
  </si>
  <si>
    <t>ใบเสร็จรับเงินเลขที่ C02070055/0003000</t>
  </si>
  <si>
    <t>ใบเสร็จรับเงินเลขที่ C02070055/0003097</t>
  </si>
  <si>
    <t>ใบเสร็จรับเงินเลขที่ C02100055/0002550</t>
  </si>
  <si>
    <t>20-01-55-00030</t>
  </si>
  <si>
    <t>20-01-55-00007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</si>
  <si>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</si>
  <si>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</si>
  <si>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</si>
  <si>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</si>
  <si>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</si>
  <si>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</si>
  <si>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</si>
  <si>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</si>
  <si>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</si>
  <si>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</si>
  <si>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</si>
  <si>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</si>
  <si>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</si>
  <si>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</si>
  <si>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</si>
  <si>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</si>
  <si>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</si>
  <si>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</si>
  <si>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</si>
  <si>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</si>
  <si>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</si>
  <si>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</si>
  <si>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</si>
  <si>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</si>
  <si>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</si>
  <si>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</si>
  <si>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</si>
  <si>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</si>
  <si>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</si>
  <si>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</si>
  <si>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</si>
  <si>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บัญชี รับ-จ่าย น้ำมัน JET A-1  ประจำเดือน......มีนาคม...2555……..</t>
  </si>
  <si>
    <t>TOP 240212</t>
  </si>
  <si>
    <t>TOP 030312</t>
  </si>
  <si>
    <t>TOP 040312</t>
  </si>
  <si>
    <t>TOP 130312</t>
  </si>
  <si>
    <t>GC 130312</t>
  </si>
  <si>
    <t>GC 160312</t>
  </si>
  <si>
    <t>GC 270312</t>
  </si>
  <si>
    <t>ใบเสร็จรับเงินเลขที่ C02070055/000</t>
  </si>
  <si>
    <t>20-01-55-00011</t>
  </si>
  <si>
    <t>20-01-55-00032</t>
  </si>
  <si>
    <t>ใบเสร็จรับเงินเลขที่ C02070055/0003488</t>
  </si>
  <si>
    <t>ใบเสร็จรับเงินเลขที่ C02100055/0002551</t>
  </si>
  <si>
    <t>ใบเสร็จรับเงินเลขที่ C02100055/0002653</t>
  </si>
  <si>
    <t>บัญชี รับ-จ่าย น้ำมัน JET A-1  ประจำเดือน......เมษายน...2555……..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</si>
  <si>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</si>
  <si>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</si>
  <si>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</si>
  <si>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</si>
  <si>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</si>
  <si>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</si>
  <si>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</si>
  <si>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</si>
  <si>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</si>
  <si>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</si>
  <si>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</si>
  <si>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</si>
  <si>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</si>
  <si>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</si>
  <si>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</si>
  <si>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</si>
  <si>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</si>
  <si>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</si>
  <si>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</si>
  <si>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</si>
  <si>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</si>
  <si>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</si>
  <si>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</si>
  <si>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</si>
  <si>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</si>
  <si>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</si>
  <si>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</si>
  <si>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</si>
  <si>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</si>
  <si>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</si>
  <si>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TOP 230312</t>
  </si>
  <si>
    <t>TOP 010412</t>
  </si>
  <si>
    <t>GC 040412</t>
  </si>
  <si>
    <t>GC 250412</t>
  </si>
  <si>
    <t>GC 260412</t>
  </si>
  <si>
    <t>ใบเสร็จรับเงินเลขที่ C02070055/0003826</t>
  </si>
  <si>
    <t>ใบเสร็จรับเงินเลขที่ C02070055/0004003</t>
  </si>
  <si>
    <t>ใบเสร็จรับเงินเลขที่ C02100055/0002929</t>
  </si>
  <si>
    <t>ใบเสร็จรับเงินเลขที่ C02100055/0003043</t>
  </si>
  <si>
    <t>20-01-55-00038</t>
  </si>
  <si>
    <t>20-01-55-00024</t>
  </si>
  <si>
    <t>บัญชี รับ-จ่าย น้ำมัน JET A-1  ประจำเดือน......พฤษภาคม...2555……..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</si>
  <si>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</si>
  <si>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</si>
  <si>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</si>
  <si>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</si>
  <si>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</si>
  <si>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</si>
  <si>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</si>
  <si>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</si>
  <si>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</si>
  <si>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</si>
  <si>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</si>
  <si>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</si>
  <si>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</si>
  <si>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</si>
  <si>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</si>
  <si>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</si>
  <si>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</si>
  <si>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</si>
  <si>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</si>
  <si>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</si>
  <si>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</si>
  <si>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</si>
  <si>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</si>
  <si>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</si>
  <si>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</si>
  <si>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</si>
  <si>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</si>
  <si>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</si>
  <si>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</si>
  <si>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</si>
  <si>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</si>
  <si>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TOP 200412</t>
  </si>
  <si>
    <t>TOP 100412</t>
  </si>
  <si>
    <t>GC 150512</t>
  </si>
  <si>
    <t>GC 100512</t>
  </si>
  <si>
    <t>GC 110512</t>
  </si>
  <si>
    <t>GC 030512</t>
  </si>
  <si>
    <t>20-01-55-00042</t>
  </si>
  <si>
    <t>20-01-55-00067</t>
  </si>
  <si>
    <t>ใบเสร็จรับเงินเลขที่ C02070055/0004370</t>
  </si>
  <si>
    <t>ใบเสร็จรับเงินเลขที่ C02070055/0004371</t>
  </si>
  <si>
    <t>ใบเสร็จรับเงินเลขที่ C02070055/0004492</t>
  </si>
  <si>
    <t>ใบเสร็จรับเงินเลขที่ C02100055/0003160</t>
  </si>
  <si>
    <t>บัญชี รับ-จ่าย น้ำมัน JET A-1  ประจำเดือน......มิถุนายน...2555……..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</si>
  <si>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</si>
  <si>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</si>
  <si>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</si>
  <si>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</si>
  <si>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</si>
  <si>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</si>
  <si>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</si>
  <si>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</si>
  <si>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</si>
  <si>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</si>
  <si>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</si>
  <si>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</si>
  <si>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</si>
  <si>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</si>
  <si>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</si>
  <si>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</si>
  <si>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</si>
  <si>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</si>
  <si>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</si>
  <si>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</si>
  <si>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</si>
  <si>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</si>
  <si>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</si>
  <si>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</si>
  <si>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</si>
  <si>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</si>
  <si>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</si>
  <si>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</si>
  <si>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</si>
  <si>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</si>
  <si>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TOP 290412</t>
  </si>
  <si>
    <t>TOP 170512</t>
  </si>
  <si>
    <t>TOP 050612</t>
  </si>
  <si>
    <t>GC 060612</t>
  </si>
  <si>
    <t>GC 070612</t>
  </si>
  <si>
    <t>GC 210612</t>
  </si>
  <si>
    <t>GC 270612</t>
  </si>
  <si>
    <t>GC 290612</t>
  </si>
  <si>
    <t>ใบเสร็จรับเงินเลขที่ C02100055/0003487</t>
  </si>
  <si>
    <t>ใบเสร็จรับเงินเลขที่ C02100055/0003620</t>
  </si>
  <si>
    <t>ใบเสร็จรับเงินเลขที่ C02100055/0003991</t>
  </si>
  <si>
    <t>ใบเสร็จรับเงินเลขที่ C02100055/0003384</t>
  </si>
  <si>
    <t>ใบเสร็จรับเงินเลขที่ C02070055/0004621</t>
  </si>
  <si>
    <t>ใบเสร็จรับเงินเลขที่ C02070055/0004622</t>
  </si>
  <si>
    <t>ใบเสร็จรับเงินเลขที่ C02070055/0004730</t>
  </si>
  <si>
    <t>ใบเสร็จรับเงินเลขที่ C02070055/0005147</t>
  </si>
  <si>
    <t>ใบเสร็จรับเงินเลขที่ C02070055/0005148</t>
  </si>
  <si>
    <t>20-01-55-00047</t>
  </si>
  <si>
    <t>20-01-55-00090</t>
  </si>
  <si>
    <t>บัญชี รับ-จ่าย น้ำมัน JET A-1  ประจำเดือน......กรกฎาคม...2555……..</t>
  </si>
  <si>
    <t>เล่มที่</t>
  </si>
  <si>
    <t>เลขที่</t>
  </si>
  <si>
    <t>ลูกค้า</t>
  </si>
  <si>
    <t>เที่ยวบิน</t>
  </si>
  <si>
    <t>หมายเลขเครื่อง</t>
  </si>
  <si>
    <t>ผลิตภัณท์</t>
  </si>
  <si>
    <t>ปริมาณ(ลิตร)</t>
  </si>
  <si>
    <t>ปริมาณที่86F</t>
  </si>
  <si>
    <t>0010013549 WORLD FUEL SERVICES (SINGAPORE) PTE LTD</t>
  </si>
  <si>
    <t>500040 JET A-1</t>
  </si>
  <si>
    <t>PVTFLT</t>
  </si>
  <si>
    <t>International</t>
  </si>
  <si>
    <t>0010002041 บจก.ไทย เอเวชั่น เซอร์วิส</t>
  </si>
  <si>
    <t>HTY</t>
  </si>
  <si>
    <t>HS-HTY</t>
  </si>
  <si>
    <t>HTZ</t>
  </si>
  <si>
    <t>HS-HTZ</t>
  </si>
  <si>
    <t>PG294</t>
  </si>
  <si>
    <t>PG281</t>
  </si>
  <si>
    <t>HS-PGA</t>
  </si>
  <si>
    <t>HS-PGD</t>
  </si>
  <si>
    <t>HS-PGG</t>
  </si>
  <si>
    <t>HS-PGB</t>
  </si>
  <si>
    <t>HS-PGF</t>
  </si>
  <si>
    <t>HS-PGK</t>
  </si>
  <si>
    <t>Domestic</t>
  </si>
  <si>
    <t>Total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</si>
  <si>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</si>
  <si>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</si>
  <si>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</si>
  <si>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</si>
  <si>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</si>
  <si>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</si>
  <si>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</si>
  <si>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</si>
  <si>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</si>
  <si>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</si>
  <si>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</si>
  <si>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</si>
  <si>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</si>
  <si>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</si>
  <si>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</si>
  <si>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</si>
  <si>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</si>
  <si>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</si>
  <si>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</si>
  <si>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</si>
  <si>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</si>
  <si>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</si>
  <si>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</si>
  <si>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</si>
  <si>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</si>
  <si>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</si>
  <si>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</si>
  <si>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</si>
  <si>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</si>
  <si>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</si>
  <si>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</si>
  <si>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TOP 130612</t>
  </si>
  <si>
    <t>TOP 010712</t>
  </si>
  <si>
    <t>TOP 100712</t>
  </si>
  <si>
    <t>GC 060712</t>
  </si>
  <si>
    <t>GC 050712</t>
  </si>
  <si>
    <t>GC 240712</t>
  </si>
  <si>
    <t>GC 100712</t>
  </si>
  <si>
    <t>GC 110712</t>
  </si>
  <si>
    <t>ใบเสร็จรับเงินเลขที่ C02100055/0004228</t>
  </si>
  <si>
    <t>ใบเสร็จรับเงินเลขที่ C02100055/0004451</t>
  </si>
  <si>
    <t>ใบเสร็จรับเงินเลขที่ C02100055/0004648</t>
  </si>
  <si>
    <t>ใบเสร็จรับเงินเลขที่ C02070055/0005448</t>
  </si>
  <si>
    <t>ใบเสร็จรับเงินเลขที่ C02070055/0005617</t>
  </si>
  <si>
    <t>ใบเสร็จรับเงินเลขที่ C02070055/0005619</t>
  </si>
  <si>
    <t>ใบเสร็จรับเงินเลขที่ C02070055/0005750</t>
  </si>
  <si>
    <t>ใบเสร็จรับเงินเลขที่ C02070055/0005751</t>
  </si>
  <si>
    <t>ใบเสร็จรับเงินเลขที่ C02070055/0005864</t>
  </si>
  <si>
    <t>ใบเสร็จรับเงินเลขที่ C02070055/0005898</t>
  </si>
  <si>
    <t>20-01-55-00077</t>
  </si>
  <si>
    <t>20-01-55-00111</t>
  </si>
  <si>
    <t>บัญชี รับ-จ่าย น้ำมัน JET A-1  ประจำเดือน......สิงหาคม...2555……..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</si>
  <si>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</si>
  <si>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</si>
  <si>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</si>
  <si>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</si>
  <si>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</si>
  <si>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</si>
  <si>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</si>
  <si>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</si>
  <si>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</si>
  <si>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</si>
  <si>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</si>
  <si>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</si>
  <si>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</si>
  <si>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</si>
  <si>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</si>
  <si>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</si>
  <si>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</si>
  <si>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</si>
  <si>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</si>
  <si>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</si>
  <si>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</si>
  <si>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</si>
  <si>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</si>
  <si>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</si>
  <si>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</si>
  <si>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</si>
  <si>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</si>
  <si>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</si>
  <si>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</si>
  <si>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</si>
  <si>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</si>
  <si>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TOP 190712</t>
  </si>
  <si>
    <t>TOP 280712</t>
  </si>
  <si>
    <t>TOP 050812</t>
  </si>
  <si>
    <t>GC 080812</t>
  </si>
  <si>
    <t>20-01-55-00078</t>
  </si>
  <si>
    <t>20-01-55-00114</t>
  </si>
  <si>
    <t>ใบเสร็จรับเงินเลขที่ C02100055/0004818</t>
  </si>
  <si>
    <t>ใบเสร็จรับเงินเลขที่ C02100055/0005000</t>
  </si>
  <si>
    <t>ใบเสร็จรับเงินเลขที่ C02070055/0006118</t>
  </si>
  <si>
    <t>ใบเสร็จรับเงินเลขที่ C02070055/0006442</t>
  </si>
  <si>
    <t>บัญชี รับ-จ่าย น้ำมัน JET A-1  ประจำเดือน......กันยายน...2555……..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</si>
  <si>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</si>
  <si>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</si>
  <si>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</si>
  <si>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</si>
  <si>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</si>
  <si>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</si>
  <si>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</si>
  <si>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</si>
  <si>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</si>
  <si>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</si>
  <si>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</si>
  <si>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</si>
  <si>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</si>
  <si>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</si>
  <si>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</si>
  <si>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</si>
  <si>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</si>
  <si>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</si>
  <si>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</si>
  <si>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</si>
  <si>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</si>
  <si>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</si>
  <si>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</si>
  <si>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</si>
  <si>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</si>
  <si>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</si>
  <si>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</si>
  <si>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</si>
  <si>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</si>
  <si>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</si>
  <si>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TOP 140812</t>
  </si>
  <si>
    <t>20-01-55-00124</t>
  </si>
  <si>
    <t>ใบเสร็จรับเงินเลขที่ C02100055/0005105</t>
  </si>
  <si>
    <t>ใบเสร็จรับเงินเลขที่ C02100055/0005211</t>
  </si>
  <si>
    <t>TOP 230812</t>
  </si>
  <si>
    <t>บัญชี รับ-จ่าย น้ำมัน JET A-1  ประจำเดือน......ตุลาคม...2555……..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</si>
  <si>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</si>
  <si>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</si>
  <si>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</si>
  <si>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</si>
  <si>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</si>
  <si>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</si>
  <si>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</si>
  <si>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</si>
  <si>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</si>
  <si>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</si>
  <si>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</si>
  <si>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</si>
  <si>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</si>
  <si>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</si>
  <si>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</si>
  <si>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</si>
  <si>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</si>
  <si>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</si>
  <si>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</si>
  <si>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</si>
  <si>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</si>
  <si>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</si>
  <si>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</si>
  <si>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</si>
  <si>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</si>
  <si>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</si>
  <si>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</si>
  <si>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</si>
  <si>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</si>
  <si>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</si>
  <si>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</si>
  <si>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TOP 180912</t>
  </si>
  <si>
    <t>GC 251012</t>
  </si>
  <si>
    <t>GC 261012</t>
  </si>
  <si>
    <t>GC 311012</t>
  </si>
  <si>
    <t>20-01-55-00133</t>
  </si>
  <si>
    <t>20-01-55-00138</t>
  </si>
  <si>
    <t>ใบเสร็จรับเงินเลขที่ C02100055/0005460</t>
  </si>
  <si>
    <t>บัญชี รับ-จ่าย น้ำมัน JET A-1  ประจำเดือน......พฤศจิกายน...2555……..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</si>
  <si>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</si>
  <si>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</si>
  <si>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</si>
  <si>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</si>
  <si>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</si>
  <si>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</si>
  <si>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</si>
  <si>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</si>
  <si>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</si>
  <si>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</si>
  <si>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</si>
  <si>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</si>
  <si>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</si>
  <si>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</si>
  <si>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</si>
  <si>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</si>
  <si>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</si>
  <si>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</si>
  <si>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</si>
  <si>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</si>
  <si>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</si>
  <si>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</si>
  <si>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</si>
  <si>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</si>
  <si>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</si>
  <si>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</si>
  <si>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</si>
  <si>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</si>
  <si>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</si>
  <si>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</si>
  <si>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GC 071112</t>
  </si>
  <si>
    <t>GC 091112</t>
  </si>
  <si>
    <t>GC 151112</t>
  </si>
  <si>
    <t>TOP 211012</t>
  </si>
  <si>
    <t>GC 141112</t>
  </si>
  <si>
    <t>GC 301112</t>
  </si>
  <si>
    <t>PTT GC</t>
  </si>
  <si>
    <t>20-01-55-00143</t>
  </si>
  <si>
    <t>20-01-55-00152</t>
  </si>
  <si>
    <t>ใบเสร็จรับเงินเลขที่ C02070056/0000631</t>
  </si>
  <si>
    <t>ใบเสร็จรับเงินเลขที่ C02070056/0000630</t>
  </si>
  <si>
    <t>ใบเสร็จรับเงินเลขที่ C02070056/0000784</t>
  </si>
  <si>
    <t>ใบเสร็จรับเงินเลขที่ C02070056/0000928</t>
  </si>
  <si>
    <t>ใบเสร็จรับเงินเลขที่ C02100055/0005557</t>
  </si>
  <si>
    <t>ใบเสร็จรับเงินเลขที่ C02100055/0006122</t>
  </si>
  <si>
    <t>บัญชี รับ-จ่าย น้ำมัน JET A-1  ประจำเดือน......ธันวาคม...2555……..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</si>
  <si>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</si>
  <si>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</si>
  <si>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</si>
  <si>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</si>
  <si>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</si>
  <si>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</si>
  <si>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</si>
  <si>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</si>
  <si>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</si>
  <si>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</si>
  <si>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</si>
  <si>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</si>
  <si>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</si>
  <si>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</si>
  <si>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</si>
  <si>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</si>
  <si>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</si>
  <si>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</si>
  <si>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</si>
  <si>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</si>
  <si>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</si>
  <si>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</si>
  <si>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</si>
  <si>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</si>
  <si>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</si>
  <si>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</si>
  <si>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</si>
  <si>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</si>
  <si>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</si>
  <si>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</si>
  <si>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</si>
  <si>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TOP 161112</t>
  </si>
  <si>
    <t>TOP 251112</t>
  </si>
  <si>
    <t>GC 061212</t>
  </si>
  <si>
    <t>GC 131212</t>
  </si>
  <si>
    <t>GC 181212</t>
  </si>
  <si>
    <t>GC 261212</t>
  </si>
  <si>
    <t>GC 271212</t>
  </si>
  <si>
    <t>20-01-55-00174</t>
  </si>
  <si>
    <t>20-01-55-00161</t>
  </si>
  <si>
    <t>ใบเสร็จรับเงินเลขที่ C02100056/0000391</t>
  </si>
  <si>
    <t>ใบเสร็จรับเงินเลขที่ C02070056/0000930</t>
  </si>
  <si>
    <t>ใบเสร็จรับเงินเลขที่ C02070056/0001078</t>
  </si>
  <si>
    <t>ใบเสร็จรับเงินเลขที่ C02070056/0001079</t>
  </si>
  <si>
    <t>ใบเสร็จรับเงินเลขที่ C02070056/0001327</t>
  </si>
  <si>
    <t>บัญชี รับ-จ่าย น้ำมัน JET A-1  ประจำเดือน.....มกราคม...2556……..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</si>
  <si>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</si>
  <si>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</si>
  <si>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</si>
  <si>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</si>
  <si>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</si>
  <si>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</si>
  <si>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</si>
  <si>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</si>
  <si>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</si>
  <si>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</si>
  <si>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</si>
  <si>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</si>
  <si>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</si>
  <si>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</si>
  <si>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</si>
  <si>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</si>
  <si>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</si>
  <si>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</si>
  <si>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</si>
  <si>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</si>
  <si>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</si>
  <si>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</si>
  <si>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</si>
  <si>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</si>
  <si>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</si>
  <si>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</si>
  <si>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</si>
  <si>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</si>
  <si>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</si>
  <si>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</si>
  <si>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</si>
  <si>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TOP 041212</t>
  </si>
  <si>
    <t>TOP 131212</t>
  </si>
  <si>
    <t>TOP 080113</t>
  </si>
  <si>
    <t>GC 040113</t>
  </si>
  <si>
    <t>GC 080113</t>
  </si>
  <si>
    <t>GC 150113</t>
  </si>
  <si>
    <t>GC 170113</t>
  </si>
  <si>
    <t>GC 220113</t>
  </si>
  <si>
    <t>GC 230113</t>
  </si>
  <si>
    <t>GC 240113</t>
  </si>
  <si>
    <t>GC 250113</t>
  </si>
  <si>
    <t>GC 290113</t>
  </si>
  <si>
    <t>ใบเสร็จรับเงินเลขที่ C02100056/0000724</t>
  </si>
  <si>
    <t>ใบเสร็จรับเงินเลขที่ C02100056/0000836</t>
  </si>
  <si>
    <t>ใบเสร็จรับเงินเลขที่ C02100056/0000941</t>
  </si>
  <si>
    <t>ใบเสร็จรับเงินเลขที่ C02100056/0001050</t>
  </si>
  <si>
    <t>ใบเสร็จรับเงินเลขที่ C02070056/0001438</t>
  </si>
  <si>
    <t>ใบเสร็จรับเงินเลขที่ C02070056/0001587</t>
  </si>
  <si>
    <t>ใบเสร็จรับเงินเลขที่ C02070056/0001709</t>
  </si>
  <si>
    <t>ใบเสร็จรับเงินเลขที่ C02070056/0001834</t>
  </si>
  <si>
    <t>ใบเสร็จรับเงินเลขที่ C02070056/0001835</t>
  </si>
  <si>
    <t>ใบเสร็จรับเงินเลขที่ C02070056/0001945</t>
  </si>
  <si>
    <t>ใบเสร็จรับเงินเลขที่ C02070056/0002053</t>
  </si>
  <si>
    <t>ใบเสร็จรับเงินเลขที่ C02070056/0002186</t>
  </si>
  <si>
    <t>20-01-55-00206</t>
  </si>
  <si>
    <t>20-01-55-00186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</si>
  <si>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</si>
  <si>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</si>
  <si>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</si>
  <si>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</si>
  <si>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</si>
  <si>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</si>
  <si>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</si>
  <si>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</si>
  <si>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</si>
  <si>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</si>
  <si>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</si>
  <si>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</si>
  <si>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</si>
  <si>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</si>
  <si>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</si>
  <si>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</si>
  <si>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</si>
  <si>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</si>
  <si>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</si>
  <si>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</si>
  <si>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</si>
  <si>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</si>
  <si>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</si>
  <si>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</si>
  <si>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</si>
  <si>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</si>
  <si>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</si>
  <si>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</si>
  <si>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GC 010213</t>
  </si>
  <si>
    <t>GC 060213</t>
  </si>
  <si>
    <t>GC 120213</t>
  </si>
  <si>
    <t>GC 130213</t>
  </si>
  <si>
    <t>GC 140213</t>
  </si>
  <si>
    <t>GC 150213</t>
  </si>
  <si>
    <t>GC 210213</t>
  </si>
  <si>
    <t>TOP 310113</t>
  </si>
  <si>
    <t>TOP 160213</t>
  </si>
  <si>
    <t>บัญชี รับ-จ่าย น้ำมัน JET A-1  ประจำเดือน.....กุมภาพันธ์...2556……..</t>
  </si>
  <si>
    <t>GC 190213</t>
  </si>
  <si>
    <t>GC 260213</t>
  </si>
  <si>
    <t>GC 270213</t>
  </si>
  <si>
    <t>20-01-56-00004</t>
  </si>
  <si>
    <t>20-01-56-00016</t>
  </si>
  <si>
    <t>ใบเสร็จรับเงินเลขที่ C02100056/0001441</t>
  </si>
  <si>
    <t>ใบเสร็จรับเงินเลขที่ C02100056/0001688</t>
  </si>
  <si>
    <t>ใบเสร็จรับเงินเลขที่ C02070056/0002216</t>
  </si>
  <si>
    <t>ใบเสร็จรับเงินเลขที่ C02070056/0002307</t>
  </si>
  <si>
    <t>ใบเสร็จรับเงินเลขที่ C02070056/0002323</t>
  </si>
  <si>
    <t>ใบเสร็จรับเงินเลขที่ C02070056/0002324</t>
  </si>
  <si>
    <t>ใบเสร็จรับเงินเลขที่ C02070056/0002325</t>
  </si>
  <si>
    <t>ใบเสร็จรับเงินเลขที่ C02070056/0002417</t>
  </si>
  <si>
    <t>ใบเสร็จรับเงินเลขที่ C02070056/0002459</t>
  </si>
  <si>
    <t>ใบเสร็จรับเงินเลขที่ C02070056/0002561</t>
  </si>
  <si>
    <t>ใบเสร็จรับเงินเลขที่ C02070056/0002655</t>
  </si>
  <si>
    <t>ใบเสร็จรับเงินเลขที่ C02070056/0002698</t>
  </si>
  <si>
    <t>ใบเสร็จรับเงินเลขที่ C02070056/0002699</t>
  </si>
  <si>
    <t>ใบเสร็จรับเงินเลขที่ C02070056/0002700</t>
  </si>
  <si>
    <t>ใบเสร็จรับเงินเลขที่ C02070056/0002761</t>
  </si>
  <si>
    <t>บัญชี รับ-จ่าย น้ำมัน JET A-1  ประจำเดือน.....มีนาคม...2556……..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</si>
  <si>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</si>
  <si>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</si>
  <si>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</si>
  <si>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</si>
  <si>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</si>
  <si>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</si>
  <si>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</si>
  <si>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</si>
  <si>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</si>
  <si>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</si>
  <si>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</si>
  <si>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</si>
  <si>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</si>
  <si>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</si>
  <si>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</si>
  <si>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</si>
  <si>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</si>
  <si>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</si>
  <si>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</si>
  <si>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</si>
  <si>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</si>
  <si>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</si>
  <si>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</si>
  <si>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</si>
  <si>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</si>
  <si>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</si>
  <si>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</si>
  <si>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</si>
  <si>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</si>
  <si>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</si>
  <si>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</si>
  <si>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TOP 240213</t>
  </si>
  <si>
    <t>TOP 250213</t>
  </si>
  <si>
    <t>TOP 050313</t>
  </si>
  <si>
    <t>GC 010313</t>
  </si>
  <si>
    <t>GC 070313</t>
  </si>
  <si>
    <t>GC 080313</t>
  </si>
  <si>
    <t>GC 150313</t>
  </si>
  <si>
    <t>GC 210313</t>
  </si>
  <si>
    <t>GC 260313</t>
  </si>
  <si>
    <t>GC 290313</t>
  </si>
  <si>
    <t>ใบเสร็จรับเงินเลขที่ C02100056/0001950</t>
  </si>
  <si>
    <t>ใบเสร็จรับเงินเลขที่ C02070056/0002781</t>
  </si>
  <si>
    <t>ใบเสร็จรับเงินเลขที่ C02070056/0002895</t>
  </si>
  <si>
    <t>ใบเสร็จรับเงินเลขที่ C02070056/0002918</t>
  </si>
  <si>
    <t>ใบเสร็จรับเงินเลขที่ C02070056/0002920</t>
  </si>
  <si>
    <t>ใบเสร็จรับเงินเลขที่ C02070056/0003048</t>
  </si>
  <si>
    <t>ใบเสร็จรับเงินเลขที่ C02070056/0003049</t>
  </si>
  <si>
    <t>20-01-56-00015</t>
  </si>
  <si>
    <t>20-01-56-00022</t>
  </si>
  <si>
    <t>บัญชี รับ-จ่าย น้ำมัน JET A-1  ประจำเดือน.....เมษายน...2556……..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</si>
  <si>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</si>
  <si>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</si>
  <si>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</si>
  <si>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</si>
  <si>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</si>
  <si>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</si>
  <si>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</si>
  <si>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</si>
  <si>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</si>
  <si>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</si>
  <si>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</si>
  <si>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</si>
  <si>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</si>
  <si>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</si>
  <si>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</si>
  <si>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</si>
  <si>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</si>
  <si>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</si>
  <si>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</si>
  <si>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</si>
  <si>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</si>
  <si>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</si>
  <si>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</si>
  <si>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</si>
  <si>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</si>
  <si>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</si>
  <si>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</si>
  <si>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</si>
  <si>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</si>
  <si>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</si>
  <si>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TOP 210313</t>
  </si>
  <si>
    <t>GC 240413</t>
  </si>
  <si>
    <t>GC 020413</t>
  </si>
  <si>
    <t>ใบเสร็จรับเงินเลขที่ C02100056/0002048</t>
  </si>
  <si>
    <t>ใบเสร็จรับเงินเลขที่ C02100056/0002055</t>
  </si>
  <si>
    <t>ใบเสร็จรับเงินเลขที่ C02100056/0002163</t>
  </si>
  <si>
    <t>ใบเสร็จรับเงินเลขที่ C02070056/0003159</t>
  </si>
  <si>
    <t>ใบเสร็จรับเงินเลขที่ C02070056/0003279</t>
  </si>
  <si>
    <t>20-01-56-00028</t>
  </si>
  <si>
    <t>20-01-56-00052</t>
  </si>
  <si>
    <t>HTN</t>
  </si>
  <si>
    <t>HS-HTN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</si>
  <si>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</si>
  <si>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</si>
  <si>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</si>
  <si>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</si>
  <si>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</si>
  <si>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</si>
  <si>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</si>
  <si>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</si>
  <si>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</si>
  <si>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</si>
  <si>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</si>
  <si>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</si>
  <si>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</si>
  <si>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</si>
  <si>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</si>
  <si>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</si>
  <si>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</si>
  <si>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</si>
  <si>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</si>
  <si>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</si>
  <si>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</si>
  <si>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</si>
  <si>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</si>
  <si>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</si>
  <si>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</si>
  <si>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</si>
  <si>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</si>
  <si>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</si>
  <si>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</si>
  <si>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</si>
  <si>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</si>
  <si>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บัญชี รับ-จ่าย น้ำมัน JET A-1  ประจำเดือน.....พฤษภาคม...2556……..</t>
  </si>
  <si>
    <t>TOP 300413</t>
  </si>
  <si>
    <t>GC 310513</t>
  </si>
  <si>
    <t>GC 080513</t>
  </si>
  <si>
    <t>GC 150513</t>
  </si>
  <si>
    <t>GC 160513</t>
  </si>
  <si>
    <t>ใบเสร็จรับเงินเลขที่ C02070056/0003369</t>
  </si>
  <si>
    <t>ใบเสร็จรับเงินเลขที่ C02070056/0003402</t>
  </si>
  <si>
    <t>ใบเสร็จรับเงินเลขที่ C02070056/0003560</t>
  </si>
  <si>
    <t>20-01-56-00084</t>
  </si>
  <si>
    <t>20-01-56-00064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</si>
  <si>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</si>
  <si>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</si>
  <si>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</si>
  <si>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</si>
  <si>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</si>
  <si>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</si>
  <si>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</si>
  <si>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</si>
  <si>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</si>
  <si>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</si>
  <si>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</si>
  <si>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</si>
  <si>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</si>
  <si>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</si>
  <si>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</si>
  <si>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</si>
  <si>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</si>
  <si>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</si>
  <si>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</si>
  <si>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</si>
  <si>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</si>
  <si>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</si>
  <si>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</si>
  <si>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</si>
  <si>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</si>
  <si>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</si>
  <si>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</si>
  <si>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</si>
  <si>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</si>
  <si>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</si>
  <si>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CG 070613</t>
  </si>
  <si>
    <t>TOP 170513</t>
  </si>
  <si>
    <t>GC 120613</t>
  </si>
  <si>
    <t>GC 180613</t>
  </si>
  <si>
    <t>GC 190613</t>
  </si>
  <si>
    <t>TOP 250513</t>
  </si>
  <si>
    <t>GC 250613</t>
  </si>
  <si>
    <t>บัญชี รับ-จ่าย น้ำมัน JET A-1  ประจำเดือน.....มิถุนายน...2556……..</t>
  </si>
  <si>
    <t>ใบเสร็จรับเงินเลขที่ C02100056/0002341</t>
  </si>
  <si>
    <t>20-01-56-00105</t>
  </si>
  <si>
    <t>20-01-56-00070</t>
  </si>
  <si>
    <t>ใบเสร็จรับเงินเลขที่ C02070056/0003863</t>
  </si>
  <si>
    <t>ใบเสร็จรับเงินเลขที่ C02070056/0004095</t>
  </si>
  <si>
    <t>HS-PGC</t>
  </si>
  <si>
    <t>0010002442 THE SHELL COMPANY OF THAILAND LIMITED(อากาศยาน)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</si>
  <si>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</si>
  <si>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</si>
  <si>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</si>
  <si>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</si>
  <si>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</si>
  <si>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</si>
  <si>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</si>
  <si>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</si>
  <si>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</si>
  <si>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</si>
  <si>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</si>
  <si>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</si>
  <si>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</si>
  <si>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</si>
  <si>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</si>
  <si>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</si>
  <si>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</si>
  <si>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</si>
  <si>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</si>
  <si>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</si>
  <si>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</si>
  <si>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</si>
  <si>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</si>
  <si>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</si>
  <si>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</si>
  <si>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</si>
  <si>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</si>
  <si>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</si>
  <si>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</si>
  <si>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</si>
  <si>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</si>
  <si>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บัญชี รับ-จ่าย น้ำมัน JET A-1  ประจำเดือน.....กรกฏาคม...2556……..</t>
  </si>
  <si>
    <t>TOP 020613</t>
  </si>
  <si>
    <t>GC 120713</t>
  </si>
  <si>
    <t>ใบเสร็จรับเงินเลขที่ C02100056/0002781</t>
  </si>
  <si>
    <t>ใบเสร็จรับเงินเลขที่ C02070056/0004225</t>
  </si>
  <si>
    <t>ใบเสร็จรับเงินเลขที่ C02070056/0004226</t>
  </si>
  <si>
    <t>ใบเสร็จรับเงินเลขที่ C02070056/0004469</t>
  </si>
  <si>
    <t>ใบเสร็จรับเงินเลขที่ C02070056/0004587</t>
  </si>
  <si>
    <t>20-01-56-00091</t>
  </si>
  <si>
    <t>20-01-56-00126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</si>
  <si>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</si>
  <si>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</si>
  <si>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</si>
  <si>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</si>
  <si>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</si>
  <si>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</si>
  <si>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</si>
  <si>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</si>
  <si>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</si>
  <si>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</si>
  <si>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</si>
  <si>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</si>
  <si>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</si>
  <si>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</si>
  <si>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</si>
  <si>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</si>
  <si>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</si>
  <si>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</si>
  <si>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</si>
  <si>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</si>
  <si>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</si>
  <si>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</si>
  <si>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</si>
  <si>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</si>
  <si>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</si>
  <si>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</si>
  <si>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</si>
  <si>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</si>
  <si>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</si>
  <si>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</si>
  <si>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</si>
  <si>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GC 090813</t>
  </si>
  <si>
    <t>GC 140813</t>
  </si>
  <si>
    <t>GC 200813</t>
  </si>
  <si>
    <t>GC 230813</t>
  </si>
  <si>
    <t>TOP 270613</t>
  </si>
  <si>
    <t>TOP 050713</t>
  </si>
  <si>
    <t>TOP 300713</t>
  </si>
  <si>
    <t>TOP 070813</t>
  </si>
  <si>
    <t>บัญชี รับ-จ่าย น้ำมัน JET A-1  ประจำเดือน.....สิงหาคม...2556……..</t>
  </si>
  <si>
    <t>ใบเสร็จรับเงินเลขที่ C02100056/0002959</t>
  </si>
  <si>
    <t>ใบเสร็จรับเงินเลขที่ C02100056/0003067</t>
  </si>
  <si>
    <t>ใบเสร็จรับเงินเลขที่ C02100056/0003182</t>
  </si>
  <si>
    <t>ใบเสร็จรับเงินเลขที่ C02070056/0004708</t>
  </si>
  <si>
    <t>ใบเสร็จรับเงินเลขที่ C02070056/0004803</t>
  </si>
  <si>
    <t>ใบเสร็จรับเงินเลขที่ C02070056/0004840</t>
  </si>
  <si>
    <t>ใบเสร็จรับเงินเลขที่ C02070056/0005217</t>
  </si>
  <si>
    <t>20-01-56-00096</t>
  </si>
  <si>
    <t>20-01-56-00136</t>
  </si>
  <si>
    <t>0010001880 บมจ.การบินกรุงเทพ</t>
  </si>
  <si>
    <t>0010000213 บมจ.การบินไทย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</si>
  <si>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</si>
  <si>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</si>
  <si>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</si>
  <si>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</si>
  <si>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</si>
  <si>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</si>
  <si>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</si>
  <si>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</si>
  <si>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</si>
  <si>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</si>
  <si>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</si>
  <si>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</si>
  <si>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</si>
  <si>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</si>
  <si>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</si>
  <si>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</si>
  <si>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</si>
  <si>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</si>
  <si>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</si>
  <si>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</si>
  <si>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</si>
  <si>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</si>
  <si>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</si>
  <si>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</si>
  <si>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</si>
  <si>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</si>
  <si>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</si>
  <si>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</si>
  <si>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</si>
  <si>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</si>
  <si>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GC 060913</t>
  </si>
  <si>
    <t>GC 070913</t>
  </si>
  <si>
    <t>GC 130913</t>
  </si>
  <si>
    <t>ใบเสร็จรับเงินเลขที่ C02070056/0005722</t>
  </si>
  <si>
    <t>ใบเสร็จรับเงินเลขที่ C02070056/0005849</t>
  </si>
  <si>
    <t>ใบเสร็จรับเงินเลขที่ C02070056/0005939</t>
  </si>
  <si>
    <t>20-01-56-00121</t>
  </si>
  <si>
    <t>20-01-56-00163</t>
  </si>
  <si>
    <t>ใบเสร็จรับเงินเลขที่ C02100056/0003528</t>
  </si>
  <si>
    <t>ใบเสร็จรับเงินเลขที่ C02100056/0003648</t>
  </si>
  <si>
    <t>ใบเสร็จรับเงินเลขที่ C02100056/0003931</t>
  </si>
  <si>
    <t>บัญชี รับ-จ่าย น้ำมัน JET A-1  ประจำเดือน.....กันยายน...2556……..</t>
  </si>
  <si>
    <t>บัญชี รับ-จ่าย น้ำมัน JET A-1  ประจำเดือน.....ตุลาคม...2556……..</t>
  </si>
  <si>
    <t>GC 291013</t>
  </si>
  <si>
    <t>GC 301013</t>
  </si>
  <si>
    <t>GC 011013</t>
  </si>
  <si>
    <t>GC 021013</t>
  </si>
  <si>
    <t>ใบเสร็จรับเงินเลขที่ C02100056/0004046</t>
  </si>
  <si>
    <t>20-01-56-00122</t>
  </si>
  <si>
    <t>20-01-56-00169</t>
  </si>
  <si>
    <t>ใบเสร็จรับเงินเลขที่ C02070056/0005992</t>
  </si>
  <si>
    <t>ใบเสร็จรับเงินเลขที่ C02070056/0006205</t>
  </si>
  <si>
    <t>ใบเสร็จรับเงินเลขที่ C02070056/0006238</t>
  </si>
  <si>
    <t>ใบเสร็จรับเงินเลขที่ C02070056/0006308</t>
  </si>
  <si>
    <t>ใบเสร็จรับเงินเลขที่ C02070057/0000159</t>
  </si>
  <si>
    <t>บัญชี รับ-จ่าย น้ำมัน JET A-1  ประจำเดือน.....พฤศจิกายน...2556……..</t>
  </si>
  <si>
    <t>TOP 261013</t>
  </si>
  <si>
    <t>GC 141113</t>
  </si>
  <si>
    <t>GC 191113</t>
  </si>
  <si>
    <t>GC 211113</t>
  </si>
  <si>
    <t>GC 221113</t>
  </si>
  <si>
    <t>GC 281113</t>
  </si>
  <si>
    <t>GC 291113</t>
  </si>
  <si>
    <t>GC 051113</t>
  </si>
  <si>
    <t>GC 081113</t>
  </si>
  <si>
    <t>GC 121113</t>
  </si>
  <si>
    <t>GC 131113</t>
  </si>
  <si>
    <t>ใบเสร็จรับเงินเลขที่ C02100057/0000551</t>
  </si>
  <si>
    <t>20-01-56-00189</t>
  </si>
  <si>
    <t>20-01-56-00147</t>
  </si>
  <si>
    <t>ใบเสร็จรับเงินเลขที่ C02070057/0000188</t>
  </si>
  <si>
    <t>ใบเสร็จรับเงินเลขที่ C02070057/0000518</t>
  </si>
  <si>
    <t>ใบเสร็จรับเงินเลขที่ C02070057/0000526</t>
  </si>
  <si>
    <t>ใบเสร็จรับเงินเลขที่ C02070057/0000630</t>
  </si>
  <si>
    <t>ใบเสร็จรับเงินเลขที่ C02070057/0000656</t>
  </si>
  <si>
    <t>ใบเสร็จรับเงินเลขที่ C02070057/0000729</t>
  </si>
  <si>
    <t>ใบเสร็จรับเงินเลขที่ C02070057/0000758</t>
  </si>
  <si>
    <t>ใบเสร็จรับเงินเลขที่ C02070057/0000759</t>
  </si>
  <si>
    <t>บัญชี รับ-จ่าย น้ำมัน JET A-1  ประจำเดือน.....ธันวาคม...2556……..</t>
  </si>
  <si>
    <t>DV457465</t>
  </si>
  <si>
    <t>GC 031213</t>
  </si>
  <si>
    <t>GC 041213</t>
  </si>
  <si>
    <t>GC 061213</t>
  </si>
  <si>
    <t>GC 171213</t>
  </si>
  <si>
    <t>GC 191213</t>
  </si>
  <si>
    <t>GC 201213</t>
  </si>
  <si>
    <t>GC 271213</t>
  </si>
  <si>
    <t>TOP 091213</t>
  </si>
  <si>
    <t>TOP 171213</t>
  </si>
  <si>
    <t>TOP 221113</t>
  </si>
  <si>
    <t>GC 201113</t>
  </si>
  <si>
    <t>ใบเสร็จรับเงินเลขที่ C02100057/0000924</t>
  </si>
  <si>
    <t>ใบเสร็จรับเงินเลขที่ C02070057/0000808</t>
  </si>
  <si>
    <t>ใบเสร็จรับเงินเลขที่ C02070057/0000819</t>
  </si>
  <si>
    <t>ใบเสร็จรับเงินเลขที่ C02070057/0000820</t>
  </si>
  <si>
    <t>ใบเสร็จรับเงินเลขที่ C02070057/0000821</t>
  </si>
  <si>
    <t>ใบเสร็จรับเงินเลขที่ C02070057/0000889</t>
  </si>
  <si>
    <t>ใบเสร็จรับเงินเลขที่ C02070057/0000890</t>
  </si>
  <si>
    <t>ใบเสร็จรับเงินเลขที่ C02070057/0000945</t>
  </si>
  <si>
    <t>ใบเสร็จรับเงินเลขที่ C02070057/0000989</t>
  </si>
  <si>
    <t>ใบเสร็จรับเงินเลขที่ C02070057/0000991</t>
  </si>
  <si>
    <t>ใบเสร็จรับเงินเลขที่ C02070057/0001144</t>
  </si>
  <si>
    <t>ใบเสร็จรับเงินเลขที่ C02070057/0001155</t>
  </si>
  <si>
    <t>20-01-56-00154</t>
  </si>
  <si>
    <t>20-01-56-00199</t>
  </si>
  <si>
    <t>บัญชี รับ-จ่าย น้ำมัน JET A-1  ประจำเดือน.....มกราคม...2557……..</t>
  </si>
  <si>
    <t>รายการเติมน้ำมัน สอ.อู่ตะเภา</t>
  </si>
  <si>
    <t>BENJ05</t>
  </si>
  <si>
    <t>HS-CPP</t>
  </si>
  <si>
    <t>0010010169 บจ.เอสเอฟเอส เอวิเอชั่น</t>
  </si>
  <si>
    <t>HS-SFD</t>
  </si>
  <si>
    <t>SFD</t>
  </si>
  <si>
    <t xml:space="preserve">0010000932 บจก.สยามแลนด์ ฟลายอิ้ง </t>
  </si>
  <si>
    <t>DV466458</t>
  </si>
  <si>
    <t>GC 310114</t>
  </si>
  <si>
    <t>GC 280114</t>
  </si>
  <si>
    <t>GC 300114</t>
  </si>
  <si>
    <t>GC 210114</t>
  </si>
  <si>
    <t>GC 170114</t>
  </si>
  <si>
    <t>GC 140114</t>
  </si>
  <si>
    <t>GC 030114</t>
  </si>
  <si>
    <t>GC 070114</t>
  </si>
  <si>
    <t>GC 080114</t>
  </si>
  <si>
    <t>GC 020114</t>
  </si>
  <si>
    <t>GC 160114</t>
  </si>
  <si>
    <t>TOP 140114</t>
  </si>
  <si>
    <t>TOP 181213</t>
  </si>
  <si>
    <t>GC 281213</t>
  </si>
  <si>
    <t>20-01-56-00213</t>
  </si>
  <si>
    <t>20-01-56-00176</t>
  </si>
  <si>
    <t>ใบเสร็จรับเงินเลขที่ C02100057/0001211</t>
  </si>
  <si>
    <t>ใบเสร็จรับเงินเลขที่ C02100057/0001339</t>
  </si>
  <si>
    <t>ใบเสร็จรับเงินเลขที่ C02100057/0001373</t>
  </si>
  <si>
    <t>ใบเสร็จรับเงินเลขที่ C02100057/0001716</t>
  </si>
  <si>
    <t>ใบเสร็จรับเงินเลขที่ C02070057/0001156</t>
  </si>
  <si>
    <t>ใบเสร็จรับเงินเลขที่ C02070057/0001206</t>
  </si>
  <si>
    <t>ใบเสร็จรับเงินเลขที่ C02070057/0001224</t>
  </si>
  <si>
    <t>ใบเสร็จรับเงินเลขที่ C02070057/0001287</t>
  </si>
  <si>
    <t>ใบเสร็จรับเงินเลขที่ C02070057/0001288</t>
  </si>
  <si>
    <t>ใบเสร็จรับเงินเลขที่ C02070057/0001343</t>
  </si>
  <si>
    <t>ใบเสร็จรับเงินเลขที่ C02070057/0001357</t>
  </si>
  <si>
    <t>ใบเสร็จรับเงินเลขที่ C02070057/0001410</t>
  </si>
  <si>
    <t>ใบเสร็จรับเงินเลขที่ C02070057/0001435</t>
  </si>
  <si>
    <t>ใบเสร็จรับเงินเลขที่ C02070057/0001346</t>
  </si>
  <si>
    <t>ใบเสร็จรับเงินเลขที่ C02070057/0001495</t>
  </si>
  <si>
    <t>SFE</t>
  </si>
  <si>
    <t>HS-SFE</t>
  </si>
  <si>
    <t>DV457458</t>
  </si>
  <si>
    <t>0010013467 HANWHA CORPORATION</t>
  </si>
  <si>
    <t>TOP 240114</t>
  </si>
  <si>
    <t>GC 260214</t>
  </si>
  <si>
    <t>GC 270214</t>
  </si>
  <si>
    <t>GC 280214</t>
  </si>
  <si>
    <t>GC 200214</t>
  </si>
  <si>
    <t>GC 210214</t>
  </si>
  <si>
    <t>GC 220214</t>
  </si>
  <si>
    <t>GC 040214</t>
  </si>
  <si>
    <t>GC 060214</t>
  </si>
  <si>
    <t>GC 070214</t>
  </si>
  <si>
    <t>GC 110214</t>
  </si>
  <si>
    <t>GC 120214</t>
  </si>
  <si>
    <t>บัญชี รับ-จ่าย น้ำมัน JET A-1  ประจำเดือน.....กุมภาพันธ์...2557……..</t>
  </si>
  <si>
    <t>20-01-57-00022</t>
  </si>
  <si>
    <t>20-01-57-00004</t>
  </si>
  <si>
    <t>ใบเสร็จรับเงินเลขที่ C02100057/0001840</t>
  </si>
  <si>
    <t>ใบเสร็จรับเงินเลขที่ C02070057/0001567</t>
  </si>
  <si>
    <t>ใบเสร็จรับเงินเลขที่ C02070057/0001582</t>
  </si>
  <si>
    <t>ใบเสร็จรับเงินเลขที่ C02070057/0001583</t>
  </si>
  <si>
    <t>ใบเสร็จรับเงินเลขที่ C02070057/0001702</t>
  </si>
  <si>
    <t>ใบเสร็จรับเงินเลขที่ C02070057/0001710</t>
  </si>
  <si>
    <t>ใบเสร็จรับเงินเลขที่ C02070057/0001704</t>
  </si>
  <si>
    <t>ใบเสร็จรับเงินเลขที่ C02070057/0001771</t>
  </si>
  <si>
    <t>ใบเสร็จรับเงินเลขที่ C02070057/0001784</t>
  </si>
  <si>
    <t>บัญชี รับ-จ่าย น้ำมัน JET A-1  ประจำเดือน.....มีนาคม...2557……..</t>
  </si>
  <si>
    <t>UP-B5702</t>
  </si>
  <si>
    <t>VP-BWX</t>
  </si>
  <si>
    <t>VP-BWW</t>
  </si>
  <si>
    <t>0010004688 กรมฝนหลวงและการบินเกษตร</t>
  </si>
  <si>
    <t>HS-VIP</t>
  </si>
  <si>
    <t>0010010257 วีไอพี เจ็ทส์ จำกัด</t>
  </si>
  <si>
    <t>HS-TEA</t>
  </si>
  <si>
    <t>TEA</t>
  </si>
  <si>
    <t>HS-PGM</t>
  </si>
  <si>
    <t>N49804</t>
  </si>
  <si>
    <t>HS-BAJ</t>
  </si>
  <si>
    <t>0010006911 บจก.บางกอกเอวิเอชั่นเซ็นเตอร์</t>
  </si>
  <si>
    <t>TOP 110214</t>
  </si>
  <si>
    <t>GC 070314</t>
  </si>
  <si>
    <t>GC 080314</t>
  </si>
  <si>
    <t>GC 110314</t>
  </si>
  <si>
    <t>GC 140314</t>
  </si>
  <si>
    <t>GC 210314</t>
  </si>
  <si>
    <t>GC 290314</t>
  </si>
  <si>
    <t>ใบเสร็จรับเงินเลขที่ C02100057/0002113</t>
  </si>
  <si>
    <t>20-01-57-00014</t>
  </si>
  <si>
    <t>ใบเสร็จรับเงินเลขที่ C02070057/0001864</t>
  </si>
  <si>
    <t>ใบเสร็จรับเงินเลขที่ C02070057/0001865</t>
  </si>
  <si>
    <t>ใบเสร็จรับเงินเลขที่ C02070057/0001885</t>
  </si>
  <si>
    <t>ใบเสร็จรับเงินเลขที่ C02070057/0001940</t>
  </si>
  <si>
    <t>ใบเสร็จรับเงินเลขที่ C02070057/0001941</t>
  </si>
  <si>
    <t>ใบเสร็จรับเงินเลขที่ C02070057/0001942</t>
  </si>
  <si>
    <t>ใบเสร็จรับเงินเลขที่ C02070057/0002048</t>
  </si>
  <si>
    <t>20-01-57-00029</t>
  </si>
  <si>
    <t>บัญชี รับ-จ่าย น้ำมัน JET A-1  ประจำเดือน.....เมษายน...2557……..</t>
  </si>
  <si>
    <t>น้ำมันฝาก</t>
  </si>
  <si>
    <t>0010005066 กองบินตำรวจ(อากาศยาน)</t>
  </si>
  <si>
    <t>VP-BOQ</t>
  </si>
  <si>
    <t>N498072436</t>
  </si>
  <si>
    <t>RA-76950</t>
  </si>
  <si>
    <t>76TA</t>
  </si>
  <si>
    <t>EI-EWT</t>
  </si>
  <si>
    <t>RSY9626</t>
  </si>
  <si>
    <t>0010020973 Gazpromneft-Aero JSC</t>
  </si>
  <si>
    <t>A97-449</t>
  </si>
  <si>
    <t>ASY499</t>
  </si>
  <si>
    <t>B-3917</t>
  </si>
  <si>
    <t>A9-657</t>
  </si>
  <si>
    <t>ASY210</t>
  </si>
  <si>
    <t>B-3915</t>
  </si>
  <si>
    <t>RSY9618</t>
  </si>
  <si>
    <t>VSV457465</t>
  </si>
  <si>
    <t>A9-665</t>
  </si>
  <si>
    <t>VP-BOZ</t>
  </si>
  <si>
    <t>IK2402</t>
  </si>
  <si>
    <t>A97-448</t>
  </si>
  <si>
    <t>ASY498</t>
  </si>
  <si>
    <t>0010013443 AUSTRALIAN EMBASSY</t>
  </si>
  <si>
    <t>NWS98062820</t>
  </si>
  <si>
    <t>EI-DUC</t>
  </si>
  <si>
    <t>I49618</t>
  </si>
  <si>
    <t>HS-BAQ</t>
  </si>
  <si>
    <t>HS-NAS</t>
  </si>
  <si>
    <t>0010002744 บจก.ศรีราชา เอวิเอชั่น</t>
  </si>
  <si>
    <t>BEN J01</t>
  </si>
  <si>
    <t>HS-BAL</t>
  </si>
  <si>
    <t>hs-pgc</t>
  </si>
  <si>
    <t>hspgc</t>
  </si>
  <si>
    <t>HS-JSB</t>
  </si>
  <si>
    <t>RX001101 ขาจร สอ.อู่ตะเภา</t>
  </si>
  <si>
    <t>VQ-BJK</t>
  </si>
  <si>
    <t>HS-HRH</t>
  </si>
  <si>
    <t>HS-BSO</t>
  </si>
  <si>
    <t>BEN J05 TAN J07</t>
  </si>
  <si>
    <t>HRH</t>
  </si>
  <si>
    <t>0010004547 กรมแผนที่ทหาร(อากาศยาน)</t>
  </si>
  <si>
    <t>A09-657</t>
  </si>
  <si>
    <t>NAS</t>
  </si>
  <si>
    <t>A09-758</t>
  </si>
  <si>
    <t>TAN-J04</t>
  </si>
  <si>
    <t>N42593</t>
  </si>
  <si>
    <t>A6-MBS</t>
  </si>
  <si>
    <t>CS-GLD</t>
  </si>
  <si>
    <t>NET277T</t>
  </si>
  <si>
    <t>HS-SKR</t>
  </si>
  <si>
    <t>N666GL</t>
  </si>
  <si>
    <t>TBJ66</t>
  </si>
  <si>
    <t>HS-SRK</t>
  </si>
  <si>
    <t>TAN J08</t>
  </si>
  <si>
    <t>B-HXJ</t>
  </si>
  <si>
    <t>CX653</t>
  </si>
  <si>
    <t>0010013449 CATHAY PACIFIC AIRWAYS LTD.</t>
  </si>
  <si>
    <t>ณอ.9927</t>
  </si>
  <si>
    <t>BEN J06</t>
  </si>
  <si>
    <t>วันที่ 01/04/2014   ถึงวันที่ 30/4/2014</t>
  </si>
  <si>
    <t>TOP 190314</t>
  </si>
  <si>
    <t>TOP 280314</t>
  </si>
  <si>
    <t>GC 010414</t>
  </si>
  <si>
    <t>GC 030414</t>
  </si>
  <si>
    <t>GC 080414</t>
  </si>
  <si>
    <t>GC 170414</t>
  </si>
  <si>
    <t>GC 220414</t>
  </si>
  <si>
    <t>GC 250414</t>
  </si>
  <si>
    <t>GC 290414</t>
  </si>
  <si>
    <t>GC 300414</t>
  </si>
  <si>
    <t>ใบเสร็จรับเงินเลขที่ C02070057/0002066</t>
  </si>
  <si>
    <t>ใบเสร็จรับเงินเลขที่ C02070057/0002104</t>
  </si>
  <si>
    <t>ใบเสร็จรับเงินเลขที่ C02070057/0002134</t>
  </si>
  <si>
    <t>ใบเสร็จรับเงินเลขที่ C02070057/0002227</t>
  </si>
  <si>
    <t>ใบเสร็จรับเงินเลขที่ C02070057/0002308</t>
  </si>
  <si>
    <t>ใบเสร็จรับเงินเลขที่ C02070057/0002378</t>
  </si>
  <si>
    <t>ใบเสร็จรับเงินเลขที่ C02070057/0002432</t>
  </si>
  <si>
    <t>20-01-57-00035</t>
  </si>
  <si>
    <t>บัญชี รับ-จ่าย น้ำมัน JET A-1  ประจำเดือน.....พฤษภาคม...2557……..</t>
  </si>
  <si>
    <t>GC 090514</t>
  </si>
  <si>
    <t>GC 300514</t>
  </si>
  <si>
    <t>GC 310514</t>
  </si>
  <si>
    <t>GC 280514</t>
  </si>
  <si>
    <t>GC 240514</t>
  </si>
  <si>
    <t>GC 160514</t>
  </si>
  <si>
    <t>ใบเสร็จรับเงินเลขที่ C02100057/0002654</t>
  </si>
  <si>
    <t>ใบเสร็จรับเงินเลขที่ C02100057/0002757</t>
  </si>
  <si>
    <t>20-01-57-00056</t>
  </si>
  <si>
    <t>20-01-57-00065</t>
  </si>
  <si>
    <t>ใบเสร็จรับเงินเลขที่ C02070057/0002449</t>
  </si>
  <si>
    <t>ใบเสร็จรับเงินเลขที่ C02070057/0002625</t>
  </si>
  <si>
    <t>ใบเสร็จรับเงินเลขที่ C02070057/0002656</t>
  </si>
  <si>
    <t>ใบเสร็จรับเงินเลขที่ C02070057/0002760</t>
  </si>
  <si>
    <t>ใบเสร็จรับเงินเลขที่ C02070057/0002761</t>
  </si>
  <si>
    <t>บัญชี รับ-จ่าย น้ำมัน JET A-1  ประจำเดือน.....มิถุนายน...2557……..</t>
  </si>
  <si>
    <t>GC 110614</t>
  </si>
  <si>
    <t>GC 120614</t>
  </si>
  <si>
    <t>GC 130614</t>
  </si>
  <si>
    <t>GC 200614</t>
  </si>
  <si>
    <t>GC 240614</t>
  </si>
  <si>
    <t>GC 250614</t>
  </si>
  <si>
    <t>TOP 030614</t>
  </si>
  <si>
    <t>TOP 300414</t>
  </si>
  <si>
    <t>GC 030614</t>
  </si>
  <si>
    <t>GC 050614</t>
  </si>
  <si>
    <t>ใบเสร็จรับเงินเลขที่ C02100057/0003168</t>
  </si>
  <si>
    <t>ใบเสร็จรับเงินเลขที่ C02070057/0002868</t>
  </si>
  <si>
    <t>ใบเสร็จรับเงินเลขที่ C02070057/0002964</t>
  </si>
  <si>
    <t>ใบเสร็จรับเงินเลขที่ C02070057/0003050</t>
  </si>
  <si>
    <t>ใบเสร็จรับเงินเลขที่ C02070057/0003122</t>
  </si>
  <si>
    <t>ใบเสร็จรับเงินเลขที่ C02070057/0003124</t>
  </si>
  <si>
    <t>ใบเสร็จรับเงินเลขที่ C02070057/0003146</t>
  </si>
  <si>
    <t>ใบเสร็จรับเงินเลขที่ C02070057/0003208</t>
  </si>
  <si>
    <t>ใบเสร็จรับเงินเลขที่ C02070057/0003239</t>
  </si>
  <si>
    <t>ใบเสร็จรับเงินเลขที่ C02070057/0003315</t>
  </si>
  <si>
    <t>20-01-57-00075</t>
  </si>
  <si>
    <t>20-01-57-00076</t>
  </si>
  <si>
    <t>บัญชี รับ-จ่าย น้ำมัน JET A-1  ประจำเดือน.....กรกฎาคม...2557……..</t>
  </si>
  <si>
    <t>GC 090714</t>
  </si>
  <si>
    <t>GC 100714</t>
  </si>
  <si>
    <t>ใบเสร็จรับเงินเลขที่ C02070057/0003316</t>
  </si>
  <si>
    <t>20-01-57-00098</t>
  </si>
  <si>
    <t>บัญชี รับ-จ่าย น้ำมัน JET A-1  ประจำเดือน.....สิงหาคม...2557……..</t>
  </si>
  <si>
    <t>TOP 230714</t>
  </si>
  <si>
    <t>GC 050814</t>
  </si>
  <si>
    <t>GC 060814</t>
  </si>
  <si>
    <t>GC 130814</t>
  </si>
  <si>
    <t>GC 230814</t>
  </si>
  <si>
    <t>GC 160814</t>
  </si>
  <si>
    <t>ใบเสร็จรับเงินเลขที่ C02100057/0003594</t>
  </si>
  <si>
    <t>ใบเสร็จรับเงินเลขที่ C02070057/0003317</t>
  </si>
  <si>
    <t>ใบเสร็จรับเงินเลขที่ C02070057/0002126</t>
  </si>
  <si>
    <t>ใบเสร็จรับเงินเลขที่ C02070057/0002138</t>
  </si>
  <si>
    <t>20-01-57-00118</t>
  </si>
  <si>
    <t>20-01-57-00131</t>
  </si>
  <si>
    <t>บัญชี รับ-จ่าย น้ำมัน JET A-1  ประจำเดือน.....กันยายน...2557……..</t>
  </si>
  <si>
    <t>GC 060914</t>
  </si>
  <si>
    <t>GC 160914</t>
  </si>
  <si>
    <t>GC 200914</t>
  </si>
  <si>
    <t>GC 250914</t>
  </si>
  <si>
    <t>GC 260914</t>
  </si>
  <si>
    <t>ใบเสร็จรับเงินเลขที่ C02070057/0002356</t>
  </si>
  <si>
    <t>ใบเสร็จรับเงินเลขที่ C02070057/0002355</t>
  </si>
  <si>
    <t>ใบเสร็จรับเงินเลขที่ C02070057/0002733</t>
  </si>
  <si>
    <t>ใบเสร็จรับเงินเลขที่ C02070057/0002745</t>
  </si>
  <si>
    <t>20-01-57-00139</t>
  </si>
  <si>
    <t>บัญชี รับ-จ่าย น้ำมัน JET A-1  ประจำเดือน.....ตุลาคม...2557……..</t>
  </si>
  <si>
    <t>GC 141014</t>
  </si>
  <si>
    <t>GC 151014</t>
  </si>
  <si>
    <t>GC 171014</t>
  </si>
  <si>
    <t>GC 201014</t>
  </si>
  <si>
    <t>GC 281014</t>
  </si>
  <si>
    <t>ใบเสร็จรับเงินเลขที่ C02100057/0004292</t>
  </si>
  <si>
    <t>ใบเสร็จรับเงินเลขที่ N00030057/0002823</t>
  </si>
  <si>
    <t>ใบเสร็จรับเงินเลขที่ N00030057/0002846</t>
  </si>
  <si>
    <t>ใบเสร็จรับเงินเลขที่ N00030057/0002941</t>
  </si>
  <si>
    <t>ใบเสร็จรับเงินเลขที่ N00030057/0003159</t>
  </si>
  <si>
    <t>บัญชี รับ-จ่าย น้ำมัน JET A-1  ประจำเดือน.....พฤศจิกายน...2557……..</t>
  </si>
  <si>
    <t>02/11/14</t>
  </si>
  <si>
    <t>04/11/14</t>
  </si>
  <si>
    <t>05/11/14</t>
  </si>
  <si>
    <t>06/11/14</t>
  </si>
  <si>
    <t>07/11/14</t>
  </si>
  <si>
    <t>08/11/14</t>
  </si>
  <si>
    <t>09/11/14</t>
  </si>
  <si>
    <t>10/11/14</t>
  </si>
  <si>
    <t>11/11/14</t>
  </si>
  <si>
    <t>12/11/14</t>
  </si>
  <si>
    <t>13/11/14</t>
  </si>
  <si>
    <t>14/11/14</t>
  </si>
  <si>
    <t>15/11/14</t>
  </si>
  <si>
    <t>16/11/14</t>
  </si>
  <si>
    <t>17/11/14</t>
  </si>
  <si>
    <t>18/11/14</t>
  </si>
  <si>
    <t>19/11/14</t>
  </si>
  <si>
    <t>20/11/14</t>
  </si>
  <si>
    <t>21/11/14</t>
  </si>
  <si>
    <t>22/11/14</t>
  </si>
  <si>
    <t>23/11/14</t>
  </si>
  <si>
    <t>24/11/14</t>
  </si>
  <si>
    <t>25/11/14</t>
  </si>
  <si>
    <t>26/11/14</t>
  </si>
  <si>
    <t>27/11/14</t>
  </si>
  <si>
    <t>28/11/14</t>
  </si>
  <si>
    <t>29/11/14</t>
  </si>
  <si>
    <t>01/11/14</t>
  </si>
  <si>
    <t>03/11/14</t>
  </si>
  <si>
    <t>30/11/14</t>
  </si>
  <si>
    <t>GC 031114</t>
  </si>
  <si>
    <t>GC 071114</t>
  </si>
  <si>
    <t>GC 101114</t>
  </si>
  <si>
    <t>GC 111114</t>
  </si>
  <si>
    <t>GC 121114</t>
  </si>
  <si>
    <t>GC 141114</t>
  </si>
  <si>
    <t>GC 151114</t>
  </si>
  <si>
    <t>GC 181114</t>
  </si>
  <si>
    <t>GC 191114</t>
  </si>
  <si>
    <t>GC 211114</t>
  </si>
  <si>
    <t>GC 221114</t>
  </si>
  <si>
    <t>GC 251114</t>
  </si>
  <si>
    <t>GC 261114</t>
  </si>
  <si>
    <t>GC 281114</t>
  </si>
  <si>
    <t>GC 291114</t>
  </si>
  <si>
    <t>TOP 071014</t>
  </si>
  <si>
    <t>TOP 241014</t>
  </si>
  <si>
    <t>TOP 021114</t>
  </si>
  <si>
    <t>ใบเสร็จรับเงินเลขที่ C02100058/0000255</t>
  </si>
  <si>
    <t>ใบเสร็จรับเงินเลขที่ C02100058/0000449</t>
  </si>
  <si>
    <t>ใบเสร็จรับเงินเลขที่ C02100058/0000572</t>
  </si>
  <si>
    <t>ใบเสร็จรับเงินเลขที่ N00030058/0000579</t>
  </si>
  <si>
    <t>ใบเสร็จรับเงินเลขที่ N00030057/0003295</t>
  </si>
  <si>
    <t>ใบเสร็จรับเงินเลขที่ N00030058/0000006</t>
  </si>
  <si>
    <t>ใบเสร็จรับเงินเลขที่ N00030058/0000080</t>
  </si>
  <si>
    <t>ใบเสร็จรับเงินเลขที่ N00030058/0000081</t>
  </si>
  <si>
    <t>ใบเสร็จรับเงินเลขที่ N00030058/0000478</t>
  </si>
  <si>
    <t>ใบเสร็จรับเงินเลขที่ N00030058/0000581</t>
  </si>
  <si>
    <t>ใบเสร็จรับเงินเลขที่ N00030058/0000642</t>
  </si>
  <si>
    <t>ใบเสร็จรับเงินเลขที่ N00030058/0000862</t>
  </si>
  <si>
    <t>ใบเสร็จรับเงินเลขที่ N00030058/0001013</t>
  </si>
  <si>
    <t>ใบเสร็จรับเงินเลขที่ N00030058/0001114</t>
  </si>
  <si>
    <t>ใบเสร็จรับเงินเลขที่ N00030058/0001215</t>
  </si>
  <si>
    <t>ใบเสร็จรับเงินเลขที่ N00030058/0001241</t>
  </si>
  <si>
    <t>ใบเสร็จรับเงินเลขที่ N00030058/0001306</t>
  </si>
  <si>
    <t>ใบเสร็จรับเงินเลขที่ N00030058/0001302</t>
  </si>
  <si>
    <t>ใบเสร็จรับเงินเลขที่ N00030058/0001343</t>
  </si>
  <si>
    <t>ใบเสร็จรับเงินเลขที่ N00030058/0001416</t>
  </si>
  <si>
    <t>ใบเสร็จรับเงินเลขที่ N00030058/0001489</t>
  </si>
  <si>
    <t>ใบเสร็จรับเงินเลขที่ N00030058/0001491</t>
  </si>
  <si>
    <t>ใบเสร็จรับเงินเลขที่ N00030058/0001522</t>
  </si>
  <si>
    <t>03/12/14</t>
  </si>
  <si>
    <t>05/12/14</t>
  </si>
  <si>
    <t>06/12/14</t>
  </si>
  <si>
    <t>07/12/14</t>
  </si>
  <si>
    <t>08/12/14</t>
  </si>
  <si>
    <t>11/12/14</t>
  </si>
  <si>
    <t>12/12/14</t>
  </si>
  <si>
    <t>13/12/14</t>
  </si>
  <si>
    <t>15/12/14</t>
  </si>
  <si>
    <t>17/12/14</t>
  </si>
  <si>
    <t>18/12/14</t>
  </si>
  <si>
    <t>19/12/14</t>
  </si>
  <si>
    <t>23/12/14</t>
  </si>
  <si>
    <t>26/12/14</t>
  </si>
  <si>
    <t>27/12/14</t>
  </si>
  <si>
    <t>28/12/14</t>
  </si>
  <si>
    <t>29/12/14</t>
  </si>
  <si>
    <t>31/12/14</t>
  </si>
  <si>
    <t>01/12/14</t>
  </si>
  <si>
    <t>02/12/14</t>
  </si>
  <si>
    <t>04/12/14</t>
  </si>
  <si>
    <t>09/12/14</t>
  </si>
  <si>
    <t>10/12/14</t>
  </si>
  <si>
    <t>14/12/14</t>
  </si>
  <si>
    <t>16/12/14</t>
  </si>
  <si>
    <t>20/12/14</t>
  </si>
  <si>
    <t>21/12/14</t>
  </si>
  <si>
    <t>22/12/14</t>
  </si>
  <si>
    <t>24/12/14</t>
  </si>
  <si>
    <t>25/12/14</t>
  </si>
  <si>
    <t>30/12/14</t>
  </si>
  <si>
    <t>บัญชี รับ-จ่าย น้ำมัน JET A-1  ประจำเดือน.....ธันวาคม...2557……..</t>
  </si>
  <si>
    <t>GC 191214</t>
  </si>
  <si>
    <t>GC 201214</t>
  </si>
  <si>
    <t>TOP 271114</t>
  </si>
  <si>
    <t>GC 021214</t>
  </si>
  <si>
    <t>GC 121214</t>
  </si>
  <si>
    <t>GC 181214</t>
  </si>
  <si>
    <t>TOP 061214</t>
  </si>
  <si>
    <t>GC 091214</t>
  </si>
  <si>
    <t>ใบเสร็จรับเงินเลขที่ N00030058/0001648</t>
  </si>
  <si>
    <t>ใบเสร็จรับเงินเลขที่ N00030058/0001649</t>
  </si>
  <si>
    <t>ใบเสร็จรับเงินเลขที่ N00030058/0001651</t>
  </si>
  <si>
    <t>ใบเสร็จรับเงินเลขที่ N00030058/0001697</t>
  </si>
  <si>
    <t>ใบเสร็จรับเงินเลขที่ N00030058/0001804</t>
  </si>
  <si>
    <t>ใบเสร็จรับเงินเลขที่ N00030058/0002014</t>
  </si>
  <si>
    <t>ใบเสร็จรับเงินเลขที่ N00030058/0002075</t>
  </si>
  <si>
    <t>ใบเสร็จรับเงินเลขที่ N00030058/0002253</t>
  </si>
  <si>
    <t>ใบเสร็จรับเงินเลขที่ N00030058/0002248</t>
  </si>
  <si>
    <t>01/01/15</t>
  </si>
  <si>
    <t>02/01/15</t>
  </si>
  <si>
    <t>03/01/15</t>
  </si>
  <si>
    <t>04/01/15</t>
  </si>
  <si>
    <t>05/01/15</t>
  </si>
  <si>
    <t>06/01/15</t>
  </si>
  <si>
    <t>08/01/15</t>
  </si>
  <si>
    <t>09/01/15</t>
  </si>
  <si>
    <t>10/01/15</t>
  </si>
  <si>
    <t>11/01/15</t>
  </si>
  <si>
    <t>12/01/15</t>
  </si>
  <si>
    <t>13/01/15</t>
  </si>
  <si>
    <t>14/01/15</t>
  </si>
  <si>
    <t>15/01/15</t>
  </si>
  <si>
    <t>16/01/15</t>
  </si>
  <si>
    <t>17/01/15</t>
  </si>
  <si>
    <t>18/01/15</t>
  </si>
  <si>
    <t>19/01/15</t>
  </si>
  <si>
    <t>20/01/15</t>
  </si>
  <si>
    <t>22/01/15</t>
  </si>
  <si>
    <t>23/01/15</t>
  </si>
  <si>
    <t>25/01/15</t>
  </si>
  <si>
    <t>26/01/15</t>
  </si>
  <si>
    <t>27/01/15</t>
  </si>
  <si>
    <t>28/01/15</t>
  </si>
  <si>
    <t>29/01/15</t>
  </si>
  <si>
    <t>30/01/15</t>
  </si>
  <si>
    <t>31/01/15</t>
  </si>
  <si>
    <t>07/01/15</t>
  </si>
  <si>
    <t>21/01/15</t>
  </si>
  <si>
    <t>24/01/15</t>
  </si>
  <si>
    <t>บัญชี รับ-จ่าย น้ำมัน JET A-1  ประจำเดือน.....มกราคม...2558……..</t>
  </si>
  <si>
    <t>TOP 141214</t>
  </si>
  <si>
    <t>TOP 221214</t>
  </si>
  <si>
    <t>TOP 080115</t>
  </si>
  <si>
    <t>GC 080115</t>
  </si>
  <si>
    <t>TOP 180115</t>
  </si>
  <si>
    <t>TOP 190115</t>
  </si>
  <si>
    <t>GC 280115</t>
  </si>
  <si>
    <t>GC 290115</t>
  </si>
  <si>
    <t>TOP 280115</t>
  </si>
  <si>
    <t>GC 300115</t>
  </si>
  <si>
    <t>GC 310115</t>
  </si>
  <si>
    <t>ใบเสร็จรับเงินเลขที่ C02100058/000</t>
  </si>
  <si>
    <t>ใบเสร็จรับเงินเลขที่ C02100058/0001071</t>
  </si>
  <si>
    <t>ใบเสร็จรับเงินเลขที่ C02100058/0001164</t>
  </si>
  <si>
    <t>ใบเสร็จรับเงินเลขที่ C02100058/0001270</t>
  </si>
  <si>
    <t>ใบเสร็จรับเงินเลขที่ C02100058/0001491</t>
  </si>
  <si>
    <t>ใบเสร็จรับเงินเลขที่ C02100058/0001623</t>
  </si>
  <si>
    <t>ใบเสร็จรับเงินเลขที่ C02100058/0000903</t>
  </si>
  <si>
    <t>ใบเสร็จรับเงินเลขที่ C02100058/0001602</t>
  </si>
  <si>
    <t>ใบเสร็จรับเงินเลขที่ N00030058/0002287</t>
  </si>
  <si>
    <t>ใบเสร็จรับเงินเลขที่ N00030058/0002749</t>
  </si>
  <si>
    <t>ใบเสร็จรับเงินเลขที่ N00030058/0003270</t>
  </si>
  <si>
    <t>ใบเสร็จรับเงินเลขที่ N00030058/0003265</t>
  </si>
  <si>
    <t>บัญชี รับ-จ่าย น้ำมัน JET A-1  ประจำเดือน.....กุมภาพันธ์...2558……..</t>
  </si>
  <si>
    <t>01/02/15</t>
  </si>
  <si>
    <t>02/02/15</t>
  </si>
  <si>
    <t>03/02/15</t>
  </si>
  <si>
    <t>04/02/15</t>
  </si>
  <si>
    <t>05/02/15</t>
  </si>
  <si>
    <t>06/02/15</t>
  </si>
  <si>
    <t>07/02/15</t>
  </si>
  <si>
    <t>08/02/15</t>
  </si>
  <si>
    <t>09/02/15</t>
  </si>
  <si>
    <t>10/02/15</t>
  </si>
  <si>
    <t>12/02/15</t>
  </si>
  <si>
    <t>13/02/15</t>
  </si>
  <si>
    <t>14/02/15</t>
  </si>
  <si>
    <t>15/02/15</t>
  </si>
  <si>
    <t>16/02/15</t>
  </si>
  <si>
    <t>17/02/15</t>
  </si>
  <si>
    <t>18/02/15</t>
  </si>
  <si>
    <t>19/02/15</t>
  </si>
  <si>
    <t>21/02/15</t>
  </si>
  <si>
    <t>22/02/15</t>
  </si>
  <si>
    <t>23/02/15</t>
  </si>
  <si>
    <t>24/02/15</t>
  </si>
  <si>
    <t>25/02/15</t>
  </si>
  <si>
    <t>26/02/15</t>
  </si>
  <si>
    <t>27/02/15</t>
  </si>
  <si>
    <t>11/02/15</t>
  </si>
  <si>
    <t>20/02/15</t>
  </si>
  <si>
    <t>28/02/15</t>
  </si>
  <si>
    <t>GC 250215</t>
  </si>
  <si>
    <t>GC 240215</t>
  </si>
  <si>
    <t>GC 040215</t>
  </si>
  <si>
    <t>GC 060215</t>
  </si>
  <si>
    <t>GC 070215</t>
  </si>
  <si>
    <t>อัตราภาษี</t>
  </si>
  <si>
    <t>ใบเสร็จรับเงินเลขที่ C02100058/0001724</t>
  </si>
  <si>
    <t>ใบเสร็จรับเงินเลขที่ N00030058/0003269</t>
  </si>
  <si>
    <t>ใบเสร็จรับเงินเลขที่ N00030058/0003311</t>
  </si>
  <si>
    <t>ใบเสร็จรับเงินเลขที่ N00030058/0003457</t>
  </si>
  <si>
    <t>ใบเสร็จรับเงินเลขที่ N00030058/0003459</t>
  </si>
  <si>
    <t>ใบเสร็จรับเงินเลขที่ N00030058/0003515</t>
  </si>
  <si>
    <t>บัญชี รับ-จ่าย น้ำมัน JET A-1  ประจำเดือน.....มีนาคม...2558……..</t>
  </si>
  <si>
    <t>01/03/15</t>
  </si>
  <si>
    <t>02/03/15</t>
  </si>
  <si>
    <t>03/03/15</t>
  </si>
  <si>
    <t>04/03/15</t>
  </si>
  <si>
    <t>05/03/15</t>
  </si>
  <si>
    <t>06/03/15</t>
  </si>
  <si>
    <t>07/03/15</t>
  </si>
  <si>
    <t>08/03/15</t>
  </si>
  <si>
    <t>09/03/15</t>
  </si>
  <si>
    <t>10/03/15</t>
  </si>
  <si>
    <t>11/03/15</t>
  </si>
  <si>
    <t>12/03/15</t>
  </si>
  <si>
    <t>13/03/15</t>
  </si>
  <si>
    <t>14/03/15</t>
  </si>
  <si>
    <t>15/03/15</t>
  </si>
  <si>
    <t>16/03/15</t>
  </si>
  <si>
    <t>17/03/15</t>
  </si>
  <si>
    <t>18/03/15</t>
  </si>
  <si>
    <t>19/03/15</t>
  </si>
  <si>
    <t>20/03/15</t>
  </si>
  <si>
    <t>21/03/15</t>
  </si>
  <si>
    <t>22/03/15</t>
  </si>
  <si>
    <t>23/03/15</t>
  </si>
  <si>
    <t>24/03/15</t>
  </si>
  <si>
    <t>25/03/15</t>
  </si>
  <si>
    <t>27/03/15</t>
  </si>
  <si>
    <t>28/03/15</t>
  </si>
  <si>
    <t>29/03/15</t>
  </si>
  <si>
    <t>30/03/15</t>
  </si>
  <si>
    <t>31/03/15</t>
  </si>
  <si>
    <t>26/03/15</t>
  </si>
  <si>
    <t>GC 270315</t>
  </si>
  <si>
    <t>TOP 150215</t>
  </si>
  <si>
    <t>TOP 240215</t>
  </si>
  <si>
    <t>TOP 070215</t>
  </si>
  <si>
    <t>ใบเสร็จรับเงินเลขที่ C02100058/0001876</t>
  </si>
  <si>
    <t>ใบเสร็จรับเงินเลขที่ C02100058/0001965</t>
  </si>
  <si>
    <t>ใบเสร็จรับเงินเลขที่ N00030058/0003948</t>
  </si>
  <si>
    <t>ใบเสร็จรับเงินเลขที่ N00030058/0004017</t>
  </si>
  <si>
    <t>บัญชี รับ-จ่าย น้ำมัน JET A-1  ประจำเดือน.....เมษายน...2558……..</t>
  </si>
  <si>
    <t>30/04/15</t>
  </si>
  <si>
    <t>29/04/15</t>
  </si>
  <si>
    <t>28/04/15</t>
  </si>
  <si>
    <t>27/04/15</t>
  </si>
  <si>
    <t>26/04/15</t>
  </si>
  <si>
    <t>25/04/15</t>
  </si>
  <si>
    <t>24/04/15</t>
  </si>
  <si>
    <t>23/04/15</t>
  </si>
  <si>
    <t>22/04/15</t>
  </si>
  <si>
    <t>21/04/15</t>
  </si>
  <si>
    <t>20/04/15</t>
  </si>
  <si>
    <t>19/04/15</t>
  </si>
  <si>
    <t>18/04/15</t>
  </si>
  <si>
    <t>17/04/15</t>
  </si>
  <si>
    <t>16/04/15</t>
  </si>
  <si>
    <t>15/04/15</t>
  </si>
  <si>
    <t>14/04/15</t>
  </si>
  <si>
    <t>13/04/15</t>
  </si>
  <si>
    <t>12/04/15</t>
  </si>
  <si>
    <t>11/04/15</t>
  </si>
  <si>
    <t>10/04/15</t>
  </si>
  <si>
    <t>09/04/15</t>
  </si>
  <si>
    <t>08/04/15</t>
  </si>
  <si>
    <t>07/04/15</t>
  </si>
  <si>
    <t>06/04/15</t>
  </si>
  <si>
    <t>05/04/15</t>
  </si>
  <si>
    <t>04/04/15</t>
  </si>
  <si>
    <t>03/04/15</t>
  </si>
  <si>
    <t>02/04/15</t>
  </si>
  <si>
    <t>01/04/15</t>
  </si>
  <si>
    <t>TOP 040315</t>
  </si>
  <si>
    <t>GC 030415</t>
  </si>
  <si>
    <t>TOP 130315</t>
  </si>
  <si>
    <t>GC 110415</t>
  </si>
  <si>
    <t>TOP 140315</t>
  </si>
  <si>
    <t>GC 150415</t>
  </si>
  <si>
    <t>GC 180415</t>
  </si>
  <si>
    <t>GC 210415</t>
  </si>
  <si>
    <t>GC 220415</t>
  </si>
  <si>
    <t>GC 240415</t>
  </si>
  <si>
    <t>ใบเสร็จรับเงินเลขที่ N00030058/0004749</t>
  </si>
  <si>
    <t>ใบเสร็จรับเงินเลขที่ N00030058/0005037</t>
  </si>
  <si>
    <t>ใบเสร็จรับเงินเลขที่ N00030058/0005239</t>
  </si>
  <si>
    <t>ใบเสร็จรับเงินเลขที่ C02100058/0002079</t>
  </si>
  <si>
    <t>ใบเสร็จรับเงินเลขที่ C02100058/0002224</t>
  </si>
  <si>
    <t>ใบเสร็จรับเงินเลขที่ C02100058/0002312</t>
  </si>
  <si>
    <t>บัญชี รับ-จ่าย น้ำมัน JET A-1  ประจำเดือน.....พฤษภาคม...2558……..</t>
  </si>
  <si>
    <t>01/05/15</t>
  </si>
  <si>
    <t>02/05/15</t>
  </si>
  <si>
    <t>03/05/15</t>
  </si>
  <si>
    <t>04/05/15</t>
  </si>
  <si>
    <t>05/05/15</t>
  </si>
  <si>
    <t>06/05/15</t>
  </si>
  <si>
    <t>07/05/15</t>
  </si>
  <si>
    <t>08/05/15</t>
  </si>
  <si>
    <t>12/05/15</t>
  </si>
  <si>
    <t>16/05/15</t>
  </si>
  <si>
    <t>17/05/15</t>
  </si>
  <si>
    <t>18/05/15</t>
  </si>
  <si>
    <t>21/05/15</t>
  </si>
  <si>
    <t>22/05/15</t>
  </si>
  <si>
    <t>23/05/15</t>
  </si>
  <si>
    <t>24/05/15</t>
  </si>
  <si>
    <t>25/05/15</t>
  </si>
  <si>
    <t>26/05/15</t>
  </si>
  <si>
    <t>27/05/15</t>
  </si>
  <si>
    <t>28/05/15</t>
  </si>
  <si>
    <t>30/05/15</t>
  </si>
  <si>
    <t>31/05/15</t>
  </si>
  <si>
    <t>09/05/15</t>
  </si>
  <si>
    <t>10/05/15</t>
  </si>
  <si>
    <t>11/05/15</t>
  </si>
  <si>
    <t>13/05/15</t>
  </si>
  <si>
    <t>14/05/15</t>
  </si>
  <si>
    <t>15/05/15</t>
  </si>
  <si>
    <t>19/05/15</t>
  </si>
  <si>
    <t>20/05/15</t>
  </si>
  <si>
    <t>29/05/15</t>
  </si>
  <si>
    <t>TOP 160415</t>
  </si>
  <si>
    <t>GC 020515</t>
  </si>
  <si>
    <t>GC 060515</t>
  </si>
  <si>
    <t>GC 070515</t>
  </si>
  <si>
    <t>GC 080515</t>
  </si>
  <si>
    <t>GC 090515</t>
  </si>
  <si>
    <t>GC 120515</t>
  </si>
  <si>
    <t>GC 130515</t>
  </si>
  <si>
    <t>GC 190515</t>
  </si>
  <si>
    <t>GC 200515</t>
  </si>
  <si>
    <t>GC 210515</t>
  </si>
  <si>
    <t>ใบเสร็จรับเงินเลขที่ C02100058/0002337</t>
  </si>
  <si>
    <t>ใบเสร็จรับเงินเลขที่ N00030058/0005359</t>
  </si>
  <si>
    <t>ใบเสร็จรับเงินเลขที่ N00030058/0005404</t>
  </si>
  <si>
    <t>ใบเสร็จรับเงินเลขที่ N00030058/0005457</t>
  </si>
  <si>
    <t>ใบเสร็จรับเงินเลขที่ N00030058/0005579</t>
  </si>
  <si>
    <t>ใบเสร็จรับเงินเลขที่ N00030058/0005583</t>
  </si>
  <si>
    <t>ใบเสร็จรับเงินเลขที่ N00030058/0005763</t>
  </si>
  <si>
    <t>ใบเสร็จรับเงินเลขที่ N00030058/0005937</t>
  </si>
  <si>
    <t>ใบเสร็จรับเงินเลขที่ N00030058/0005938</t>
  </si>
  <si>
    <t>ใบเสร็จรับเงินเลขที่ N00030058/0005932</t>
  </si>
  <si>
    <t>ใบเสร็จรับเงินเลขที่ N00030058/0005978</t>
  </si>
  <si>
    <t>ใบเสร็จรับเงินเลขที่ N00030058/0006059</t>
  </si>
  <si>
    <t>ใบเสร็จรับเงินเลขที่ N00030058/0006131</t>
  </si>
  <si>
    <t>ใบเสร็จรับเงินเลขที่ N00030058/0006262</t>
  </si>
  <si>
    <t>บัญชี รับ-จ่าย น้ำมัน JET A-1  ประจำเดือน.....มิถุนายน...2558……..</t>
  </si>
  <si>
    <t>01/06/15</t>
  </si>
  <si>
    <t>03/06/15</t>
  </si>
  <si>
    <t>04/06/15</t>
  </si>
  <si>
    <t>05/06/15</t>
  </si>
  <si>
    <t>10/06/15</t>
  </si>
  <si>
    <t>12/06/15</t>
  </si>
  <si>
    <t>14/06/15</t>
  </si>
  <si>
    <t>16/06/15</t>
  </si>
  <si>
    <t>18/06/15</t>
  </si>
  <si>
    <t>20/06/15</t>
  </si>
  <si>
    <t>21/06/15</t>
  </si>
  <si>
    <t>22/06/15</t>
  </si>
  <si>
    <t>26/06/15</t>
  </si>
  <si>
    <t>27/06/15</t>
  </si>
  <si>
    <t>28/06/15</t>
  </si>
  <si>
    <t>29/06/15</t>
  </si>
  <si>
    <t>02/06/15</t>
  </si>
  <si>
    <t>06/06/15</t>
  </si>
  <si>
    <t>07/06/15</t>
  </si>
  <si>
    <t>08/06/15</t>
  </si>
  <si>
    <t>09/06/15</t>
  </si>
  <si>
    <t>11/06/15</t>
  </si>
  <si>
    <t>13/06/15</t>
  </si>
  <si>
    <t>15/06/15</t>
  </si>
  <si>
    <t>17/06/15</t>
  </si>
  <si>
    <t>19/06/15</t>
  </si>
  <si>
    <t>23/06/15</t>
  </si>
  <si>
    <t>24/06/15</t>
  </si>
  <si>
    <t>25/06/15</t>
  </si>
  <si>
    <t>30/06/15</t>
  </si>
  <si>
    <t>GC 030615</t>
  </si>
  <si>
    <t>GC 040615</t>
  </si>
  <si>
    <t>GC 050615</t>
  </si>
  <si>
    <t>GC 090615</t>
  </si>
  <si>
    <t>GC 120615</t>
  </si>
  <si>
    <t>GC 130615</t>
  </si>
  <si>
    <t>GC 160615</t>
  </si>
  <si>
    <t>GC 170615</t>
  </si>
  <si>
    <t>GC 190615</t>
  </si>
  <si>
    <t>GC 230615</t>
  </si>
  <si>
    <t>GC 240615</t>
  </si>
  <si>
    <t>GC 250615</t>
  </si>
  <si>
    <t>GC 300615</t>
  </si>
  <si>
    <t>ใบเสร็จรับเงินเลขที่ C02100058/0002802</t>
  </si>
  <si>
    <t>ใบเสร็จรับเงินเลขที่ N00030058/0006280</t>
  </si>
  <si>
    <t>ใบเสร็จรับเงินเลขที่ N00030058/0006281</t>
  </si>
  <si>
    <t>ใบเสร็จรับเงินเลขที่ N00030058/0006734</t>
  </si>
  <si>
    <t>ใบเสร็จรับเงินเลขที่ N00030058/0006735</t>
  </si>
  <si>
    <t>ใบเสร็จรับเงินเลขที่ N00030058/0006742</t>
  </si>
  <si>
    <t>ใบเสร็จรับเงินเลขที่ N00030058/0006894</t>
  </si>
  <si>
    <t>ใบเสร็จรับเงินเลขที่ N00030058/0006918</t>
  </si>
  <si>
    <t>ใบเสร็จรับเงินเลขที่ N00030058/0007011</t>
  </si>
  <si>
    <t>ใบเสร็จรับเงินเลขที่ N00030058/0007096</t>
  </si>
  <si>
    <t>ใบเสร็จรับเงินเลขที่ N00030058/0007107</t>
  </si>
  <si>
    <t>ใบเสร็จรับเงินเลขที่ N00030058/0007109</t>
  </si>
  <si>
    <t>บัญชี รับ-จ่าย น้ำมัน JET A-1  ประจำเดือน.....กรกฎาคม...2558……..</t>
  </si>
  <si>
    <t>คลัง: 5420 สอ.อู่ตะเภา</t>
  </si>
  <si>
    <t>ประเภทเที่ยวบิน: Int</t>
  </si>
  <si>
    <t>ประเภทน้ำมัน (Mat. Type) : น้ำมันเติม</t>
  </si>
  <si>
    <t>No.</t>
  </si>
  <si>
    <t>เล่มที่
(Book No.)</t>
  </si>
  <si>
    <t xml:space="preserve">เลขที่ </t>
  </si>
  <si>
    <t>ลูกค้า
(Customer Name)</t>
  </si>
  <si>
    <t>DC</t>
  </si>
  <si>
    <t xml:space="preserve">เที่ยวบิน
(Flight No.) </t>
  </si>
  <si>
    <t>เลขเครื่อง
(Aircraft Regs.)</t>
  </si>
  <si>
    <t>ต้นทาง
(From)</t>
  </si>
  <si>
    <t>ปลายทาง
(To)</t>
  </si>
  <si>
    <t>D/I</t>
  </si>
  <si>
    <t>ผลิตภัณฑ์</t>
  </si>
  <si>
    <t>ปริมาณ
(ลิตร)
Qty</t>
  </si>
  <si>
    <t>ปริมาณที่ L86 F</t>
  </si>
  <si>
    <t>01/07/15</t>
  </si>
  <si>
    <t>0010013549:WORLD FUEL SERVICES (SINGAPORE) PTELTD</t>
  </si>
  <si>
    <t>11</t>
  </si>
  <si>
    <t>UTP</t>
  </si>
  <si>
    <t>I</t>
  </si>
  <si>
    <t>JET A-1</t>
  </si>
  <si>
    <t>0010021846:บจ.สกาย วิว แอร์เวย์</t>
  </si>
  <si>
    <t>12</t>
  </si>
  <si>
    <t>RK-8991</t>
  </si>
  <si>
    <t>HS-RCC</t>
  </si>
  <si>
    <t>03/07/15</t>
  </si>
  <si>
    <t>HKT</t>
  </si>
  <si>
    <t>05/07/15</t>
  </si>
  <si>
    <t>0010013543:UVair</t>
  </si>
  <si>
    <t>08/07/15</t>
  </si>
  <si>
    <t>10/07/15</t>
  </si>
  <si>
    <t>0010002442:The Shell Company of Thailand Limited</t>
  </si>
  <si>
    <t>14</t>
  </si>
  <si>
    <t>11/07/15</t>
  </si>
  <si>
    <t>12/07/15</t>
  </si>
  <si>
    <t>15/07/15</t>
  </si>
  <si>
    <t>0010013575:AirAsia Berhad</t>
  </si>
  <si>
    <t>KUL</t>
  </si>
  <si>
    <t>17/07/15</t>
  </si>
  <si>
    <t>19/07/15</t>
  </si>
  <si>
    <t>XSP</t>
  </si>
  <si>
    <t>AK841</t>
  </si>
  <si>
    <t>22/07/15</t>
  </si>
  <si>
    <t>23/07/15</t>
  </si>
  <si>
    <t>24/07/15</t>
  </si>
  <si>
    <t>25/07/15</t>
  </si>
  <si>
    <t>26/07/15</t>
  </si>
  <si>
    <t>27/07/15</t>
  </si>
  <si>
    <t>29/07/15</t>
  </si>
  <si>
    <t>31/07/15</t>
  </si>
  <si>
    <t>0010002041:บจ.ไทย เอเวชั่น เซอร์วิส</t>
  </si>
  <si>
    <t>D</t>
  </si>
  <si>
    <t>DMK</t>
  </si>
  <si>
    <t>0010001880:บมจ.การบินกรุงเทพ</t>
  </si>
  <si>
    <t>USM</t>
  </si>
  <si>
    <t>PVT.FLT</t>
  </si>
  <si>
    <t>BEN J-04</t>
  </si>
  <si>
    <t>0010002744:บจ.ศรีราชา เอวิเอชั่น</t>
  </si>
  <si>
    <t>PVT.FLT.</t>
  </si>
  <si>
    <t>02/07/15</t>
  </si>
  <si>
    <t>0010000213:บมจ.การบินไทย</t>
  </si>
  <si>
    <t>04/07/15</t>
  </si>
  <si>
    <t>0010010169:บจ.เอสเอฟเอส เอวิเอชั่น</t>
  </si>
  <si>
    <t>06/07/15</t>
  </si>
  <si>
    <t>72-4949</t>
  </si>
  <si>
    <t>07/07/15</t>
  </si>
  <si>
    <t>09/07/15</t>
  </si>
  <si>
    <t>13/07/15</t>
  </si>
  <si>
    <t>14/07/15</t>
  </si>
  <si>
    <t>SFC</t>
  </si>
  <si>
    <t>HS-SFC</t>
  </si>
  <si>
    <t>0010004547:กรมแผนที่ทหาร</t>
  </si>
  <si>
    <t>93308</t>
  </si>
  <si>
    <t>BEN J-06</t>
  </si>
  <si>
    <t>16/07/15</t>
  </si>
  <si>
    <t>18/07/15</t>
  </si>
  <si>
    <t>20/07/15</t>
  </si>
  <si>
    <t>21/07/15</t>
  </si>
  <si>
    <t>28/07/15</t>
  </si>
  <si>
    <t>30/07/15</t>
  </si>
  <si>
    <t>GC 010715</t>
  </si>
  <si>
    <t>GC 020715</t>
  </si>
  <si>
    <t>GC 070715</t>
  </si>
  <si>
    <t>GC 140715</t>
  </si>
  <si>
    <t>GC 150715</t>
  </si>
  <si>
    <t>GC 170715</t>
  </si>
  <si>
    <t>GC 240715</t>
  </si>
  <si>
    <t>TOP 250615</t>
  </si>
  <si>
    <t>GC 290715</t>
  </si>
  <si>
    <t>ใบเสร็จรับเงินเลขที่ N00030058/0007271</t>
  </si>
  <si>
    <t>ใบเสร็จรับเงินเลขที่ N00030058/0007360</t>
  </si>
  <si>
    <t>ใบเสร็จรับเงินเลขที่ N00030058/0007355</t>
  </si>
  <si>
    <t>ใบเสร็จรับเงินเลขที่ N00030058/0007507</t>
  </si>
  <si>
    <t>ใบเสร็จรับเงินเลขที่ N00030058/0007582</t>
  </si>
  <si>
    <t>ใบเสร็จรับเงินเลขที่ N00030058/0007583</t>
  </si>
  <si>
    <t>ใบเสร็จรับเงินเลขที่ N00030058/0007733</t>
  </si>
  <si>
    <t>ใบเสร็จรับเงินเลขที่ N00030058/0007933</t>
  </si>
  <si>
    <t>ใบเสร็จรับเงินเลขที่ N00030058/0007998</t>
  </si>
  <si>
    <t>บัญชี รับ-จ่าย น้ำมัน JET A-1  ประจำเดือน.....สิงหาคม...2558……..</t>
  </si>
  <si>
    <t>01/08/15</t>
  </si>
  <si>
    <t>02/08/15</t>
  </si>
  <si>
    <t>03/08/15</t>
  </si>
  <si>
    <t>04/08/15</t>
  </si>
  <si>
    <t>05/08/15</t>
  </si>
  <si>
    <t>07/08/15</t>
  </si>
  <si>
    <t>08/08/15</t>
  </si>
  <si>
    <t>09/08/15</t>
  </si>
  <si>
    <t>10/08/15</t>
  </si>
  <si>
    <t>11/08/15</t>
  </si>
  <si>
    <t>12/08/15</t>
  </si>
  <si>
    <t>14/08/15</t>
  </si>
  <si>
    <t>MNL</t>
  </si>
  <si>
    <t>16/08/15</t>
  </si>
  <si>
    <t>17/08/15</t>
  </si>
  <si>
    <t>18/08/15</t>
  </si>
  <si>
    <t>19/08/15</t>
  </si>
  <si>
    <t>21/08/15</t>
  </si>
  <si>
    <t>23/08/15</t>
  </si>
  <si>
    <t>24/08/15</t>
  </si>
  <si>
    <t>26/08/15</t>
  </si>
  <si>
    <t>28/08/15</t>
  </si>
  <si>
    <t>30/08/15</t>
  </si>
  <si>
    <t>31/08/15</t>
  </si>
  <si>
    <t>06/08/15</t>
  </si>
  <si>
    <t>13/08/15</t>
  </si>
  <si>
    <t>15/08/15</t>
  </si>
  <si>
    <t>20/08/15</t>
  </si>
  <si>
    <t>22/08/15</t>
  </si>
  <si>
    <t>25/08/15</t>
  </si>
  <si>
    <t>27/08/15</t>
  </si>
  <si>
    <t>29/08/15</t>
  </si>
  <si>
    <t>GC 180815</t>
  </si>
  <si>
    <t>TOP 260715</t>
  </si>
  <si>
    <t>GC 190815</t>
  </si>
  <si>
    <t>GC 210815</t>
  </si>
  <si>
    <t>GC 220815</t>
  </si>
  <si>
    <t>TOP 160615</t>
  </si>
  <si>
    <t>GC 010815</t>
  </si>
  <si>
    <t>GC 060815</t>
  </si>
  <si>
    <t>GC 070815</t>
  </si>
  <si>
    <t>GC 110815</t>
  </si>
  <si>
    <t>GC 150815</t>
  </si>
  <si>
    <t>TOP 180715</t>
  </si>
  <si>
    <t>ใบเสร็จรับเงินเลขที่ C02100058/0003683</t>
  </si>
  <si>
    <t>ใบเสร็จรับเงินเลขที่ C02100058/0004026</t>
  </si>
  <si>
    <t>ใบเสร็จรับเงินเลขที่ N00030058/0008000</t>
  </si>
  <si>
    <t>ใบเสร็จรับเงินเลขที่ N00030058/0008099</t>
  </si>
  <si>
    <t>ใบเสร็จรับเงินเลขที่ N00030058/0008426</t>
  </si>
  <si>
    <t>ใบเสร็จรับเงินเลขที่ N00030058/0008338</t>
  </si>
  <si>
    <t>ใบเสร็จรับเงินเลขที่ N00030058/0008578</t>
  </si>
  <si>
    <t>ใบเสร็จรับเงินเลขที่ N00030058/0008579</t>
  </si>
  <si>
    <t>ใบเสร็จรับเงินเลขที่ N00030058/0008750</t>
  </si>
  <si>
    <t>ใบเสร็จรับเงินเลขที่ N00030058/0008849</t>
  </si>
  <si>
    <t>ใบเสร็จรับเงินเลขที่ C02100058/0004091</t>
  </si>
  <si>
    <t>บัญชี รับ-จ่าย น้ำมัน JET A-1  ประจำเดือน.....กันยายน...2558……..</t>
  </si>
  <si>
    <t>01/09/15</t>
  </si>
  <si>
    <t>02/09/15</t>
  </si>
  <si>
    <t>04/09/15</t>
  </si>
  <si>
    <t>05/09/15</t>
  </si>
  <si>
    <t>06/09/15</t>
  </si>
  <si>
    <t>07/09/15</t>
  </si>
  <si>
    <t>08/09/15</t>
  </si>
  <si>
    <t>09/09/15</t>
  </si>
  <si>
    <t>11/09/15</t>
  </si>
  <si>
    <t>12/09/15</t>
  </si>
  <si>
    <t>13/09/15</t>
  </si>
  <si>
    <t>14/09/15</t>
  </si>
  <si>
    <t>16/09/15</t>
  </si>
  <si>
    <t>18/09/15</t>
  </si>
  <si>
    <t>20/09/15</t>
  </si>
  <si>
    <t>21/09/15</t>
  </si>
  <si>
    <t>23/09/15</t>
  </si>
  <si>
    <t>24/09/15</t>
  </si>
  <si>
    <t>SIN</t>
  </si>
  <si>
    <t>25/09/15</t>
  </si>
  <si>
    <t>0010005530:บจ.ไทยแอร์เอเชีย</t>
  </si>
  <si>
    <t>FD303</t>
  </si>
  <si>
    <t>HS-BBO</t>
  </si>
  <si>
    <t>NNG</t>
  </si>
  <si>
    <t>26/09/15</t>
  </si>
  <si>
    <t>FD301</t>
  </si>
  <si>
    <t>KHN</t>
  </si>
  <si>
    <t>DWC</t>
  </si>
  <si>
    <t>27/09/15</t>
  </si>
  <si>
    <t>28/09/15</t>
  </si>
  <si>
    <t>29/09/15</t>
  </si>
  <si>
    <t>30/09/15</t>
  </si>
  <si>
    <t>03/09/15</t>
  </si>
  <si>
    <t>93309</t>
  </si>
  <si>
    <t>10/09/15</t>
  </si>
  <si>
    <t>15/09/15</t>
  </si>
  <si>
    <t>17/09/15</t>
  </si>
  <si>
    <t>19/09/15</t>
  </si>
  <si>
    <t>22/09/15</t>
  </si>
  <si>
    <t>TOP 030815</t>
  </si>
  <si>
    <t>GC 010915</t>
  </si>
  <si>
    <t>GC 020915</t>
  </si>
  <si>
    <t>GC 030915</t>
  </si>
  <si>
    <t>GC 040915</t>
  </si>
  <si>
    <t>GC 090915</t>
  </si>
  <si>
    <t>TOP 120815</t>
  </si>
  <si>
    <t>GC 110915</t>
  </si>
  <si>
    <t>GC 120915</t>
  </si>
  <si>
    <t>GC 160915</t>
  </si>
  <si>
    <t>GC 180915</t>
  </si>
  <si>
    <t>GC 220915</t>
  </si>
  <si>
    <t>GC 230915</t>
  </si>
  <si>
    <t>GC 240915</t>
  </si>
  <si>
    <t>GC 290915</t>
  </si>
  <si>
    <t>GC 300915</t>
  </si>
  <si>
    <t>ใบเสร็จรับเงินเลขที่ C02100058/0004212</t>
  </si>
  <si>
    <t>ใบเสร็จรับเงินเลขที่ C02100058/0004380</t>
  </si>
  <si>
    <t>ใบเสร็จรับเงินเลขที่ C02100058/0003594</t>
  </si>
  <si>
    <t>ใบเสร็จรับเงินเลขที่ N00030058/0008920</t>
  </si>
  <si>
    <t>ใบเสร็จรับเงินเลขที่ N00030058/0008985</t>
  </si>
  <si>
    <t>ใบเสร็จรับเงินเลขที่ N00030058/0008987</t>
  </si>
  <si>
    <t>ใบเสร็จรับเงินเลขที่ N00030058/0009023</t>
  </si>
  <si>
    <t>ใบเสร็จรับเงินเลขที่ N00030058/0009361</t>
  </si>
  <si>
    <t>ใบเสร็จรับเงินเลขที่ N00030058/0009428</t>
  </si>
  <si>
    <t>ใบเสร็จรับเงินเลขที่ N00030058/0009429</t>
  </si>
  <si>
    <t>ใบเสร็จรับเงินเลขที่ N00030058/0009430</t>
  </si>
  <si>
    <t>ใบเสร็จรับเงินเลขที่ N00030058/0009580</t>
  </si>
  <si>
    <t>ใบเสร็จรับเงินเลขที่ N00030058/0009582</t>
  </si>
  <si>
    <t>ใบเสร็จรับเงินเลขที่ N00030058/0009651</t>
  </si>
  <si>
    <t>ใบเสร็จรับเงินเลขที่ N00030058/0009810</t>
  </si>
  <si>
    <t>ใบเสร็จรับเงินเลขที่ N00030058/0009812</t>
  </si>
  <si>
    <t>01/10/15</t>
  </si>
  <si>
    <t>02/10/15</t>
  </si>
  <si>
    <t>03/10/15</t>
  </si>
  <si>
    <t>04/10/15</t>
  </si>
  <si>
    <t>N688LS</t>
  </si>
  <si>
    <t>ISB</t>
  </si>
  <si>
    <t>05/10/15</t>
  </si>
  <si>
    <t>06/10/15</t>
  </si>
  <si>
    <t>07/10/15</t>
  </si>
  <si>
    <t>08/10/15</t>
  </si>
  <si>
    <t>FD-301</t>
  </si>
  <si>
    <t>09/10/15</t>
  </si>
  <si>
    <t>10/10/15</t>
  </si>
  <si>
    <t>MFM</t>
  </si>
  <si>
    <t>11/10/15</t>
  </si>
  <si>
    <t>12/10/15</t>
  </si>
  <si>
    <t>SU-BEW</t>
  </si>
  <si>
    <t>DLC</t>
  </si>
  <si>
    <t>13/10/15</t>
  </si>
  <si>
    <t>14/10/15</t>
  </si>
  <si>
    <t>15/10/15</t>
  </si>
  <si>
    <t>16/10/15</t>
  </si>
  <si>
    <t>17/10/15</t>
  </si>
  <si>
    <t>18/10/15</t>
  </si>
  <si>
    <t>19/10/15</t>
  </si>
  <si>
    <t>20/10/15</t>
  </si>
  <si>
    <t>21/10/15</t>
  </si>
  <si>
    <t>SU-BKT</t>
  </si>
  <si>
    <t>CTU</t>
  </si>
  <si>
    <t>VP-BOY</t>
  </si>
  <si>
    <t>22/10/15</t>
  </si>
  <si>
    <t>23/10/15</t>
  </si>
  <si>
    <t>0010013685:AML GLOBAL LIMITED</t>
  </si>
  <si>
    <t>24/10/15</t>
  </si>
  <si>
    <t>25/10/15</t>
  </si>
  <si>
    <t>26/10/15</t>
  </si>
  <si>
    <t>27/10/15</t>
  </si>
  <si>
    <t>28/10/15</t>
  </si>
  <si>
    <t>570239</t>
  </si>
  <si>
    <t>29/10/15</t>
  </si>
  <si>
    <t>30/10/15</t>
  </si>
  <si>
    <t>31/10/15</t>
  </si>
  <si>
    <t>UTH</t>
  </si>
  <si>
    <t>RX001101:ขาจรการค้าสอ. อู่ตะเภา</t>
  </si>
  <si>
    <t>SFK</t>
  </si>
  <si>
    <t>HS-SFK</t>
  </si>
  <si>
    <t>SFI</t>
  </si>
  <si>
    <t>HS-SFI</t>
  </si>
  <si>
    <t>93307</t>
  </si>
  <si>
    <t>570232</t>
  </si>
  <si>
    <t>GC 011015</t>
  </si>
  <si>
    <t>GC 021015</t>
  </si>
  <si>
    <t>GC 091015</t>
  </si>
  <si>
    <t>GC 101015</t>
  </si>
  <si>
    <t>GC 151015</t>
  </si>
  <si>
    <t>GC 161015</t>
  </si>
  <si>
    <t>GC 171015</t>
  </si>
  <si>
    <t>GC 201015</t>
  </si>
  <si>
    <t>GC 211015</t>
  </si>
  <si>
    <t>GC 241015</t>
  </si>
  <si>
    <t>GC 291015</t>
  </si>
  <si>
    <t>GC 301015</t>
  </si>
  <si>
    <t>GC 311015</t>
  </si>
  <si>
    <t>บัญชี รับ-จ่าย น้ำมัน JET A-1  ประจำเดือน.....ตุลาคม...2558……..</t>
  </si>
  <si>
    <t>ใบเสร็จรับเงินเลขที่ N00030059/0000064</t>
  </si>
  <si>
    <t>ใบเสร็จรับเงินเลขที่ N00030059/0000129</t>
  </si>
  <si>
    <t>ใบเสร็จรับเงินเลขที่ N00030059/0000130</t>
  </si>
  <si>
    <t>ใบเสร็จรับเงินเลขที่ N00030059/0000241</t>
  </si>
  <si>
    <t>ใบเสร็จรับเงินเลขที่ N00030059/0000307</t>
  </si>
  <si>
    <t>ใบเสร็จรับเงินเลขที่ N00030059/0000308</t>
  </si>
  <si>
    <t>ใบเสร็จรับเงินเลขที่ N00030059/0000309</t>
  </si>
  <si>
    <t>ใบเสร็จรับเงินเลขที่ N00030059/0000522</t>
  </si>
  <si>
    <t>ใบเสร็จรับเงินเลขที่ N00030059/0000561</t>
  </si>
  <si>
    <t>ใบเสร็จรับเงินเลขที่ N00030059/0000691</t>
  </si>
  <si>
    <t>บัญชี รับ-จ่าย น้ำมัน JET A-1  ประจำเดือน.....พฤศจิกายน...2558……..</t>
  </si>
  <si>
    <t>วันที่: 01/11/2015        ถึง : 30/11/2015</t>
  </si>
  <si>
    <t>01/11/15</t>
  </si>
  <si>
    <t>011927</t>
  </si>
  <si>
    <t>02/11/15</t>
  </si>
  <si>
    <t>011933</t>
  </si>
  <si>
    <t>N709AA</t>
  </si>
  <si>
    <t>OTP</t>
  </si>
  <si>
    <t>011934</t>
  </si>
  <si>
    <t>03/11/15</t>
  </si>
  <si>
    <t>011941</t>
  </si>
  <si>
    <t>04/11/15</t>
  </si>
  <si>
    <t>570240</t>
  </si>
  <si>
    <t>011952</t>
  </si>
  <si>
    <t>011956</t>
  </si>
  <si>
    <t>IK2430</t>
  </si>
  <si>
    <t>KUF</t>
  </si>
  <si>
    <t>05/11/15</t>
  </si>
  <si>
    <t>011961</t>
  </si>
  <si>
    <t>FD320</t>
  </si>
  <si>
    <t>011962</t>
  </si>
  <si>
    <t>N788LS</t>
  </si>
  <si>
    <t>N788LS OR SUBST</t>
  </si>
  <si>
    <t>06/11/15</t>
  </si>
  <si>
    <t>011971</t>
  </si>
  <si>
    <t>07/11/15</t>
  </si>
  <si>
    <t>011978</t>
  </si>
  <si>
    <t>570241</t>
  </si>
  <si>
    <t>012008</t>
  </si>
  <si>
    <t>08/11/15</t>
  </si>
  <si>
    <t>011982</t>
  </si>
  <si>
    <t>09/11/15</t>
  </si>
  <si>
    <t>011987</t>
  </si>
  <si>
    <t>011988</t>
  </si>
  <si>
    <t>JDI10A</t>
  </si>
  <si>
    <t>SP-ZAK</t>
  </si>
  <si>
    <t>WAW</t>
  </si>
  <si>
    <t>011991</t>
  </si>
  <si>
    <t>9M-AQN</t>
  </si>
  <si>
    <t>10/11/15</t>
  </si>
  <si>
    <t>011993</t>
  </si>
  <si>
    <t>FR293</t>
  </si>
  <si>
    <t>VQBNT</t>
  </si>
  <si>
    <t>HKG</t>
  </si>
  <si>
    <t>011995</t>
  </si>
  <si>
    <t>SAZ243</t>
  </si>
  <si>
    <t>HB-JRA</t>
  </si>
  <si>
    <t>ZAH</t>
  </si>
  <si>
    <t>RKT</t>
  </si>
  <si>
    <t>011996</t>
  </si>
  <si>
    <t>011998</t>
  </si>
  <si>
    <t>VJT840J</t>
  </si>
  <si>
    <t>9H-VJL</t>
  </si>
  <si>
    <t>11/11/15</t>
  </si>
  <si>
    <t>570242</t>
  </si>
  <si>
    <t>012057</t>
  </si>
  <si>
    <t>12/11/15</t>
  </si>
  <si>
    <t>012066</t>
  </si>
  <si>
    <t>13/11/15</t>
  </si>
  <si>
    <t>012073</t>
  </si>
  <si>
    <t>012080</t>
  </si>
  <si>
    <t>XRO344</t>
  </si>
  <si>
    <t>PH-RID</t>
  </si>
  <si>
    <t>AMS</t>
  </si>
  <si>
    <t>012084</t>
  </si>
  <si>
    <t>ROJ 05</t>
  </si>
  <si>
    <t>A6-RJX</t>
  </si>
  <si>
    <t>PVG</t>
  </si>
  <si>
    <t>AUH</t>
  </si>
  <si>
    <t>14/11/15</t>
  </si>
  <si>
    <t>012086</t>
  </si>
  <si>
    <t>FD0301</t>
  </si>
  <si>
    <t>012090</t>
  </si>
  <si>
    <t>B3295</t>
  </si>
  <si>
    <t>B-3295</t>
  </si>
  <si>
    <t>15/11/15</t>
  </si>
  <si>
    <t>012092</t>
  </si>
  <si>
    <t>012097</t>
  </si>
  <si>
    <t>PKTWX</t>
  </si>
  <si>
    <t>PK-TWX</t>
  </si>
  <si>
    <t>CNX</t>
  </si>
  <si>
    <t>16/11/15</t>
  </si>
  <si>
    <t>012098</t>
  </si>
  <si>
    <t>17/11/15</t>
  </si>
  <si>
    <t>570243</t>
  </si>
  <si>
    <t>012104</t>
  </si>
  <si>
    <t>RDA1560</t>
  </si>
  <si>
    <t>EW-450TR</t>
  </si>
  <si>
    <t>KRW</t>
  </si>
  <si>
    <t>570244</t>
  </si>
  <si>
    <t>012153</t>
  </si>
  <si>
    <t>18/11/15</t>
  </si>
  <si>
    <t>012167</t>
  </si>
  <si>
    <t>19/11/15</t>
  </si>
  <si>
    <t>012175</t>
  </si>
  <si>
    <t>20/11/15</t>
  </si>
  <si>
    <t>012186</t>
  </si>
  <si>
    <t>EGY1216</t>
  </si>
  <si>
    <t>012187</t>
  </si>
  <si>
    <t>EGY1217</t>
  </si>
  <si>
    <t>012189</t>
  </si>
  <si>
    <t>012196</t>
  </si>
  <si>
    <t>PTZOH</t>
  </si>
  <si>
    <t>JHB</t>
  </si>
  <si>
    <t>012197</t>
  </si>
  <si>
    <t>PTZOR</t>
  </si>
  <si>
    <t>012198</t>
  </si>
  <si>
    <t>PTZOJ</t>
  </si>
  <si>
    <t>012199</t>
  </si>
  <si>
    <t>PTZOK</t>
  </si>
  <si>
    <t>21/11/15</t>
  </si>
  <si>
    <t>570245</t>
  </si>
  <si>
    <t>012201</t>
  </si>
  <si>
    <t>SXA1254</t>
  </si>
  <si>
    <t>JA-817P</t>
  </si>
  <si>
    <t>KIX</t>
  </si>
  <si>
    <t>012202</t>
  </si>
  <si>
    <t>22/11/15</t>
  </si>
  <si>
    <t>012205</t>
  </si>
  <si>
    <t>23/11/15</t>
  </si>
  <si>
    <t>012215</t>
  </si>
  <si>
    <t>HS-BB0</t>
  </si>
  <si>
    <t>24/11/15</t>
  </si>
  <si>
    <t>012223</t>
  </si>
  <si>
    <t>25/11/15</t>
  </si>
  <si>
    <t>012234</t>
  </si>
  <si>
    <t>26/11/15</t>
  </si>
  <si>
    <t>012240</t>
  </si>
  <si>
    <t>012241</t>
  </si>
  <si>
    <t>012244</t>
  </si>
  <si>
    <t>012249</t>
  </si>
  <si>
    <t>B77777</t>
  </si>
  <si>
    <t>B-77777 OR SUBS</t>
  </si>
  <si>
    <t>27/11/15</t>
  </si>
  <si>
    <t>570247</t>
  </si>
  <si>
    <t>012306</t>
  </si>
  <si>
    <t>012307</t>
  </si>
  <si>
    <t>FD450</t>
  </si>
  <si>
    <t>HS-BBI</t>
  </si>
  <si>
    <t>012316</t>
  </si>
  <si>
    <t>FD203</t>
  </si>
  <si>
    <t>28/11/15</t>
  </si>
  <si>
    <t>012319</t>
  </si>
  <si>
    <t>HS-BBT</t>
  </si>
  <si>
    <t>012320</t>
  </si>
  <si>
    <t>012324</t>
  </si>
  <si>
    <t>29/11/15</t>
  </si>
  <si>
    <t>012327</t>
  </si>
  <si>
    <t>VDA6512/3</t>
  </si>
  <si>
    <t>RA-82078 OR SUB</t>
  </si>
  <si>
    <t>UUD</t>
  </si>
  <si>
    <t>012329</t>
  </si>
  <si>
    <t>012330</t>
  </si>
  <si>
    <t>012334</t>
  </si>
  <si>
    <t>9M-AHG</t>
  </si>
  <si>
    <t>012337</t>
  </si>
  <si>
    <t>30/11/15</t>
  </si>
  <si>
    <t>012339</t>
  </si>
  <si>
    <t>EGY1218</t>
  </si>
  <si>
    <t>SU-BAE</t>
  </si>
  <si>
    <t>012342</t>
  </si>
  <si>
    <t>012343</t>
  </si>
  <si>
    <t>HS-BBP</t>
  </si>
  <si>
    <t>570248</t>
  </si>
  <si>
    <t>012351</t>
  </si>
  <si>
    <t>011928</t>
  </si>
  <si>
    <t>011929</t>
  </si>
  <si>
    <t>011930</t>
  </si>
  <si>
    <t>011931</t>
  </si>
  <si>
    <t>011932</t>
  </si>
  <si>
    <t>011582</t>
  </si>
  <si>
    <t>011583</t>
  </si>
  <si>
    <t>011935</t>
  </si>
  <si>
    <t>011936</t>
  </si>
  <si>
    <t>011937</t>
  </si>
  <si>
    <t>011938</t>
  </si>
  <si>
    <t>011939</t>
  </si>
  <si>
    <t>011940</t>
  </si>
  <si>
    <t>011942</t>
  </si>
  <si>
    <t>011943</t>
  </si>
  <si>
    <t>011944</t>
  </si>
  <si>
    <t>011945</t>
  </si>
  <si>
    <t>011946</t>
  </si>
  <si>
    <t>011947</t>
  </si>
  <si>
    <t>953063</t>
  </si>
  <si>
    <t>ST-8444</t>
  </si>
  <si>
    <t>011948</t>
  </si>
  <si>
    <t>704278</t>
  </si>
  <si>
    <t>TAN-J05</t>
  </si>
  <si>
    <t>011949</t>
  </si>
  <si>
    <t>011950</t>
  </si>
  <si>
    <t>011951</t>
  </si>
  <si>
    <t>011953</t>
  </si>
  <si>
    <t>011954</t>
  </si>
  <si>
    <t>011955</t>
  </si>
  <si>
    <t>011957</t>
  </si>
  <si>
    <t>011958</t>
  </si>
  <si>
    <t>B-LCK</t>
  </si>
  <si>
    <t>011959</t>
  </si>
  <si>
    <t>011590</t>
  </si>
  <si>
    <t>011960</t>
  </si>
  <si>
    <t>011963</t>
  </si>
  <si>
    <t>011964</t>
  </si>
  <si>
    <t>011965</t>
  </si>
  <si>
    <t>B-KCK</t>
  </si>
  <si>
    <t>B-KCK OR SUBSTI</t>
  </si>
  <si>
    <t>011966</t>
  </si>
  <si>
    <t>011967</t>
  </si>
  <si>
    <t>VP-CGM</t>
  </si>
  <si>
    <t>011968</t>
  </si>
  <si>
    <t>011969</t>
  </si>
  <si>
    <t>011970</t>
  </si>
  <si>
    <t>011972</t>
  </si>
  <si>
    <t>011973</t>
  </si>
  <si>
    <t>011974</t>
  </si>
  <si>
    <t>011975</t>
  </si>
  <si>
    <t>011976</t>
  </si>
  <si>
    <t>B-KEZ</t>
  </si>
  <si>
    <t>B-KEZ OR SUBSTI</t>
  </si>
  <si>
    <t>011977</t>
  </si>
  <si>
    <t>012005</t>
  </si>
  <si>
    <t>011979</t>
  </si>
  <si>
    <t>011980</t>
  </si>
  <si>
    <t>011981</t>
  </si>
  <si>
    <t>N605PS</t>
  </si>
  <si>
    <t>N605PS OR SUBST</t>
  </si>
  <si>
    <t>012006</t>
  </si>
  <si>
    <t>N636CN</t>
  </si>
  <si>
    <t>N636CN OR SUBST</t>
  </si>
  <si>
    <t>012007</t>
  </si>
  <si>
    <t>N666ZW</t>
  </si>
  <si>
    <t>N666ZW OR SUBST</t>
  </si>
  <si>
    <t>011983</t>
  </si>
  <si>
    <t>011984</t>
  </si>
  <si>
    <t>011985</t>
  </si>
  <si>
    <t>011986</t>
  </si>
  <si>
    <t>011989</t>
  </si>
  <si>
    <t>011990</t>
  </si>
  <si>
    <t>011992</t>
  </si>
  <si>
    <t>011994</t>
  </si>
  <si>
    <t>011997</t>
  </si>
  <si>
    <t>011999</t>
  </si>
  <si>
    <t>012000</t>
  </si>
  <si>
    <t>012051</t>
  </si>
  <si>
    <t>BEN J05,TAN J06</t>
  </si>
  <si>
    <t>012052</t>
  </si>
  <si>
    <t>0010021021:AML Thai Operations</t>
  </si>
  <si>
    <t>012053</t>
  </si>
  <si>
    <t>012054</t>
  </si>
  <si>
    <t>012055</t>
  </si>
  <si>
    <t>012056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</si>
  <si>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</si>
  <si>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</si>
  <si>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</si>
  <si>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</si>
  <si>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</si>
  <si>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</si>
  <si>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</si>
  <si>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</si>
  <si>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012067</t>
  </si>
  <si>
    <t>012068</t>
  </si>
  <si>
    <t>012069</t>
  </si>
  <si>
    <t>012070</t>
  </si>
  <si>
    <t>012028</t>
  </si>
  <si>
    <t>HS-TDA</t>
  </si>
  <si>
    <t>012071</t>
  </si>
  <si>
    <t>012072</t>
  </si>
  <si>
    <t>012074</t>
  </si>
  <si>
    <t>012075</t>
  </si>
  <si>
    <t>012076</t>
  </si>
  <si>
    <t>012077</t>
  </si>
  <si>
    <t>012078</t>
  </si>
  <si>
    <t>012079</t>
  </si>
  <si>
    <t>012081</t>
  </si>
  <si>
    <t>0010001770:บจ.ไทยฟลายอิ้ง เซอร์วิส</t>
  </si>
  <si>
    <t>HS-SPL</t>
  </si>
  <si>
    <t>012082</t>
  </si>
  <si>
    <t>012083</t>
  </si>
  <si>
    <t>012085</t>
  </si>
  <si>
    <t>012087</t>
  </si>
  <si>
    <t>012088</t>
  </si>
  <si>
    <t>012089</t>
  </si>
  <si>
    <t>012091</t>
  </si>
  <si>
    <t>012093</t>
  </si>
  <si>
    <t>012094</t>
  </si>
  <si>
    <t>012095</t>
  </si>
  <si>
    <t>012096</t>
  </si>
  <si>
    <t>012099</t>
  </si>
  <si>
    <t>012100</t>
  </si>
  <si>
    <t>012151</t>
  </si>
  <si>
    <t>012103</t>
  </si>
  <si>
    <t>012152</t>
  </si>
  <si>
    <t>012154</t>
  </si>
  <si>
    <t>012155</t>
  </si>
  <si>
    <t>012156</t>
  </si>
  <si>
    <t>012157</t>
  </si>
  <si>
    <t>012158</t>
  </si>
  <si>
    <t>012159</t>
  </si>
  <si>
    <t>93306</t>
  </si>
  <si>
    <t>012160</t>
  </si>
  <si>
    <t>012161</t>
  </si>
  <si>
    <t>012162</t>
  </si>
  <si>
    <t>TAN J04</t>
  </si>
  <si>
    <t>012163</t>
  </si>
  <si>
    <t>012164</t>
  </si>
  <si>
    <t>012165</t>
  </si>
  <si>
    <t>012166</t>
  </si>
  <si>
    <t>012168</t>
  </si>
  <si>
    <t>012169</t>
  </si>
  <si>
    <t>012170</t>
  </si>
  <si>
    <t>012171</t>
  </si>
  <si>
    <t>012172</t>
  </si>
  <si>
    <t>012173</t>
  </si>
  <si>
    <t>012174</t>
  </si>
  <si>
    <t>012176</t>
  </si>
  <si>
    <t>012177</t>
  </si>
  <si>
    <t>012178</t>
  </si>
  <si>
    <t>012179</t>
  </si>
  <si>
    <t>012180</t>
  </si>
  <si>
    <t>012181</t>
  </si>
  <si>
    <t>012182</t>
  </si>
  <si>
    <t>TAN J-07</t>
  </si>
  <si>
    <t>012183</t>
  </si>
  <si>
    <t>012184</t>
  </si>
  <si>
    <t>012185</t>
  </si>
  <si>
    <t>012188</t>
  </si>
  <si>
    <t>012190</t>
  </si>
  <si>
    <t>012191</t>
  </si>
  <si>
    <t>012192</t>
  </si>
  <si>
    <t>012193</t>
  </si>
  <si>
    <t>HS-MAR</t>
  </si>
  <si>
    <t>012194</t>
  </si>
  <si>
    <t>012195</t>
  </si>
  <si>
    <t>012200</t>
  </si>
  <si>
    <t>012203</t>
  </si>
  <si>
    <t>012204</t>
  </si>
  <si>
    <t>012206</t>
  </si>
  <si>
    <t>012207</t>
  </si>
  <si>
    <t>012208</t>
  </si>
  <si>
    <t>012209</t>
  </si>
  <si>
    <t>012212</t>
  </si>
  <si>
    <t>012213</t>
  </si>
  <si>
    <t>012214</t>
  </si>
  <si>
    <t>012216</t>
  </si>
  <si>
    <t>012217</t>
  </si>
  <si>
    <t>012218</t>
  </si>
  <si>
    <t>012219</t>
  </si>
  <si>
    <t>012220</t>
  </si>
  <si>
    <t>012113</t>
  </si>
  <si>
    <t>012221</t>
  </si>
  <si>
    <t>012222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</si>
  <si>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</si>
  <si>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</si>
  <si>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</si>
  <si>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</si>
  <si>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</si>
  <si>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</si>
  <si>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</si>
  <si>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</si>
  <si>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</si>
  <si>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</si>
  <si>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012235</t>
  </si>
  <si>
    <t>012236</t>
  </si>
  <si>
    <t>012237</t>
  </si>
  <si>
    <t>012238</t>
  </si>
  <si>
    <t>012239</t>
  </si>
  <si>
    <t>012242</t>
  </si>
  <si>
    <t>012243</t>
  </si>
  <si>
    <t>012245</t>
  </si>
  <si>
    <t>012246</t>
  </si>
  <si>
    <t>012247</t>
  </si>
  <si>
    <t>012248</t>
  </si>
  <si>
    <t>012250</t>
  </si>
  <si>
    <t>TANJ06</t>
  </si>
  <si>
    <t>012301</t>
  </si>
  <si>
    <t>012302</t>
  </si>
  <si>
    <t>FD101</t>
  </si>
  <si>
    <t>012303</t>
  </si>
  <si>
    <t>FD2001</t>
  </si>
  <si>
    <t>012304</t>
  </si>
  <si>
    <t>012305</t>
  </si>
  <si>
    <t>012308</t>
  </si>
  <si>
    <t>012309</t>
  </si>
  <si>
    <t>012310</t>
  </si>
  <si>
    <t>012311</t>
  </si>
  <si>
    <t>012312</t>
  </si>
  <si>
    <t>012313</t>
  </si>
  <si>
    <t>012314</t>
  </si>
  <si>
    <t>012315</t>
  </si>
  <si>
    <t>FD103</t>
  </si>
  <si>
    <t>012317</t>
  </si>
  <si>
    <t>012318</t>
  </si>
  <si>
    <t>012321</t>
  </si>
  <si>
    <t>012322</t>
  </si>
  <si>
    <t>012323</t>
  </si>
  <si>
    <t>012325</t>
  </si>
  <si>
    <t>012326</t>
  </si>
  <si>
    <t>012328</t>
  </si>
  <si>
    <t>012331</t>
  </si>
  <si>
    <t>012332</t>
  </si>
  <si>
    <t>012333</t>
  </si>
  <si>
    <t>012335</t>
  </si>
  <si>
    <t>012336</t>
  </si>
  <si>
    <t>012121</t>
  </si>
  <si>
    <t>012122</t>
  </si>
  <si>
    <t>012338</t>
  </si>
  <si>
    <t>012340</t>
  </si>
  <si>
    <t>B8115</t>
  </si>
  <si>
    <t>B-8115</t>
  </si>
  <si>
    <t>012341</t>
  </si>
  <si>
    <t>012344</t>
  </si>
  <si>
    <t>012345</t>
  </si>
  <si>
    <t>012346</t>
  </si>
  <si>
    <t>012347</t>
  </si>
  <si>
    <t>012348</t>
  </si>
  <si>
    <t>012349</t>
  </si>
  <si>
    <t>012350</t>
  </si>
  <si>
    <t>TOP 290915</t>
  </si>
  <si>
    <t>GC 071115</t>
  </si>
  <si>
    <t>GC 101115</t>
  </si>
  <si>
    <t>GC 131115</t>
  </si>
  <si>
    <t>GC 191115</t>
  </si>
  <si>
    <t>GC 201115</t>
  </si>
  <si>
    <t>GC 241115</t>
  </si>
  <si>
    <t>GC 251115</t>
  </si>
  <si>
    <t>ใบเสร็จรับเงินเลขที่ C02100058/0000093</t>
  </si>
  <si>
    <t>ใบเสร็จรับเงินเลขที่ N00030059/0000696</t>
  </si>
  <si>
    <t>ใบเสร็จรับเงินเลขที่ N00030059/0000740</t>
  </si>
  <si>
    <t>ใบเสร็จรับเงินเลขที่ N00030059/0000814</t>
  </si>
  <si>
    <t>ใบเสร็จรับเงินเลขที่ N00030059/0000826</t>
  </si>
  <si>
    <t>ใบเสร็จรับเงินเลขที่ N00030059/0000922</t>
  </si>
  <si>
    <t>ใบเสร็จรับเงินเลขที่ N00030059/0001025</t>
  </si>
  <si>
    <t>ใบเสร็จรับเงินเลขที่ N00030059/0001028</t>
  </si>
  <si>
    <t>ใบเสร็จรับเงินเลขที่ N00030059/0001107</t>
  </si>
  <si>
    <t>ใบเสร็จรับเงินเลขที่ N00030059/0001314</t>
  </si>
  <si>
    <t>ใบเสร็จรับเงินเลขที่ N00030059/0001367</t>
  </si>
  <si>
    <t>01/12/15</t>
  </si>
  <si>
    <t>02/12/15</t>
  </si>
  <si>
    <t>03/12/15</t>
  </si>
  <si>
    <t>04/12/15</t>
  </si>
  <si>
    <t>05/12/15</t>
  </si>
  <si>
    <t>06/12/15</t>
  </si>
  <si>
    <t>07/12/15</t>
  </si>
  <si>
    <t>08/12/15</t>
  </si>
  <si>
    <t>09/12/15</t>
  </si>
  <si>
    <t>10/12/15</t>
  </si>
  <si>
    <t>11/12/15</t>
  </si>
  <si>
    <t>12/12/15</t>
  </si>
  <si>
    <t>13/12/15</t>
  </si>
  <si>
    <t>14/12/15</t>
  </si>
  <si>
    <t>15/12/15</t>
  </si>
  <si>
    <t>16/12/15</t>
  </si>
  <si>
    <t>17/12/15</t>
  </si>
  <si>
    <t>18/12/15</t>
  </si>
  <si>
    <t>19/12/15</t>
  </si>
  <si>
    <t>20/12/15</t>
  </si>
  <si>
    <t>21/12/15</t>
  </si>
  <si>
    <t>22/12/15</t>
  </si>
  <si>
    <t>23/12/15</t>
  </si>
  <si>
    <t>24/12/15</t>
  </si>
  <si>
    <t>25/12/15</t>
  </si>
  <si>
    <t>26/12/15</t>
  </si>
  <si>
    <t>27/12/15</t>
  </si>
  <si>
    <t>28/12/15</t>
  </si>
  <si>
    <t>29/12/15</t>
  </si>
  <si>
    <t>30/12/15</t>
  </si>
  <si>
    <t>31/12/15</t>
  </si>
  <si>
    <t>GC01215</t>
  </si>
  <si>
    <t>GC021215</t>
  </si>
  <si>
    <t>GC031215</t>
  </si>
  <si>
    <t>GC041215</t>
  </si>
  <si>
    <t>TOP 101115</t>
  </si>
  <si>
    <t>GC081215</t>
  </si>
  <si>
    <t>GC121215</t>
  </si>
  <si>
    <t>TOP 281115</t>
  </si>
  <si>
    <t>GC 281115</t>
  </si>
  <si>
    <t>GC161215</t>
  </si>
  <si>
    <t>GC171215</t>
  </si>
  <si>
    <t>GC181215</t>
  </si>
  <si>
    <t>GC 281116</t>
  </si>
  <si>
    <t>TOP071215</t>
  </si>
  <si>
    <t>TOP071216</t>
  </si>
  <si>
    <t>GC241215</t>
  </si>
  <si>
    <t>GC251215</t>
  </si>
  <si>
    <t>TOP161215</t>
  </si>
  <si>
    <t>GC301215</t>
  </si>
  <si>
    <t>บัญชี รับ-จ่าย น้ำมัน JET A-1  ประจำเดือน.....ธันวาคม...2558……..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</si>
</sst>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_-* #,##0_-;\-* #,##0_-;_-* &quot;-&quot;??_-;_-@_-"/>
    <numFmt numFmtId="188" formatCode="[$-1070000]d/m/yy;@"/>
    <numFmt numFmtId="189" formatCode="m/d/yy"/>
    <numFmt numFmtId="190" formatCode="#,##0;\(#,##0\)"/>
    <numFmt numFmtId="191" formatCode="_ * #,##0.00_)_ฃ_ ;_ * \(#,##0.00\)_ฃ_ ;_ * &quot;-&quot;??_)_ฃ_ ;_ @_ "/>
    <numFmt numFmtId="192" formatCode="#,##0\ &quot;F&quot;;[Red]\-#,##0\ &quot;F&quot;"/>
    <numFmt numFmtId="193" formatCode="0.00_)"/>
    <numFmt numFmtId="194" formatCode="[$-107041E]d\ mmm\ yy;@"/>
    <numFmt numFmtId="195" formatCode="#,##0_);[Red]\(#,##0\)"/>
    <numFmt numFmtId="196" formatCode="#,##0.00_);[Red]\(#,##0.00\)"/>
    <numFmt numFmtId="197" formatCode="#,##0.0000_);[Red]\(#,##0.0000\)"/>
    <numFmt numFmtId="198" formatCode="_-* #,##0.0000_-;\-* #,##0.0000_-;_-* &quot;-&quot;??_-;_-@_-"/>
    <numFmt numFmtId="199" formatCode="[$-1010000]d/m/yyyy;@"/>
  </numFmts>
  <fonts count="88" x14ac:knownFonts="1">
    <font>
      <sz val="14"/>
      <name val="Cordia New"/>
      <charset val="222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4"/>
      <name val="Cordia New"/>
      <family val="2"/>
    </font>
    <font>
      <b/>
      <sz val="12"/>
      <name val="Cordia New"/>
      <family val="2"/>
      <charset val="222"/>
    </font>
    <font>
      <sz val="12"/>
      <name val="Cordia New"/>
      <family val="2"/>
      <charset val="222"/>
    </font>
    <font>
      <i/>
      <sz val="12"/>
      <name val="Cordia New"/>
      <family val="2"/>
      <charset val="222"/>
    </font>
    <font>
      <b/>
      <sz val="9"/>
      <color indexed="9"/>
      <name val="Cordia New"/>
      <family val="2"/>
      <charset val="222"/>
    </font>
    <font>
      <b/>
      <sz val="9"/>
      <color indexed="8"/>
      <name val="Cordia New"/>
      <family val="2"/>
      <charset val="222"/>
    </font>
    <font>
      <sz val="9"/>
      <color indexed="8"/>
      <name val="Cordia New"/>
      <family val="2"/>
      <charset val="222"/>
    </font>
    <font>
      <sz val="9"/>
      <name val="Cordia New"/>
      <family val="2"/>
      <charset val="222"/>
    </font>
    <font>
      <sz val="9"/>
      <color indexed="9"/>
      <name val="Cordia New"/>
      <family val="2"/>
      <charset val="222"/>
    </font>
    <font>
      <sz val="10"/>
      <name val="Cordia New"/>
      <family val="2"/>
      <charset val="222"/>
    </font>
    <font>
      <sz val="12"/>
      <color indexed="9"/>
      <name val="Cordia New"/>
      <family val="2"/>
      <charset val="222"/>
    </font>
    <font>
      <sz val="10"/>
      <name val="Times New Roman"/>
      <family val="1"/>
    </font>
    <font>
      <sz val="14"/>
      <name val="AngsanaUPC"/>
      <family val="1"/>
      <charset val="222"/>
    </font>
    <font>
      <b/>
      <i/>
      <sz val="16"/>
      <name val="Helv"/>
    </font>
    <font>
      <sz val="9"/>
      <name val="Cordia New"/>
      <family val="2"/>
    </font>
    <font>
      <b/>
      <sz val="9"/>
      <name val="Tahoma"/>
      <family val="2"/>
      <scheme val="major"/>
    </font>
    <font>
      <sz val="9"/>
      <name val="Tahoma"/>
      <family val="2"/>
      <scheme val="major"/>
    </font>
    <font>
      <sz val="16"/>
      <name val="Angsana New"/>
      <family val="1"/>
    </font>
    <font>
      <i/>
      <sz val="9"/>
      <name val="Tahoma"/>
      <family val="2"/>
      <scheme val="major"/>
    </font>
    <font>
      <sz val="14"/>
      <name val="Cordia New"/>
      <family val="2"/>
    </font>
    <font>
      <sz val="11"/>
      <color theme="1"/>
      <name val="Tahoma"/>
      <family val="2"/>
      <scheme val="minor"/>
    </font>
    <font>
      <sz val="10"/>
      <color indexed="8"/>
      <name val="Arial"/>
      <family val="2"/>
    </font>
    <font>
      <b/>
      <sz val="12"/>
      <name val="Tahoma"/>
      <family val="2"/>
      <scheme val="minor"/>
    </font>
    <font>
      <sz val="10"/>
      <color indexed="8"/>
      <name val="Tahoma"/>
      <family val="2"/>
      <scheme val="minor"/>
    </font>
    <font>
      <sz val="12"/>
      <name val="Tahoma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color rgb="FFFF0000"/>
      <name val="Tahoma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rgb="FF00008B"/>
      </bottom>
      <diagonal/>
    </border>
    <border>
      <left style="thin">
        <color rgb="FF00008B"/>
      </left>
      <right style="thin">
        <color rgb="FF00008B"/>
      </right>
      <top style="thin">
        <color rgb="FF00008B"/>
      </top>
      <bottom style="thin">
        <color rgb="FF00008B"/>
      </bottom>
      <diagonal/>
    </border>
    <border>
      <left style="thin">
        <color rgb="FF00008B"/>
      </left>
      <right/>
      <top style="thin">
        <color rgb="FF00008B"/>
      </top>
      <bottom style="thin">
        <color rgb="FF00008B"/>
      </bottom>
      <diagonal/>
    </border>
    <border>
      <left/>
      <right/>
      <top style="thin">
        <color rgb="FF00008B"/>
      </top>
      <bottom style="thin">
        <color rgb="FF00008B"/>
      </bottom>
      <diagonal/>
    </border>
    <border>
      <left/>
      <right style="thin">
        <color rgb="FF00008B"/>
      </right>
      <top style="thin">
        <color rgb="FF00008B"/>
      </top>
      <bottom style="thin">
        <color rgb="FF00008B"/>
      </bottom>
      <diagonal/>
    </border>
  </borders>
  <cellStyleXfs count="154">
    <xf numFmtId="0" fontId="0" fillId="0" borderId="0"/>
    <xf numFmtId="43" fontId="58" fillId="0" borderId="0" applyFont="0" applyFill="0" applyBorder="0" applyAlignment="0" applyProtection="0"/>
    <xf numFmtId="190" fontId="69" fillId="0" borderId="0"/>
    <xf numFmtId="191" fontId="70" fillId="0" borderId="0"/>
    <xf numFmtId="192" fontId="70" fillId="0" borderId="0"/>
    <xf numFmtId="193" fontId="71" fillId="0" borderId="0"/>
    <xf numFmtId="0" fontId="58" fillId="0" borderId="0"/>
    <xf numFmtId="43" fontId="75" fillId="0" borderId="0" applyFont="0" applyFill="0" applyBorder="0" applyAlignment="0" applyProtection="0"/>
    <xf numFmtId="0" fontId="75" fillId="0" borderId="0"/>
    <xf numFmtId="43" fontId="77" fillId="0" borderId="0" applyFont="0" applyFill="0" applyBorder="0" applyAlignment="0" applyProtection="0"/>
    <xf numFmtId="0" fontId="57" fillId="0" borderId="0"/>
    <xf numFmtId="43" fontId="57" fillId="0" borderId="0" applyFont="0" applyFill="0" applyBorder="0" applyAlignment="0" applyProtection="0"/>
    <xf numFmtId="0" fontId="56" fillId="0" borderId="0"/>
    <xf numFmtId="43" fontId="56" fillId="0" borderId="0" applyFont="0" applyFill="0" applyBorder="0" applyAlignment="0" applyProtection="0"/>
    <xf numFmtId="0" fontId="55" fillId="0" borderId="0"/>
    <xf numFmtId="43" fontId="55" fillId="0" borderId="0" applyFont="0" applyFill="0" applyBorder="0" applyAlignment="0" applyProtection="0"/>
    <xf numFmtId="0" fontId="54" fillId="0" borderId="0"/>
    <xf numFmtId="43" fontId="54" fillId="0" borderId="0" applyFont="0" applyFill="0" applyBorder="0" applyAlignment="0" applyProtection="0"/>
    <xf numFmtId="0" fontId="53" fillId="0" borderId="0"/>
    <xf numFmtId="43" fontId="53" fillId="0" borderId="0" applyFont="0" applyFill="0" applyBorder="0" applyAlignment="0" applyProtection="0"/>
    <xf numFmtId="0" fontId="53" fillId="0" borderId="0"/>
    <xf numFmtId="43" fontId="53" fillId="0" borderId="0" applyFon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51" fillId="0" borderId="0"/>
    <xf numFmtId="43" fontId="51" fillId="0" borderId="0" applyFont="0" applyFill="0" applyBorder="0" applyAlignment="0" applyProtection="0"/>
    <xf numFmtId="41" fontId="58" fillId="0" borderId="0" applyFont="0" applyFill="0" applyBorder="0" applyAlignment="0" applyProtection="0"/>
    <xf numFmtId="41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2" fontId="70" fillId="0" borderId="0" applyFont="0" applyFill="0" applyBorder="0" applyAlignment="0" applyProtection="0"/>
    <xf numFmtId="44" fontId="70" fillId="0" borderId="0" applyFont="0" applyFill="0" applyBorder="0" applyAlignment="0" applyProtection="0"/>
    <xf numFmtId="0" fontId="70" fillId="0" borderId="0"/>
    <xf numFmtId="0" fontId="50" fillId="0" borderId="0"/>
    <xf numFmtId="43" fontId="50" fillId="0" borderId="0" applyFont="0" applyFill="0" applyBorder="0" applyAlignment="0" applyProtection="0"/>
    <xf numFmtId="0" fontId="78" fillId="0" borderId="0"/>
    <xf numFmtId="43" fontId="78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78" fillId="0" borderId="0"/>
    <xf numFmtId="0" fontId="48" fillId="0" borderId="0"/>
    <xf numFmtId="43" fontId="48" fillId="0" borderId="0" applyFont="0" applyFill="0" applyBorder="0" applyAlignment="0" applyProtection="0"/>
    <xf numFmtId="43" fontId="75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0" fontId="46" fillId="0" borderId="0"/>
    <xf numFmtId="43" fontId="46" fillId="0" borderId="0" applyFont="0" applyFill="0" applyBorder="0" applyAlignment="0" applyProtection="0"/>
    <xf numFmtId="0" fontId="45" fillId="0" borderId="0"/>
    <xf numFmtId="43" fontId="45" fillId="0" borderId="0" applyFont="0" applyFill="0" applyBorder="0" applyAlignment="0" applyProtection="0"/>
    <xf numFmtId="0" fontId="44" fillId="0" borderId="0"/>
    <xf numFmtId="43" fontId="44" fillId="0" borderId="0" applyFont="0" applyFill="0" applyBorder="0" applyAlignment="0" applyProtection="0"/>
    <xf numFmtId="0" fontId="44" fillId="0" borderId="0"/>
    <xf numFmtId="43" fontId="44" fillId="0" borderId="0" applyFont="0" applyFill="0" applyBorder="0" applyAlignment="0" applyProtection="0"/>
    <xf numFmtId="0" fontId="43" fillId="0" borderId="0"/>
    <xf numFmtId="43" fontId="43" fillId="0" borderId="0" applyFont="0" applyFill="0" applyBorder="0" applyAlignment="0" applyProtection="0"/>
    <xf numFmtId="0" fontId="75" fillId="0" borderId="0"/>
    <xf numFmtId="0" fontId="78" fillId="0" borderId="0"/>
    <xf numFmtId="0" fontId="42" fillId="0" borderId="0"/>
    <xf numFmtId="43" fontId="42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36" fillId="0" borderId="0"/>
    <xf numFmtId="43" fontId="36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75" fillId="0" borderId="0"/>
    <xf numFmtId="0" fontId="33" fillId="0" borderId="0"/>
    <xf numFmtId="43" fontId="33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29" fillId="0" borderId="0"/>
    <xf numFmtId="43" fontId="29" fillId="0" borderId="0" applyFont="0" applyFill="0" applyBorder="0" applyAlignment="0" applyProtection="0"/>
    <xf numFmtId="0" fontId="29" fillId="0" borderId="0"/>
    <xf numFmtId="43" fontId="29" fillId="0" borderId="0" applyFont="0" applyFill="0" applyBorder="0" applyAlignment="0" applyProtection="0"/>
    <xf numFmtId="0" fontId="28" fillId="0" borderId="0"/>
    <xf numFmtId="43" fontId="28" fillId="0" borderId="0" applyFont="0" applyFill="0" applyBorder="0" applyAlignment="0" applyProtection="0"/>
    <xf numFmtId="0" fontId="28" fillId="0" borderId="0"/>
    <xf numFmtId="43" fontId="28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79" fillId="0" borderId="0">
      <alignment vertical="top"/>
    </xf>
    <xf numFmtId="43" fontId="83" fillId="0" borderId="0" applyFont="0" applyFill="0" applyBorder="0" applyAlignment="0" applyProtection="0">
      <alignment vertical="top"/>
    </xf>
    <xf numFmtId="43" fontId="75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84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85" fillId="0" borderId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5" fillId="0" borderId="0" applyFont="0" applyFill="0" applyBorder="0" applyAlignment="0" applyProtection="0"/>
    <xf numFmtId="0" fontId="75" fillId="0" borderId="0"/>
    <xf numFmtId="43" fontId="4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8" fillId="0" borderId="0"/>
  </cellStyleXfs>
  <cellXfs count="638">
    <xf numFmtId="0" fontId="0" fillId="0" borderId="0" xfId="0"/>
    <xf numFmtId="0" fontId="59" fillId="0" borderId="0" xfId="0" applyFont="1"/>
    <xf numFmtId="0" fontId="60" fillId="0" borderId="0" xfId="0" applyFont="1" applyAlignment="1"/>
    <xf numFmtId="187" fontId="60" fillId="0" borderId="0" xfId="1" applyNumberFormat="1" applyFont="1"/>
    <xf numFmtId="188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0" fillId="0" borderId="0" xfId="1" applyNumberFormat="1" applyFont="1"/>
    <xf numFmtId="0" fontId="60" fillId="0" borderId="0" xfId="0" applyFont="1"/>
    <xf numFmtId="0" fontId="60" fillId="0" borderId="0" xfId="0" applyFont="1" applyBorder="1" applyAlignment="1">
      <alignment horizontal="center"/>
    </xf>
    <xf numFmtId="187" fontId="59" fillId="0" borderId="0" xfId="1" applyNumberFormat="1" applyFont="1" applyBorder="1" applyAlignment="1">
      <alignment horizontal="center"/>
    </xf>
    <xf numFmtId="187" fontId="60" fillId="0" borderId="0" xfId="1" applyNumberFormat="1" applyFont="1" applyBorder="1" applyAlignment="1">
      <alignment horizontal="center"/>
    </xf>
    <xf numFmtId="49" fontId="60" fillId="0" borderId="0" xfId="1" applyNumberFormat="1" applyFont="1"/>
    <xf numFmtId="187" fontId="60" fillId="0" borderId="1" xfId="1" applyNumberFormat="1" applyFont="1" applyBorder="1"/>
    <xf numFmtId="187" fontId="62" fillId="2" borderId="7" xfId="1" applyNumberFormat="1" applyFont="1" applyFill="1" applyBorder="1" applyAlignment="1">
      <alignment horizontal="center"/>
    </xf>
    <xf numFmtId="0" fontId="63" fillId="3" borderId="8" xfId="0" applyFont="1" applyFill="1" applyBorder="1" applyAlignment="1">
      <alignment horizontal="center"/>
    </xf>
    <xf numFmtId="187" fontId="63" fillId="3" borderId="9" xfId="1" applyNumberFormat="1" applyFont="1" applyFill="1" applyBorder="1" applyAlignment="1">
      <alignment horizontal="center"/>
    </xf>
    <xf numFmtId="188" fontId="63" fillId="3" borderId="10" xfId="0" applyNumberFormat="1" applyFont="1" applyFill="1" applyBorder="1" applyAlignment="1">
      <alignment horizontal="center"/>
    </xf>
    <xf numFmtId="0" fontId="63" fillId="3" borderId="7" xfId="0" applyFont="1" applyFill="1" applyBorder="1" applyAlignment="1">
      <alignment horizontal="center"/>
    </xf>
    <xf numFmtId="187" fontId="63" fillId="3" borderId="11" xfId="1" applyNumberFormat="1" applyFont="1" applyFill="1" applyBorder="1" applyAlignment="1">
      <alignment horizontal="center"/>
    </xf>
    <xf numFmtId="0" fontId="63" fillId="3" borderId="10" xfId="0" applyFont="1" applyFill="1" applyBorder="1" applyAlignment="1">
      <alignment horizontal="center"/>
    </xf>
    <xf numFmtId="187" fontId="62" fillId="2" borderId="14" xfId="1" applyNumberFormat="1" applyFont="1" applyFill="1" applyBorder="1" applyAlignment="1">
      <alignment horizontal="center"/>
    </xf>
    <xf numFmtId="187" fontId="62" fillId="2" borderId="8" xfId="1" applyNumberFormat="1" applyFont="1" applyFill="1" applyBorder="1" applyAlignment="1">
      <alignment horizontal="center"/>
    </xf>
    <xf numFmtId="0" fontId="63" fillId="3" borderId="15" xfId="0" applyFont="1" applyFill="1" applyBorder="1" applyAlignment="1">
      <alignment horizontal="center"/>
    </xf>
    <xf numFmtId="0" fontId="62" fillId="3" borderId="15" xfId="0" applyFont="1" applyFill="1" applyBorder="1" applyAlignment="1"/>
    <xf numFmtId="187" fontId="63" fillId="3" borderId="16" xfId="1" applyNumberFormat="1" applyFont="1" applyFill="1" applyBorder="1" applyAlignment="1">
      <alignment horizontal="center"/>
    </xf>
    <xf numFmtId="188" fontId="63" fillId="3" borderId="17" xfId="0" applyNumberFormat="1" applyFont="1" applyFill="1" applyBorder="1" applyAlignment="1">
      <alignment horizontal="center"/>
    </xf>
    <xf numFmtId="0" fontId="63" fillId="3" borderId="17" xfId="0" applyFont="1" applyFill="1" applyBorder="1" applyAlignment="1">
      <alignment horizontal="center"/>
    </xf>
    <xf numFmtId="3" fontId="63" fillId="3" borderId="15" xfId="1" applyNumberFormat="1" applyFont="1" applyFill="1" applyBorder="1" applyAlignment="1">
      <alignment horizontal="center"/>
    </xf>
    <xf numFmtId="0" fontId="63" fillId="3" borderId="16" xfId="0" applyFont="1" applyFill="1" applyBorder="1" applyAlignment="1">
      <alignment horizontal="center"/>
    </xf>
    <xf numFmtId="187" fontId="63" fillId="3" borderId="15" xfId="1" applyNumberFormat="1" applyFont="1" applyFill="1" applyBorder="1" applyAlignment="1">
      <alignment horizontal="center"/>
    </xf>
    <xf numFmtId="187" fontId="62" fillId="2" borderId="18" xfId="1" applyNumberFormat="1" applyFont="1" applyFill="1" applyBorder="1" applyAlignment="1">
      <alignment horizontal="center"/>
    </xf>
    <xf numFmtId="187" fontId="62" fillId="2" borderId="15" xfId="1" applyNumberFormat="1" applyFont="1" applyFill="1" applyBorder="1" applyAlignment="1">
      <alignment horizontal="center"/>
    </xf>
    <xf numFmtId="187" fontId="64" fillId="0" borderId="19" xfId="1" quotePrefix="1" applyNumberFormat="1" applyFont="1" applyFill="1" applyBorder="1" applyAlignment="1">
      <alignment horizontal="center" vertical="center"/>
    </xf>
    <xf numFmtId="15" fontId="65" fillId="0" borderId="20" xfId="0" quotePrefix="1" applyNumberFormat="1" applyFont="1" applyBorder="1" applyAlignment="1">
      <alignment horizontal="center" vertical="center"/>
    </xf>
    <xf numFmtId="187" fontId="64" fillId="0" borderId="21" xfId="1" applyNumberFormat="1" applyFont="1" applyFill="1" applyBorder="1" applyAlignment="1">
      <alignment horizontal="center" vertical="center"/>
    </xf>
    <xf numFmtId="188" fontId="65" fillId="0" borderId="22" xfId="0" applyNumberFormat="1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15" fontId="65" fillId="0" borderId="19" xfId="0" applyNumberFormat="1" applyFont="1" applyBorder="1" applyAlignment="1">
      <alignment horizontal="center" vertical="center"/>
    </xf>
    <xf numFmtId="187" fontId="65" fillId="0" borderId="21" xfId="1" applyNumberFormat="1" applyFont="1" applyFill="1" applyBorder="1" applyAlignment="1">
      <alignment horizontal="center" vertical="center"/>
    </xf>
    <xf numFmtId="15" fontId="65" fillId="0" borderId="22" xfId="0" applyNumberFormat="1" applyFont="1" applyBorder="1" applyAlignment="1">
      <alignment horizontal="center" vertical="center"/>
    </xf>
    <xf numFmtId="3" fontId="65" fillId="0" borderId="19" xfId="1" applyNumberFormat="1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187" fontId="65" fillId="0" borderId="19" xfId="1" applyNumberFormat="1" applyFont="1" applyBorder="1" applyAlignment="1">
      <alignment horizontal="center" vertical="center"/>
    </xf>
    <xf numFmtId="187" fontId="65" fillId="0" borderId="23" xfId="1" applyNumberFormat="1" applyFont="1" applyBorder="1" applyAlignment="1">
      <alignment horizontal="center" vertical="center"/>
    </xf>
    <xf numFmtId="187" fontId="65" fillId="0" borderId="24" xfId="1" applyNumberFormat="1" applyFont="1" applyBorder="1" applyAlignment="1">
      <alignment horizontal="center" vertical="center"/>
    </xf>
    <xf numFmtId="0" fontId="65" fillId="0" borderId="0" xfId="0" applyFont="1"/>
    <xf numFmtId="187" fontId="64" fillId="0" borderId="25" xfId="1" quotePrefix="1" applyNumberFormat="1" applyFont="1" applyFill="1" applyBorder="1" applyAlignment="1">
      <alignment horizontal="center" vertical="center"/>
    </xf>
    <xf numFmtId="187" fontId="65" fillId="0" borderId="26" xfId="1" applyNumberFormat="1" applyFont="1" applyBorder="1" applyAlignment="1">
      <alignment horizontal="center" vertical="center"/>
    </xf>
    <xf numFmtId="188" fontId="65" fillId="0" borderId="27" xfId="0" quotePrefix="1" applyNumberFormat="1" applyFont="1" applyBorder="1" applyAlignment="1">
      <alignment horizontal="center" vertical="center"/>
    </xf>
    <xf numFmtId="49" fontId="65" fillId="0" borderId="20" xfId="0" applyNumberFormat="1" applyFont="1" applyBorder="1" applyAlignment="1">
      <alignment horizontal="center" vertical="center"/>
    </xf>
    <xf numFmtId="0" fontId="65" fillId="0" borderId="20" xfId="0" applyFont="1" applyFill="1" applyBorder="1" applyAlignment="1">
      <alignment horizontal="center" vertical="center"/>
    </xf>
    <xf numFmtId="0" fontId="65" fillId="0" borderId="20" xfId="0" quotePrefix="1" applyFont="1" applyBorder="1" applyAlignment="1">
      <alignment horizontal="center" vertical="center"/>
    </xf>
    <xf numFmtId="187" fontId="65" fillId="0" borderId="26" xfId="1" applyNumberFormat="1" applyFont="1" applyFill="1" applyBorder="1" applyAlignment="1">
      <alignment horizontal="center" vertical="center"/>
    </xf>
    <xf numFmtId="15" fontId="65" fillId="0" borderId="27" xfId="0" quotePrefix="1" applyNumberFormat="1" applyFont="1" applyBorder="1" applyAlignment="1">
      <alignment horizontal="center" vertical="center"/>
    </xf>
    <xf numFmtId="3" fontId="65" fillId="0" borderId="20" xfId="1" applyNumberFormat="1" applyFont="1" applyBorder="1" applyAlignment="1">
      <alignment horizontal="center" vertical="center"/>
    </xf>
    <xf numFmtId="0" fontId="65" fillId="0" borderId="26" xfId="0" applyFont="1" applyFill="1" applyBorder="1" applyAlignment="1">
      <alignment horizontal="center" vertical="center"/>
    </xf>
    <xf numFmtId="49" fontId="65" fillId="0" borderId="27" xfId="0" applyNumberFormat="1" applyFont="1" applyBorder="1" applyAlignment="1">
      <alignment horizontal="center" vertical="center"/>
    </xf>
    <xf numFmtId="187" fontId="65" fillId="0" borderId="20" xfId="1" applyNumberFormat="1" applyFont="1" applyBorder="1" applyAlignment="1">
      <alignment horizontal="center" vertical="center"/>
    </xf>
    <xf numFmtId="187" fontId="65" fillId="0" borderId="28" xfId="1" applyNumberFormat="1" applyFont="1" applyBorder="1" applyAlignment="1">
      <alignment horizontal="center" vertical="center"/>
    </xf>
    <xf numFmtId="187" fontId="65" fillId="0" borderId="29" xfId="1" applyNumberFormat="1" applyFont="1" applyBorder="1" applyAlignment="1">
      <alignment horizontal="center" vertical="center"/>
    </xf>
    <xf numFmtId="0" fontId="65" fillId="0" borderId="20" xfId="0" applyFont="1" applyBorder="1" applyAlignment="1">
      <alignment horizontal="center" vertical="center"/>
    </xf>
    <xf numFmtId="15" fontId="65" fillId="0" borderId="20" xfId="0" quotePrefix="1" applyNumberFormat="1" applyFont="1" applyBorder="1" applyAlignment="1">
      <alignment horizontal="center" vertical="center"/>
    </xf>
    <xf numFmtId="189" fontId="65" fillId="0" borderId="27" xfId="0" quotePrefix="1" applyNumberFormat="1" applyFont="1" applyBorder="1" applyAlignment="1">
      <alignment horizontal="center" vertical="center"/>
    </xf>
    <xf numFmtId="3" fontId="65" fillId="0" borderId="30" xfId="1" applyNumberFormat="1" applyFont="1" applyBorder="1" applyAlignment="1">
      <alignment horizontal="center" vertical="center"/>
    </xf>
    <xf numFmtId="0" fontId="65" fillId="0" borderId="31" xfId="0" applyFont="1" applyFill="1" applyBorder="1" applyAlignment="1">
      <alignment horizontal="center" vertical="center"/>
    </xf>
    <xf numFmtId="187" fontId="64" fillId="0" borderId="26" xfId="1" quotePrefix="1" applyNumberFormat="1" applyFont="1" applyFill="1" applyBorder="1" applyAlignment="1">
      <alignment horizontal="center" vertical="center"/>
    </xf>
    <xf numFmtId="187" fontId="65" fillId="0" borderId="20" xfId="1" applyNumberFormat="1" applyFont="1" applyFill="1" applyBorder="1" applyAlignment="1">
      <alignment horizontal="center" vertical="center"/>
    </xf>
    <xf numFmtId="3" fontId="65" fillId="0" borderId="0" xfId="0" applyNumberFormat="1" applyFont="1"/>
    <xf numFmtId="3" fontId="65" fillId="0" borderId="26" xfId="0" applyNumberFormat="1" applyFont="1" applyBorder="1"/>
    <xf numFmtId="187" fontId="65" fillId="0" borderId="30" xfId="1" applyNumberFormat="1" applyFont="1" applyFill="1" applyBorder="1" applyAlignment="1">
      <alignment horizontal="center" vertical="center"/>
    </xf>
    <xf numFmtId="187" fontId="65" fillId="0" borderId="0" xfId="0" applyNumberFormat="1" applyFont="1"/>
    <xf numFmtId="0" fontId="65" fillId="0" borderId="30" xfId="0" quotePrefix="1" applyFont="1" applyBorder="1" applyAlignment="1">
      <alignment horizontal="center" vertical="center"/>
    </xf>
    <xf numFmtId="49" fontId="65" fillId="0" borderId="26" xfId="0" applyNumberFormat="1" applyFont="1" applyFill="1" applyBorder="1" applyAlignment="1">
      <alignment horizontal="center" vertical="center"/>
    </xf>
    <xf numFmtId="187" fontId="64" fillId="0" borderId="8" xfId="1" quotePrefix="1" applyNumberFormat="1" applyFont="1" applyFill="1" applyBorder="1" applyAlignment="1">
      <alignment horizontal="center" vertical="center"/>
    </xf>
    <xf numFmtId="0" fontId="65" fillId="0" borderId="20" xfId="0" quotePrefix="1" applyFont="1" applyFill="1" applyBorder="1" applyAlignment="1">
      <alignment horizontal="center" vertical="center"/>
    </xf>
    <xf numFmtId="14" fontId="65" fillId="0" borderId="20" xfId="0" quotePrefix="1" applyNumberFormat="1" applyFont="1" applyBorder="1" applyAlignment="1">
      <alignment horizontal="center" vertical="center"/>
    </xf>
    <xf numFmtId="0" fontId="65" fillId="0" borderId="26" xfId="0" quotePrefix="1" applyFont="1" applyBorder="1" applyAlignment="1">
      <alignment horizontal="center" vertical="center"/>
    </xf>
    <xf numFmtId="187" fontId="64" fillId="0" borderId="30" xfId="1" quotePrefix="1" applyNumberFormat="1" applyFont="1" applyFill="1" applyBorder="1" applyAlignment="1">
      <alignment horizontal="center" vertical="center"/>
    </xf>
    <xf numFmtId="187" fontId="64" fillId="0" borderId="32" xfId="1" quotePrefix="1" applyNumberFormat="1" applyFont="1" applyFill="1" applyBorder="1" applyAlignment="1">
      <alignment horizontal="center" vertical="center"/>
    </xf>
    <xf numFmtId="0" fontId="65" fillId="0" borderId="26" xfId="0" applyFont="1" applyBorder="1" applyAlignment="1">
      <alignment horizontal="center" vertical="center"/>
    </xf>
    <xf numFmtId="188" fontId="65" fillId="0" borderId="20" xfId="0" quotePrefix="1" applyNumberFormat="1" applyFont="1" applyBorder="1" applyAlignment="1">
      <alignment horizontal="center" vertical="center"/>
    </xf>
    <xf numFmtId="0" fontId="65" fillId="0" borderId="30" xfId="0" applyFont="1" applyBorder="1" applyAlignment="1">
      <alignment horizontal="center" vertical="center"/>
    </xf>
    <xf numFmtId="49" fontId="65" fillId="0" borderId="33" xfId="0" applyNumberFormat="1" applyFont="1" applyFill="1" applyBorder="1" applyAlignment="1">
      <alignment horizontal="center" vertical="center"/>
    </xf>
    <xf numFmtId="0" fontId="65" fillId="0" borderId="32" xfId="0" quotePrefix="1" applyFont="1" applyBorder="1" applyAlignment="1">
      <alignment horizontal="center" vertical="center"/>
    </xf>
    <xf numFmtId="188" fontId="65" fillId="0" borderId="0" xfId="0" applyNumberFormat="1" applyFont="1" applyAlignment="1">
      <alignment horizontal="center"/>
    </xf>
    <xf numFmtId="0" fontId="65" fillId="0" borderId="34" xfId="0" applyFont="1" applyBorder="1" applyAlignment="1">
      <alignment horizontal="center" vertical="center"/>
    </xf>
    <xf numFmtId="187" fontId="65" fillId="0" borderId="31" xfId="1" applyNumberFormat="1" applyFont="1" applyBorder="1" applyAlignment="1">
      <alignment horizontal="center" vertical="center"/>
    </xf>
    <xf numFmtId="188" fontId="65" fillId="0" borderId="35" xfId="0" quotePrefix="1" applyNumberFormat="1" applyFont="1" applyBorder="1" applyAlignment="1">
      <alignment horizontal="center" vertical="center"/>
    </xf>
    <xf numFmtId="49" fontId="65" fillId="0" borderId="34" xfId="0" applyNumberFormat="1" applyFont="1" applyBorder="1" applyAlignment="1">
      <alignment horizontal="center" vertical="center"/>
    </xf>
    <xf numFmtId="0" fontId="65" fillId="0" borderId="36" xfId="0" quotePrefix="1" applyFont="1" applyBorder="1" applyAlignment="1">
      <alignment horizontal="center" vertical="center"/>
    </xf>
    <xf numFmtId="188" fontId="65" fillId="0" borderId="34" xfId="0" quotePrefix="1" applyNumberFormat="1" applyFont="1" applyBorder="1" applyAlignment="1">
      <alignment horizontal="center" vertical="center"/>
    </xf>
    <xf numFmtId="187" fontId="65" fillId="0" borderId="31" xfId="1" applyNumberFormat="1" applyFont="1" applyFill="1" applyBorder="1" applyAlignment="1">
      <alignment horizontal="center" vertical="center"/>
    </xf>
    <xf numFmtId="187" fontId="65" fillId="0" borderId="36" xfId="1" applyNumberFormat="1" applyFont="1" applyFill="1" applyBorder="1" applyAlignment="1">
      <alignment horizontal="center" vertical="center"/>
    </xf>
    <xf numFmtId="49" fontId="65" fillId="0" borderId="35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/>
    </xf>
    <xf numFmtId="187" fontId="65" fillId="0" borderId="38" xfId="1" applyNumberFormat="1" applyFont="1" applyBorder="1" applyAlignment="1">
      <alignment horizontal="center" vertical="center"/>
    </xf>
    <xf numFmtId="189" fontId="65" fillId="0" borderId="39" xfId="0" quotePrefix="1" applyNumberFormat="1" applyFont="1" applyBorder="1" applyAlignment="1">
      <alignment horizontal="center" vertical="center"/>
    </xf>
    <xf numFmtId="49" fontId="65" fillId="0" borderId="37" xfId="0" applyNumberFormat="1" applyFont="1" applyBorder="1" applyAlignment="1">
      <alignment horizontal="center" vertical="center"/>
    </xf>
    <xf numFmtId="0" fontId="65" fillId="0" borderId="37" xfId="0" applyFont="1" applyFill="1" applyBorder="1" applyAlignment="1">
      <alignment horizontal="center" vertical="center"/>
    </xf>
    <xf numFmtId="15" fontId="65" fillId="0" borderId="37" xfId="0" quotePrefix="1" applyNumberFormat="1" applyFont="1" applyBorder="1" applyAlignment="1">
      <alignment horizontal="center" vertical="center"/>
    </xf>
    <xf numFmtId="187" fontId="65" fillId="0" borderId="38" xfId="1" applyNumberFormat="1" applyFont="1" applyFill="1" applyBorder="1" applyAlignment="1">
      <alignment horizontal="center" vertical="center"/>
    </xf>
    <xf numFmtId="3" fontId="65" fillId="0" borderId="37" xfId="1" applyNumberFormat="1" applyFont="1" applyBorder="1" applyAlignment="1">
      <alignment horizontal="center" vertical="center"/>
    </xf>
    <xf numFmtId="0" fontId="65" fillId="0" borderId="38" xfId="0" applyFont="1" applyFill="1" applyBorder="1" applyAlignment="1">
      <alignment horizontal="center" vertical="center"/>
    </xf>
    <xf numFmtId="49" fontId="65" fillId="0" borderId="39" xfId="0" applyNumberFormat="1" applyFont="1" applyBorder="1" applyAlignment="1">
      <alignment horizontal="center" vertical="center"/>
    </xf>
    <xf numFmtId="187" fontId="65" fillId="0" borderId="37" xfId="1" applyNumberFormat="1" applyFont="1" applyBorder="1" applyAlignment="1">
      <alignment horizontal="center" vertical="center"/>
    </xf>
    <xf numFmtId="0" fontId="63" fillId="3" borderId="6" xfId="0" applyFont="1" applyFill="1" applyBorder="1" applyAlignment="1">
      <alignment horizontal="center" vertical="center"/>
    </xf>
    <xf numFmtId="187" fontId="63" fillId="3" borderId="12" xfId="1" applyNumberFormat="1" applyFont="1" applyFill="1" applyBorder="1" applyAlignment="1">
      <alignment horizontal="center" vertical="center"/>
    </xf>
    <xf numFmtId="188" fontId="63" fillId="3" borderId="13" xfId="0" applyNumberFormat="1" applyFont="1" applyFill="1" applyBorder="1" applyAlignment="1">
      <alignment horizontal="center" vertical="center"/>
    </xf>
    <xf numFmtId="14" fontId="63" fillId="3" borderId="13" xfId="0" applyNumberFormat="1" applyFont="1" applyFill="1" applyBorder="1" applyAlignment="1">
      <alignment horizontal="center" vertical="center"/>
    </xf>
    <xf numFmtId="3" fontId="63" fillId="3" borderId="6" xfId="1" applyNumberFormat="1" applyFont="1" applyFill="1" applyBorder="1" applyAlignment="1">
      <alignment horizontal="center" vertical="center"/>
    </xf>
    <xf numFmtId="0" fontId="63" fillId="3" borderId="12" xfId="0" applyFont="1" applyFill="1" applyBorder="1" applyAlignment="1">
      <alignment horizontal="center" vertical="center"/>
    </xf>
    <xf numFmtId="0" fontId="63" fillId="3" borderId="13" xfId="0" applyFont="1" applyFill="1" applyBorder="1" applyAlignment="1">
      <alignment horizontal="center" vertical="center"/>
    </xf>
    <xf numFmtId="187" fontId="63" fillId="3" borderId="6" xfId="1" applyNumberFormat="1" applyFont="1" applyFill="1" applyBorder="1" applyAlignment="1">
      <alignment horizontal="center" vertical="center"/>
    </xf>
    <xf numFmtId="187" fontId="65" fillId="3" borderId="40" xfId="1" applyNumberFormat="1" applyFont="1" applyFill="1" applyBorder="1" applyAlignment="1">
      <alignment horizontal="center" vertical="center"/>
    </xf>
    <xf numFmtId="187" fontId="62" fillId="2" borderId="5" xfId="1" applyNumberFormat="1" applyFont="1" applyFill="1" applyBorder="1" applyAlignment="1">
      <alignment horizontal="center" vertical="center"/>
    </xf>
    <xf numFmtId="49" fontId="65" fillId="0" borderId="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left"/>
    </xf>
    <xf numFmtId="187" fontId="65" fillId="0" borderId="41" xfId="1" applyNumberFormat="1" applyFont="1" applyBorder="1"/>
    <xf numFmtId="188" fontId="65" fillId="0" borderId="41" xfId="0" applyNumberFormat="1" applyFont="1" applyBorder="1" applyAlignment="1">
      <alignment horizontal="center"/>
    </xf>
    <xf numFmtId="0" fontId="65" fillId="0" borderId="41" xfId="0" applyFont="1" applyBorder="1" applyAlignment="1">
      <alignment horizontal="center"/>
    </xf>
    <xf numFmtId="0" fontId="65" fillId="0" borderId="41" xfId="0" applyFont="1" applyBorder="1" applyAlignment="1">
      <alignment horizontal="center" vertical="center"/>
    </xf>
    <xf numFmtId="187" fontId="65" fillId="0" borderId="41" xfId="1" applyNumberFormat="1" applyFont="1" applyBorder="1" applyAlignment="1">
      <alignment horizontal="center" vertical="center"/>
    </xf>
    <xf numFmtId="3" fontId="65" fillId="0" borderId="41" xfId="1" applyNumberFormat="1" applyFont="1" applyBorder="1" applyAlignment="1">
      <alignment horizontal="center" vertical="center"/>
    </xf>
    <xf numFmtId="187" fontId="64" fillId="0" borderId="23" xfId="1" applyNumberFormat="1" applyFont="1" applyFill="1" applyBorder="1" applyAlignment="1">
      <alignment horizontal="center" vertical="center"/>
    </xf>
    <xf numFmtId="187" fontId="64" fillId="0" borderId="0" xfId="1" quotePrefix="1" applyNumberFormat="1" applyFont="1" applyFill="1" applyBorder="1" applyAlignment="1">
      <alignment horizontal="center" vertical="center"/>
    </xf>
    <xf numFmtId="187" fontId="65" fillId="0" borderId="0" xfId="1" applyNumberFormat="1" applyFont="1" applyBorder="1"/>
    <xf numFmtId="188" fontId="65" fillId="0" borderId="0" xfId="0" applyNumberFormat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center" vertical="center"/>
    </xf>
    <xf numFmtId="187" fontId="65" fillId="0" borderId="0" xfId="1" applyNumberFormat="1" applyFont="1" applyBorder="1" applyAlignment="1">
      <alignment horizontal="center" vertical="center"/>
    </xf>
    <xf numFmtId="3" fontId="65" fillId="0" borderId="0" xfId="1" applyNumberFormat="1" applyFont="1" applyBorder="1" applyAlignment="1">
      <alignment horizontal="center" vertical="center"/>
    </xf>
    <xf numFmtId="187" fontId="64" fillId="0" borderId="0" xfId="1" applyNumberFormat="1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187" fontId="66" fillId="0" borderId="0" xfId="1" applyNumberFormat="1" applyFont="1" applyFill="1" applyBorder="1" applyAlignment="1">
      <alignment horizontal="center" vertical="center"/>
    </xf>
    <xf numFmtId="187" fontId="65" fillId="0" borderId="0" xfId="0" applyNumberFormat="1" applyFont="1" applyFill="1" applyBorder="1" applyAlignment="1">
      <alignment horizontal="center" vertical="center"/>
    </xf>
    <xf numFmtId="188" fontId="65" fillId="0" borderId="0" xfId="0" applyNumberFormat="1" applyFont="1"/>
    <xf numFmtId="187" fontId="65" fillId="0" borderId="0" xfId="0" applyNumberFormat="1" applyFont="1" applyBorder="1" applyAlignment="1">
      <alignment horizontal="center" vertical="center"/>
    </xf>
    <xf numFmtId="0" fontId="65" fillId="0" borderId="0" xfId="0" applyFont="1" applyBorder="1"/>
    <xf numFmtId="0" fontId="65" fillId="0" borderId="0" xfId="0" applyFont="1" applyAlignment="1">
      <alignment horizontal="center" vertical="center"/>
    </xf>
    <xf numFmtId="187" fontId="65" fillId="0" borderId="0" xfId="1" applyNumberFormat="1" applyFont="1" applyAlignment="1">
      <alignment horizontal="center" vertical="center"/>
    </xf>
    <xf numFmtId="3" fontId="65" fillId="0" borderId="0" xfId="1" applyNumberFormat="1" applyFont="1"/>
    <xf numFmtId="0" fontId="65" fillId="0" borderId="0" xfId="0" applyFont="1" applyBorder="1" applyAlignment="1">
      <alignment horizontal="left" vertical="center"/>
    </xf>
    <xf numFmtId="187" fontId="67" fillId="0" borderId="0" xfId="1" applyNumberFormat="1" applyFont="1" applyBorder="1" applyAlignment="1">
      <alignment horizontal="center" vertical="center"/>
    </xf>
    <xf numFmtId="188" fontId="67" fillId="0" borderId="0" xfId="0" applyNumberFormat="1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3" fontId="67" fillId="0" borderId="0" xfId="1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7" fontId="67" fillId="0" borderId="0" xfId="1" applyNumberFormat="1" applyFont="1" applyAlignment="1">
      <alignment horizontal="center" vertical="center"/>
    </xf>
    <xf numFmtId="187" fontId="60" fillId="0" borderId="0" xfId="1" applyNumberFormat="1" applyFont="1" applyBorder="1"/>
    <xf numFmtId="187" fontId="67" fillId="0" borderId="0" xfId="1" applyNumberFormat="1" applyFont="1" applyBorder="1" applyAlignment="1">
      <alignment horizontal="left" vertical="top"/>
    </xf>
    <xf numFmtId="188" fontId="67" fillId="0" borderId="0" xfId="0" applyNumberFormat="1" applyFont="1" applyBorder="1" applyAlignment="1">
      <alignment horizontal="left" vertical="top"/>
    </xf>
    <xf numFmtId="0" fontId="67" fillId="0" borderId="0" xfId="0" applyFont="1" applyBorder="1" applyAlignment="1">
      <alignment horizontal="left" vertical="top"/>
    </xf>
    <xf numFmtId="3" fontId="67" fillId="0" borderId="0" xfId="1" applyNumberFormat="1" applyFont="1" applyBorder="1" applyAlignment="1">
      <alignment horizontal="left" vertical="top"/>
    </xf>
    <xf numFmtId="0" fontId="67" fillId="0" borderId="0" xfId="0" applyFont="1"/>
    <xf numFmtId="0" fontId="67" fillId="0" borderId="0" xfId="0" applyFont="1" applyAlignment="1">
      <alignment horizontal="center"/>
    </xf>
    <xf numFmtId="187" fontId="67" fillId="0" borderId="0" xfId="1" applyNumberFormat="1" applyFont="1"/>
    <xf numFmtId="187" fontId="67" fillId="0" borderId="0" xfId="1" applyNumberFormat="1" applyFont="1" applyBorder="1"/>
    <xf numFmtId="0" fontId="60" fillId="0" borderId="0" xfId="0" applyFont="1" applyFill="1" applyBorder="1" applyAlignment="1">
      <alignment horizontal="center" vertical="center"/>
    </xf>
    <xf numFmtId="0" fontId="60" fillId="0" borderId="0" xfId="0" applyFont="1" applyBorder="1" applyAlignment="1">
      <alignment horizontal="left" vertical="center"/>
    </xf>
    <xf numFmtId="187" fontId="60" fillId="0" borderId="0" xfId="1" applyNumberFormat="1" applyFont="1" applyBorder="1" applyAlignment="1">
      <alignment horizontal="left" vertical="top"/>
    </xf>
    <xf numFmtId="188" fontId="60" fillId="0" borderId="0" xfId="0" applyNumberFormat="1" applyFont="1" applyBorder="1" applyAlignment="1">
      <alignment horizontal="left" vertical="top"/>
    </xf>
    <xf numFmtId="0" fontId="60" fillId="0" borderId="0" xfId="0" applyFont="1" applyBorder="1" applyAlignment="1">
      <alignment horizontal="left" vertical="top"/>
    </xf>
    <xf numFmtId="187" fontId="60" fillId="0" borderId="0" xfId="0" applyNumberFormat="1" applyFont="1" applyBorder="1" applyAlignment="1">
      <alignment horizontal="left" vertical="top"/>
    </xf>
    <xf numFmtId="3" fontId="60" fillId="0" borderId="0" xfId="1" applyNumberFormat="1" applyFont="1" applyBorder="1" applyAlignment="1">
      <alignment horizontal="left" vertical="top"/>
    </xf>
    <xf numFmtId="187" fontId="68" fillId="0" borderId="0" xfId="1" applyNumberFormat="1" applyFont="1" applyFill="1" applyBorder="1"/>
    <xf numFmtId="187" fontId="60" fillId="0" borderId="0" xfId="0" applyNumberFormat="1" applyFont="1"/>
    <xf numFmtId="3" fontId="60" fillId="0" borderId="0" xfId="1" applyNumberFormat="1" applyFont="1" applyBorder="1"/>
    <xf numFmtId="0" fontId="60" fillId="0" borderId="0" xfId="0" applyFont="1" applyBorder="1"/>
    <xf numFmtId="188" fontId="65" fillId="0" borderId="27" xfId="0" applyNumberFormat="1" applyFont="1" applyBorder="1" applyAlignment="1">
      <alignment horizontal="center" vertical="center"/>
    </xf>
    <xf numFmtId="15" fontId="65" fillId="0" borderId="20" xfId="0" applyNumberFormat="1" applyFont="1" applyBorder="1" applyAlignment="1">
      <alignment horizontal="center" vertical="center"/>
    </xf>
    <xf numFmtId="187" fontId="64" fillId="0" borderId="28" xfId="1" applyNumberFormat="1" applyFont="1" applyFill="1" applyBorder="1" applyAlignment="1">
      <alignment horizontal="center" vertical="center"/>
    </xf>
    <xf numFmtId="187" fontId="64" fillId="0" borderId="42" xfId="1" applyNumberFormat="1" applyFont="1" applyFill="1" applyBorder="1" applyAlignment="1">
      <alignment horizontal="center" vertical="center"/>
    </xf>
    <xf numFmtId="187" fontId="65" fillId="0" borderId="43" xfId="1" applyNumberFormat="1" applyFont="1" applyBorder="1" applyAlignment="1">
      <alignment horizontal="center" vertical="center"/>
    </xf>
    <xf numFmtId="187" fontId="65" fillId="0" borderId="44" xfId="1" applyNumberFormat="1" applyFont="1" applyBorder="1" applyAlignment="1">
      <alignment horizontal="center" vertical="center"/>
    </xf>
    <xf numFmtId="187" fontId="66" fillId="2" borderId="12" xfId="1" applyNumberFormat="1" applyFont="1" applyFill="1" applyBorder="1" applyAlignment="1">
      <alignment horizontal="center" vertical="center"/>
    </xf>
    <xf numFmtId="187" fontId="65" fillId="0" borderId="5" xfId="1" applyNumberFormat="1" applyFont="1" applyBorder="1" applyAlignment="1">
      <alignment horizontal="center" vertical="center"/>
    </xf>
    <xf numFmtId="194" fontId="72" fillId="0" borderId="0" xfId="6" applyNumberFormat="1" applyFont="1" applyFill="1" applyBorder="1" applyAlignment="1">
      <alignment horizontal="center"/>
    </xf>
    <xf numFmtId="0" fontId="73" fillId="0" borderId="0" xfId="6" applyFont="1"/>
    <xf numFmtId="0" fontId="74" fillId="0" borderId="0" xfId="6" applyFont="1" applyAlignment="1"/>
    <xf numFmtId="187" fontId="74" fillId="0" borderId="0" xfId="7" applyNumberFormat="1" applyFont="1"/>
    <xf numFmtId="0" fontId="74" fillId="0" borderId="0" xfId="6" applyFont="1" applyAlignment="1">
      <alignment horizontal="center"/>
    </xf>
    <xf numFmtId="0" fontId="74" fillId="0" borderId="0" xfId="6" applyFont="1"/>
    <xf numFmtId="0" fontId="74" fillId="0" borderId="0" xfId="6" applyFont="1" applyBorder="1"/>
    <xf numFmtId="187" fontId="73" fillId="0" borderId="0" xfId="7" applyNumberFormat="1" applyFont="1" applyBorder="1" applyAlignment="1">
      <alignment horizontal="center"/>
    </xf>
    <xf numFmtId="187" fontId="74" fillId="0" borderId="0" xfId="7" applyNumberFormat="1" applyFont="1" applyBorder="1" applyAlignment="1">
      <alignment horizontal="center"/>
    </xf>
    <xf numFmtId="187" fontId="74" fillId="0" borderId="0" xfId="7" applyNumberFormat="1" applyFont="1" applyBorder="1"/>
    <xf numFmtId="187" fontId="73" fillId="4" borderId="7" xfId="7" applyNumberFormat="1" applyFont="1" applyFill="1" applyBorder="1" applyAlignment="1">
      <alignment horizontal="center"/>
    </xf>
    <xf numFmtId="0" fontId="73" fillId="4" borderId="8" xfId="6" applyFont="1" applyFill="1" applyBorder="1" applyAlignment="1">
      <alignment horizontal="center"/>
    </xf>
    <xf numFmtId="187" fontId="73" fillId="4" borderId="8" xfId="7" applyNumberFormat="1" applyFont="1" applyFill="1" applyBorder="1" applyAlignment="1">
      <alignment horizontal="center"/>
    </xf>
    <xf numFmtId="0" fontId="73" fillId="4" borderId="15" xfId="6" applyFont="1" applyFill="1" applyBorder="1" applyAlignment="1">
      <alignment horizontal="center"/>
    </xf>
    <xf numFmtId="0" fontId="73" fillId="4" borderId="15" xfId="6" applyFont="1" applyFill="1" applyBorder="1" applyAlignment="1"/>
    <xf numFmtId="187" fontId="73" fillId="4" borderId="15" xfId="7" applyNumberFormat="1" applyFont="1" applyFill="1" applyBorder="1" applyAlignment="1">
      <alignment horizontal="center"/>
    </xf>
    <xf numFmtId="0" fontId="74" fillId="0" borderId="20" xfId="6" applyFont="1" applyFill="1" applyBorder="1" applyAlignment="1">
      <alignment horizontal="center" vertical="center"/>
    </xf>
    <xf numFmtId="14" fontId="74" fillId="0" borderId="19" xfId="6" quotePrefix="1" applyNumberFormat="1" applyFont="1" applyFill="1" applyBorder="1" applyAlignment="1">
      <alignment horizontal="center" vertical="center"/>
    </xf>
    <xf numFmtId="195" fontId="74" fillId="0" borderId="19" xfId="7" applyNumberFormat="1" applyFont="1" applyFill="1" applyBorder="1" applyAlignment="1">
      <alignment horizontal="right"/>
    </xf>
    <xf numFmtId="15" fontId="74" fillId="0" borderId="19" xfId="6" applyNumberFormat="1" applyFont="1" applyFill="1" applyBorder="1" applyAlignment="1">
      <alignment horizontal="center" vertical="center"/>
    </xf>
    <xf numFmtId="0" fontId="74" fillId="0" borderId="19" xfId="6" applyFont="1" applyFill="1" applyBorder="1" applyAlignment="1">
      <alignment horizontal="center" vertical="center"/>
    </xf>
    <xf numFmtId="0" fontId="74" fillId="0" borderId="20" xfId="6" quotePrefix="1" applyFont="1" applyFill="1" applyBorder="1" applyAlignment="1">
      <alignment horizontal="center" vertical="center"/>
    </xf>
    <xf numFmtId="195" fontId="74" fillId="0" borderId="20" xfId="7" applyNumberFormat="1" applyFont="1" applyFill="1" applyBorder="1" applyAlignment="1">
      <alignment horizontal="right"/>
    </xf>
    <xf numFmtId="15" fontId="74" fillId="0" borderId="20" xfId="6" applyNumberFormat="1" applyFont="1" applyFill="1" applyBorder="1" applyAlignment="1">
      <alignment horizontal="center" vertical="center"/>
    </xf>
    <xf numFmtId="15" fontId="74" fillId="0" borderId="20" xfId="6" applyNumberFormat="1" applyFont="1" applyFill="1" applyBorder="1" applyAlignment="1">
      <alignment horizontal="center" vertical="center"/>
    </xf>
    <xf numFmtId="49" fontId="74" fillId="0" borderId="20" xfId="6" applyNumberFormat="1" applyFont="1" applyFill="1" applyBorder="1" applyAlignment="1">
      <alignment horizontal="center" vertical="center"/>
    </xf>
    <xf numFmtId="0" fontId="74" fillId="0" borderId="20" xfId="8" applyFont="1" applyFill="1" applyBorder="1" applyAlignment="1">
      <alignment horizontal="center" vertical="center"/>
    </xf>
    <xf numFmtId="15" fontId="74" fillId="0" borderId="20" xfId="6" quotePrefix="1" applyNumberFormat="1" applyFont="1" applyFill="1" applyBorder="1" applyAlignment="1">
      <alignment horizontal="center" vertical="center"/>
    </xf>
    <xf numFmtId="2" fontId="74" fillId="0" borderId="20" xfId="6" applyNumberFormat="1" applyFont="1" applyFill="1" applyBorder="1" applyAlignment="1">
      <alignment horizontal="center" vertical="center"/>
    </xf>
    <xf numFmtId="0" fontId="74" fillId="0" borderId="20" xfId="8" applyNumberFormat="1" applyFont="1" applyFill="1" applyBorder="1" applyAlignment="1">
      <alignment horizontal="center" vertical="center"/>
    </xf>
    <xf numFmtId="2" fontId="74" fillId="0" borderId="20" xfId="6" quotePrefix="1" applyNumberFormat="1" applyFont="1" applyFill="1" applyBorder="1" applyAlignment="1">
      <alignment horizontal="center" vertical="center"/>
    </xf>
    <xf numFmtId="14" fontId="74" fillId="0" borderId="20" xfId="6" applyNumberFormat="1" applyFont="1" applyFill="1" applyBorder="1" applyAlignment="1">
      <alignment horizontal="center" vertical="center"/>
    </xf>
    <xf numFmtId="187" fontId="74" fillId="0" borderId="20" xfId="7" applyNumberFormat="1" applyFont="1" applyFill="1" applyBorder="1" applyAlignment="1">
      <alignment horizontal="center" vertical="center"/>
    </xf>
    <xf numFmtId="14" fontId="74" fillId="0" borderId="20" xfId="6" quotePrefix="1" applyNumberFormat="1" applyFont="1" applyFill="1" applyBorder="1" applyAlignment="1">
      <alignment horizontal="center" vertical="center"/>
    </xf>
    <xf numFmtId="0" fontId="74" fillId="0" borderId="20" xfId="6" applyFont="1" applyFill="1" applyBorder="1" applyAlignment="1">
      <alignment horizontal="center"/>
    </xf>
    <xf numFmtId="2" fontId="74" fillId="0" borderId="20" xfId="8" applyNumberFormat="1" applyFont="1" applyFill="1" applyBorder="1" applyAlignment="1">
      <alignment horizontal="center" vertical="center"/>
    </xf>
    <xf numFmtId="188" fontId="74" fillId="0" borderId="20" xfId="8" quotePrefix="1" applyNumberFormat="1" applyFont="1" applyFill="1" applyBorder="1" applyAlignment="1">
      <alignment horizontal="center" vertical="center"/>
    </xf>
    <xf numFmtId="0" fontId="74" fillId="0" borderId="0" xfId="6" applyFont="1" applyFill="1"/>
    <xf numFmtId="15" fontId="74" fillId="0" borderId="20" xfId="8" quotePrefix="1" applyNumberFormat="1" applyFont="1" applyFill="1" applyBorder="1" applyAlignment="1">
      <alignment horizontal="center" vertical="center"/>
    </xf>
    <xf numFmtId="15" fontId="74" fillId="0" borderId="20" xfId="6" quotePrefix="1" applyNumberFormat="1" applyFont="1" applyFill="1" applyBorder="1" applyAlignment="1">
      <alignment horizontal="center" vertical="center"/>
    </xf>
    <xf numFmtId="0" fontId="74" fillId="0" borderId="20" xfId="8" quotePrefix="1" applyNumberFormat="1" applyFont="1" applyFill="1" applyBorder="1" applyAlignment="1">
      <alignment horizontal="center" vertical="center"/>
    </xf>
    <xf numFmtId="14" fontId="74" fillId="0" borderId="20" xfId="8" quotePrefix="1" applyNumberFormat="1" applyFont="1" applyFill="1" applyBorder="1" applyAlignment="1">
      <alignment horizontal="center" vertical="center"/>
    </xf>
    <xf numFmtId="0" fontId="74" fillId="0" borderId="20" xfId="8" quotePrefix="1" applyFont="1" applyFill="1" applyBorder="1" applyAlignment="1">
      <alignment horizontal="center" vertical="center"/>
    </xf>
    <xf numFmtId="0" fontId="74" fillId="0" borderId="37" xfId="6" applyFont="1" applyFill="1" applyBorder="1" applyAlignment="1">
      <alignment horizontal="center" vertical="center"/>
    </xf>
    <xf numFmtId="195" fontId="74" fillId="0" borderId="37" xfId="7" applyNumberFormat="1" applyFont="1" applyFill="1" applyBorder="1" applyAlignment="1">
      <alignment horizontal="right"/>
    </xf>
    <xf numFmtId="15" fontId="74" fillId="0" borderId="37" xfId="6" quotePrefix="1" applyNumberFormat="1" applyFont="1" applyFill="1" applyBorder="1" applyAlignment="1">
      <alignment horizontal="center" vertical="center"/>
    </xf>
    <xf numFmtId="14" fontId="74" fillId="0" borderId="37" xfId="6" quotePrefix="1" applyNumberFormat="1" applyFont="1" applyFill="1" applyBorder="1" applyAlignment="1">
      <alignment horizontal="center" vertical="center"/>
    </xf>
    <xf numFmtId="0" fontId="73" fillId="4" borderId="6" xfId="6" applyFont="1" applyFill="1" applyBorder="1" applyAlignment="1">
      <alignment horizontal="center" vertical="center"/>
    </xf>
    <xf numFmtId="195" fontId="73" fillId="4" borderId="6" xfId="7" applyNumberFormat="1" applyFont="1" applyFill="1" applyBorder="1" applyAlignment="1">
      <alignment horizontal="right"/>
    </xf>
    <xf numFmtId="14" fontId="73" fillId="4" borderId="6" xfId="6" applyNumberFormat="1" applyFont="1" applyFill="1" applyBorder="1" applyAlignment="1">
      <alignment horizontal="center" vertical="center"/>
    </xf>
    <xf numFmtId="187" fontId="74" fillId="4" borderId="6" xfId="7" applyNumberFormat="1" applyFont="1" applyFill="1" applyBorder="1" applyAlignment="1">
      <alignment horizontal="center" vertical="center"/>
    </xf>
    <xf numFmtId="187" fontId="73" fillId="4" borderId="6" xfId="7" applyNumberFormat="1" applyFont="1" applyFill="1" applyBorder="1" applyAlignment="1">
      <alignment horizontal="center" vertical="center"/>
    </xf>
    <xf numFmtId="187" fontId="74" fillId="0" borderId="0" xfId="6" applyNumberFormat="1" applyFont="1"/>
    <xf numFmtId="2" fontId="74" fillId="0" borderId="0" xfId="6" applyNumberFormat="1" applyFont="1" applyFill="1" applyBorder="1" applyAlignment="1">
      <alignment horizontal="center"/>
    </xf>
    <xf numFmtId="0" fontId="74" fillId="0" borderId="0" xfId="6" applyFont="1" applyFill="1" applyBorder="1" applyAlignment="1">
      <alignment horizontal="right"/>
    </xf>
    <xf numFmtId="187" fontId="74" fillId="0" borderId="0" xfId="7" applyNumberFormat="1" applyFont="1" applyFill="1" applyBorder="1" applyAlignment="1">
      <alignment horizontal="center"/>
    </xf>
    <xf numFmtId="194" fontId="74" fillId="0" borderId="0" xfId="6" applyNumberFormat="1" applyFont="1" applyFill="1" applyBorder="1" applyAlignment="1">
      <alignment horizontal="center"/>
    </xf>
    <xf numFmtId="187" fontId="74" fillId="0" borderId="0" xfId="7" applyNumberFormat="1" applyFont="1" applyFill="1" applyBorder="1"/>
    <xf numFmtId="0" fontId="74" fillId="0" borderId="0" xfId="6" applyFont="1" applyFill="1" applyBorder="1" applyAlignment="1">
      <alignment horizontal="center" vertical="center"/>
    </xf>
    <xf numFmtId="187" fontId="74" fillId="0" borderId="0" xfId="7" applyNumberFormat="1" applyFont="1" applyFill="1" applyBorder="1" applyAlignment="1">
      <alignment horizontal="center" vertical="center"/>
    </xf>
    <xf numFmtId="195" fontId="74" fillId="0" borderId="6" xfId="6" applyNumberFormat="1" applyFont="1" applyFill="1" applyBorder="1" applyAlignment="1">
      <alignment horizontal="right"/>
    </xf>
    <xf numFmtId="0" fontId="74" fillId="0" borderId="6" xfId="6" applyFont="1" applyFill="1" applyBorder="1" applyAlignment="1">
      <alignment horizontal="center" vertical="center"/>
    </xf>
    <xf numFmtId="0" fontId="74" fillId="0" borderId="0" xfId="6" applyFont="1" applyFill="1" applyBorder="1" applyAlignment="1">
      <alignment horizontal="left"/>
    </xf>
    <xf numFmtId="187" fontId="74" fillId="0" borderId="6" xfId="7" applyNumberFormat="1" applyFont="1" applyFill="1" applyBorder="1" applyAlignment="1">
      <alignment horizontal="center" vertical="center"/>
    </xf>
    <xf numFmtId="0" fontId="74" fillId="0" borderId="0" xfId="8" applyNumberFormat="1" applyFont="1" applyFill="1" applyBorder="1" applyAlignment="1">
      <alignment horizontal="center"/>
    </xf>
    <xf numFmtId="195" fontId="73" fillId="4" borderId="6" xfId="6" applyNumberFormat="1" applyFont="1" applyFill="1" applyBorder="1" applyAlignment="1">
      <alignment horizontal="right"/>
    </xf>
    <xf numFmtId="0" fontId="74" fillId="0" borderId="0" xfId="6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73" fillId="0" borderId="0" xfId="7" applyNumberFormat="1" applyFont="1" applyFill="1" applyBorder="1" applyAlignment="1">
      <alignment horizontal="center" vertical="center"/>
    </xf>
    <xf numFmtId="195" fontId="74" fillId="0" borderId="0" xfId="6" applyNumberFormat="1" applyFont="1" applyFill="1" applyBorder="1" applyAlignment="1">
      <alignment horizontal="right"/>
    </xf>
    <xf numFmtId="0" fontId="74" fillId="0" borderId="0" xfId="6" applyFont="1" applyFill="1" applyBorder="1"/>
    <xf numFmtId="0" fontId="74" fillId="0" borderId="0" xfId="6" applyFont="1" applyFill="1" applyBorder="1" applyAlignment="1"/>
    <xf numFmtId="2" fontId="74" fillId="0" borderId="0" xfId="6" applyNumberFormat="1" applyFont="1" applyFill="1" applyBorder="1" applyAlignment="1">
      <alignment horizontal="center" vertical="center"/>
    </xf>
    <xf numFmtId="0" fontId="74" fillId="0" borderId="0" xfId="6" applyFont="1" applyBorder="1" applyAlignment="1"/>
    <xf numFmtId="0" fontId="74" fillId="0" borderId="0" xfId="6" applyFont="1" applyBorder="1" applyAlignment="1">
      <alignment horizontal="center"/>
    </xf>
    <xf numFmtId="0" fontId="74" fillId="0" borderId="0" xfId="6" applyFont="1" applyBorder="1" applyAlignment="1">
      <alignment horizontal="center" vertical="center"/>
    </xf>
    <xf numFmtId="187" fontId="74" fillId="0" borderId="0" xfId="7" applyNumberFormat="1" applyFont="1" applyBorder="1" applyAlignment="1">
      <alignment horizontal="center" vertical="center"/>
    </xf>
    <xf numFmtId="0" fontId="74" fillId="0" borderId="0" xfId="6" applyFont="1" applyAlignment="1">
      <alignment horizontal="center" vertical="center"/>
    </xf>
    <xf numFmtId="187" fontId="74" fillId="0" borderId="0" xfId="7" applyNumberFormat="1" applyFont="1" applyAlignment="1">
      <alignment horizontal="center" vertical="center"/>
    </xf>
    <xf numFmtId="187" fontId="74" fillId="0" borderId="0" xfId="7" applyNumberFormat="1" applyFont="1" applyFill="1"/>
    <xf numFmtId="187" fontId="74" fillId="0" borderId="0" xfId="6" applyNumberFormat="1" applyFont="1" applyAlignment="1">
      <alignment horizontal="center" vertical="center"/>
    </xf>
    <xf numFmtId="187" fontId="74" fillId="0" borderId="0" xfId="6" applyNumberFormat="1" applyFont="1" applyBorder="1"/>
    <xf numFmtId="195" fontId="74" fillId="0" borderId="0" xfId="6" applyNumberFormat="1" applyFont="1"/>
    <xf numFmtId="195" fontId="74" fillId="0" borderId="0" xfId="6" applyNumberFormat="1" applyFont="1" applyFill="1"/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4" fontId="74" fillId="0" borderId="19" xfId="6" applyNumberFormat="1" applyFont="1" applyFill="1" applyBorder="1" applyAlignment="1">
      <alignment horizontal="center" vertical="center"/>
    </xf>
    <xf numFmtId="195" fontId="74" fillId="0" borderId="6" xfId="6" applyNumberFormat="1" applyFont="1" applyFill="1" applyBorder="1" applyAlignment="1">
      <alignment horizontal="center" vertical="center"/>
    </xf>
    <xf numFmtId="43" fontId="74" fillId="0" borderId="0" xfId="6" applyNumberFormat="1" applyFont="1" applyFill="1" applyBorder="1" applyAlignment="1">
      <alignment horizontal="center" vertical="center"/>
    </xf>
    <xf numFmtId="43" fontId="74" fillId="0" borderId="0" xfId="1" applyFont="1" applyFill="1" applyBorder="1" applyAlignment="1">
      <alignment horizontal="center" vertical="center"/>
    </xf>
    <xf numFmtId="0" fontId="74" fillId="0" borderId="0" xfId="6" applyFont="1" applyFill="1" applyBorder="1" applyAlignment="1">
      <alignment horizontal="left"/>
    </xf>
    <xf numFmtId="195" fontId="74" fillId="0" borderId="0" xfId="6" applyNumberFormat="1" applyFont="1" applyFill="1" applyBorder="1" applyAlignment="1">
      <alignment horizontal="center" vertical="center"/>
    </xf>
    <xf numFmtId="195" fontId="74" fillId="0" borderId="45" xfId="6" applyNumberFormat="1" applyFont="1" applyFill="1" applyBorder="1" applyAlignment="1">
      <alignment horizontal="center" vertic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right" vertical="center"/>
    </xf>
    <xf numFmtId="195" fontId="74" fillId="0" borderId="0" xfId="6" applyNumberFormat="1" applyFont="1" applyFill="1" applyBorder="1" applyAlignment="1">
      <alignment horizontal="right" vertical="center"/>
    </xf>
    <xf numFmtId="195" fontId="74" fillId="0" borderId="45" xfId="6" applyNumberFormat="1" applyFont="1" applyFill="1" applyBorder="1" applyAlignment="1">
      <alignment horizontal="right" vertic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95" fontId="74" fillId="0" borderId="0" xfId="6" applyNumberFormat="1" applyFont="1" applyBorder="1" applyAlignment="1">
      <alignment horizontal="right" vertical="center"/>
    </xf>
    <xf numFmtId="195" fontId="74" fillId="0" borderId="45" xfId="6" applyNumberFormat="1" applyFont="1" applyBorder="1" applyAlignment="1">
      <alignment horizontal="right" vertic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87" fontId="74" fillId="0" borderId="0" xfId="6" applyNumberFormat="1" applyFont="1" applyFill="1" applyBorder="1" applyAlignment="1">
      <alignment horizontal="center" vertic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95" fontId="74" fillId="0" borderId="0" xfId="6" applyNumberFormat="1" applyFont="1" applyBorder="1" applyAlignment="1">
      <alignment horizontal="center" vertic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1" applyFont="1" applyFill="1" applyBorder="1" applyAlignment="1">
      <alignment horizontal="righ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95" fontId="74" fillId="0" borderId="0" xfId="6" applyNumberFormat="1" applyFont="1" applyBorder="1"/>
    <xf numFmtId="195" fontId="74" fillId="0" borderId="45" xfId="6" applyNumberFormat="1" applyFont="1" applyBorder="1"/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43" fontId="74" fillId="0" borderId="0" xfId="7" applyNumberFormat="1" applyFont="1"/>
    <xf numFmtId="43" fontId="73" fillId="0" borderId="0" xfId="7" applyNumberFormat="1" applyFont="1" applyBorder="1" applyAlignment="1">
      <alignment horizontal="center"/>
    </xf>
    <xf numFmtId="43" fontId="74" fillId="0" borderId="0" xfId="7" applyNumberFormat="1" applyFont="1" applyBorder="1" applyAlignment="1">
      <alignment horizontal="center"/>
    </xf>
    <xf numFmtId="43" fontId="74" fillId="0" borderId="0" xfId="7" applyNumberFormat="1" applyFont="1" applyBorder="1"/>
    <xf numFmtId="43" fontId="73" fillId="4" borderId="7" xfId="7" applyNumberFormat="1" applyFont="1" applyFill="1" applyBorder="1" applyAlignment="1">
      <alignment horizontal="center"/>
    </xf>
    <xf numFmtId="43" fontId="73" fillId="4" borderId="8" xfId="7" applyNumberFormat="1" applyFont="1" applyFill="1" applyBorder="1" applyAlignment="1">
      <alignment horizontal="center"/>
    </xf>
    <xf numFmtId="43" fontId="73" fillId="4" borderId="15" xfId="7" applyNumberFormat="1" applyFont="1" applyFill="1" applyBorder="1" applyAlignment="1">
      <alignment horizontal="center"/>
    </xf>
    <xf numFmtId="43" fontId="74" fillId="0" borderId="19" xfId="7" applyNumberFormat="1" applyFont="1" applyFill="1" applyBorder="1" applyAlignment="1">
      <alignment horizontal="right"/>
    </xf>
    <xf numFmtId="43" fontId="74" fillId="0" borderId="20" xfId="7" applyNumberFormat="1" applyFont="1" applyFill="1" applyBorder="1" applyAlignment="1">
      <alignment horizontal="right"/>
    </xf>
    <xf numFmtId="43" fontId="74" fillId="4" borderId="6" xfId="7" applyNumberFormat="1" applyFont="1" applyFill="1" applyBorder="1" applyAlignment="1">
      <alignment horizontal="center" vertical="center"/>
    </xf>
    <xf numFmtId="43" fontId="73" fillId="4" borderId="6" xfId="7" applyNumberFormat="1" applyFont="1" applyFill="1" applyBorder="1" applyAlignment="1">
      <alignment horizontal="center" vertical="center"/>
    </xf>
    <xf numFmtId="43" fontId="74" fillId="0" borderId="6" xfId="6" applyNumberFormat="1" applyFont="1" applyFill="1" applyBorder="1" applyAlignment="1">
      <alignment horizontal="right"/>
    </xf>
    <xf numFmtId="43" fontId="74" fillId="0" borderId="6" xfId="6" applyNumberFormat="1" applyFont="1" applyFill="1" applyBorder="1" applyAlignment="1">
      <alignment horizontal="center" vertical="center"/>
    </xf>
    <xf numFmtId="43" fontId="73" fillId="4" borderId="6" xfId="6" applyNumberFormat="1" applyFont="1" applyFill="1" applyBorder="1" applyAlignment="1">
      <alignment horizontal="right"/>
    </xf>
    <xf numFmtId="43" fontId="74" fillId="0" borderId="37" xfId="7" applyNumberFormat="1" applyFont="1" applyFill="1" applyBorder="1" applyAlignment="1">
      <alignment horizontal="right"/>
    </xf>
    <xf numFmtId="43" fontId="73" fillId="4" borderId="6" xfId="7" applyNumberFormat="1" applyFont="1" applyFill="1" applyBorder="1" applyAlignment="1">
      <alignment horizontal="right"/>
    </xf>
    <xf numFmtId="43" fontId="74" fillId="0" borderId="0" xfId="6" applyNumberFormat="1" applyFont="1" applyFill="1" applyBorder="1" applyAlignment="1">
      <alignment horizontal="left"/>
    </xf>
    <xf numFmtId="43" fontId="74" fillId="0" borderId="0" xfId="7" applyNumberFormat="1" applyFont="1" applyFill="1" applyBorder="1" applyAlignment="1">
      <alignment horizontal="center"/>
    </xf>
    <xf numFmtId="43" fontId="74" fillId="0" borderId="0" xfId="7" applyNumberFormat="1" applyFont="1" applyFill="1" applyBorder="1"/>
    <xf numFmtId="196" fontId="74" fillId="0" borderId="0" xfId="6" applyNumberFormat="1" applyFont="1" applyFill="1" applyBorder="1" applyAlignment="1">
      <alignment horizontal="right" vertical="center"/>
    </xf>
    <xf numFmtId="196" fontId="74" fillId="0" borderId="45" xfId="6" applyNumberFormat="1" applyFont="1" applyFill="1" applyBorder="1" applyAlignment="1">
      <alignment horizontal="right" vertical="center"/>
    </xf>
    <xf numFmtId="196" fontId="74" fillId="0" borderId="0" xfId="6" applyNumberFormat="1" applyFont="1"/>
    <xf numFmtId="43" fontId="74" fillId="0" borderId="0" xfId="7" applyNumberFormat="1" applyFont="1" applyFill="1" applyBorder="1" applyAlignment="1">
      <alignment horizontal="center" vertic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74" fillId="0" borderId="19" xfId="7" applyNumberFormat="1" applyFont="1" applyFill="1" applyBorder="1" applyAlignment="1">
      <alignment horizontal="right"/>
    </xf>
    <xf numFmtId="187" fontId="74" fillId="0" borderId="20" xfId="7" applyNumberFormat="1" applyFont="1" applyFill="1" applyBorder="1" applyAlignment="1">
      <alignment horizontal="right"/>
    </xf>
    <xf numFmtId="187" fontId="74" fillId="0" borderId="6" xfId="6" applyNumberFormat="1" applyFont="1" applyFill="1" applyBorder="1" applyAlignment="1">
      <alignment horizontal="right"/>
    </xf>
    <xf numFmtId="187" fontId="74" fillId="0" borderId="6" xfId="6" applyNumberFormat="1" applyFont="1" applyFill="1" applyBorder="1" applyAlignment="1">
      <alignment horizontal="center" vertical="center"/>
    </xf>
    <xf numFmtId="187" fontId="74" fillId="0" borderId="20" xfId="6" applyNumberFormat="1" applyFont="1" applyFill="1" applyBorder="1" applyAlignment="1">
      <alignment horizontal="center" vertical="center"/>
    </xf>
    <xf numFmtId="187" fontId="73" fillId="4" borderId="6" xfId="6" applyNumberFormat="1" applyFont="1" applyFill="1" applyBorder="1" applyAlignment="1">
      <alignment horizontal="right"/>
    </xf>
    <xf numFmtId="187" fontId="74" fillId="0" borderId="37" xfId="7" applyNumberFormat="1" applyFont="1" applyFill="1" applyBorder="1" applyAlignment="1">
      <alignment horizontal="right"/>
    </xf>
    <xf numFmtId="187" fontId="73" fillId="4" borderId="6" xfId="7" applyNumberFormat="1" applyFont="1" applyFill="1" applyBorder="1" applyAlignment="1">
      <alignment horizontal="right"/>
    </xf>
    <xf numFmtId="187" fontId="74" fillId="0" borderId="0" xfId="6" applyNumberFormat="1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74" fillId="0" borderId="0" xfId="7" applyNumberFormat="1" applyFont="1" applyAlignment="1">
      <alignment horizontal="center"/>
    </xf>
    <xf numFmtId="197" fontId="74" fillId="0" borderId="0" xfId="6" applyNumberFormat="1" applyFont="1" applyFill="1" applyBorder="1" applyAlignment="1">
      <alignment horizontal="right" vertical="center"/>
    </xf>
    <xf numFmtId="43" fontId="74" fillId="0" borderId="0" xfId="1" applyFont="1" applyAlignment="1">
      <alignment horizontal="center"/>
    </xf>
    <xf numFmtId="43" fontId="74" fillId="0" borderId="0" xfId="1" applyFont="1"/>
    <xf numFmtId="43" fontId="74" fillId="0" borderId="45" xfId="6" applyNumberFormat="1" applyFont="1" applyBorder="1" applyAlignment="1">
      <alignment horizontal="center"/>
    </xf>
    <xf numFmtId="195" fontId="74" fillId="0" borderId="45" xfId="6" applyNumberFormat="1" applyFont="1" applyBorder="1" applyAlignment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95" fontId="74" fillId="0" borderId="0" xfId="6" applyNumberFormat="1" applyFont="1" applyAlignment="1"/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87" fontId="73" fillId="4" borderId="0" xfId="7" applyNumberFormat="1" applyFont="1" applyFill="1" applyBorder="1" applyAlignment="1">
      <alignment horizontal="center" vertical="center"/>
    </xf>
    <xf numFmtId="187" fontId="73" fillId="4" borderId="0" xfId="6" applyNumberFormat="1" applyFont="1" applyFill="1" applyBorder="1" applyAlignment="1">
      <alignment horizontal="righ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45" xfId="1" applyFont="1" applyBorder="1" applyAlignment="1">
      <alignment horizontal="center"/>
    </xf>
    <xf numFmtId="187" fontId="74" fillId="0" borderId="45" xfId="7" applyNumberFormat="1" applyFont="1" applyBorder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87" fontId="74" fillId="0" borderId="6" xfId="6" applyNumberFormat="1" applyFont="1" applyFill="1" applyBorder="1" applyAlignment="1">
      <alignment horizont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87" fontId="74" fillId="0" borderId="45" xfId="6" applyNumberFormat="1" applyFont="1" applyBorder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87" fontId="74" fillId="0" borderId="45" xfId="7" applyNumberFormat="1" applyFont="1" applyFill="1" applyBorder="1"/>
    <xf numFmtId="187" fontId="74" fillId="0" borderId="45" xfId="6" applyNumberFormat="1" applyFont="1" applyBorder="1" applyAlignment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74" fillId="0" borderId="0" xfId="6" applyNumberFormat="1" applyFont="1" applyAlignment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73" fillId="4" borderId="6" xfId="7" applyNumberFormat="1" applyFont="1" applyFill="1" applyBorder="1" applyAlignment="1">
      <alignment horizont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198" fontId="74" fillId="0" borderId="0" xfId="7" applyNumberFormat="1" applyFont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99" fontId="74" fillId="0" borderId="19" xfId="6" applyNumberFormat="1" applyFont="1" applyFill="1" applyBorder="1" applyAlignment="1">
      <alignment horizontal="center" vertical="center"/>
    </xf>
    <xf numFmtId="199" fontId="74" fillId="0" borderId="20" xfId="6" applyNumberFormat="1" applyFont="1" applyFill="1" applyBorder="1" applyAlignment="1">
      <alignment horizontal="center" vertical="center"/>
    </xf>
    <xf numFmtId="199" fontId="74" fillId="0" borderId="20" xfId="6" quotePrefix="1" applyNumberFormat="1" applyFont="1" applyFill="1" applyBorder="1" applyAlignment="1">
      <alignment horizontal="center" vertical="center"/>
    </xf>
    <xf numFmtId="199" fontId="74" fillId="0" borderId="37" xfId="6" quotePrefix="1" applyNumberFormat="1" applyFont="1" applyFill="1" applyBorder="1" applyAlignment="1">
      <alignment horizontal="center" vertic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81" fillId="0" borderId="0" xfId="116" applyFont="1" applyAlignment="1">
      <alignment vertical="top"/>
    </xf>
    <xf numFmtId="0" fontId="82" fillId="0" borderId="47" xfId="116" applyFont="1" applyFill="1" applyBorder="1" applyAlignment="1">
      <alignment horizontal="center" vertical="center"/>
    </xf>
    <xf numFmtId="187" fontId="82" fillId="0" borderId="47" xfId="117" applyNumberFormat="1" applyFont="1" applyFill="1" applyBorder="1" applyAlignment="1">
      <alignment horizontal="center" vertical="center"/>
    </xf>
    <xf numFmtId="14" fontId="82" fillId="0" borderId="47" xfId="116" applyNumberFormat="1" applyFont="1" applyBorder="1" applyAlignment="1">
      <alignment horizontal="center" vertical="center" wrapText="1"/>
    </xf>
    <xf numFmtId="0" fontId="82" fillId="0" borderId="47" xfId="116" applyFont="1" applyBorder="1" applyAlignment="1">
      <alignment horizontal="center" vertical="center" wrapText="1"/>
    </xf>
    <xf numFmtId="0" fontId="82" fillId="0" borderId="47" xfId="116" applyFont="1" applyBorder="1" applyAlignment="1">
      <alignment vertical="center"/>
    </xf>
    <xf numFmtId="0" fontId="82" fillId="0" borderId="47" xfId="116" applyFont="1" applyBorder="1" applyAlignment="1">
      <alignment horizontal="center" vertical="center"/>
    </xf>
    <xf numFmtId="187" fontId="82" fillId="0" borderId="47" xfId="117" applyNumberFormat="1" applyFont="1" applyBorder="1" applyAlignment="1">
      <alignment horizontal="right" vertical="center" wrapText="1"/>
    </xf>
    <xf numFmtId="187" fontId="80" fillId="0" borderId="47" xfId="117" applyNumberFormat="1" applyFont="1" applyBorder="1" applyAlignment="1">
      <alignment horizontal="right" vertical="center" wrapText="1"/>
    </xf>
    <xf numFmtId="187" fontId="81" fillId="0" borderId="0" xfId="117" applyNumberFormat="1" applyFont="1" applyAlignment="1">
      <alignment vertical="top"/>
    </xf>
    <xf numFmtId="14" fontId="82" fillId="5" borderId="47" xfId="116" applyNumberFormat="1" applyFont="1" applyFill="1" applyBorder="1" applyAlignment="1">
      <alignment horizontal="center" vertical="center" wrapText="1"/>
    </xf>
    <xf numFmtId="187" fontId="82" fillId="5" borderId="47" xfId="117" applyNumberFormat="1" applyFont="1" applyFill="1" applyBorder="1" applyAlignment="1">
      <alignment horizontal="right" vertical="center" wrapText="1"/>
    </xf>
    <xf numFmtId="0" fontId="19" fillId="0" borderId="0" xfId="116"/>
    <xf numFmtId="187" fontId="19" fillId="0" borderId="0" xfId="116" applyNumberFormat="1"/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5" borderId="20" xfId="6" applyFont="1" applyFill="1" applyBorder="1" applyAlignment="1">
      <alignment horizontal="center" vertical="center"/>
    </xf>
    <xf numFmtId="187" fontId="74" fillId="5" borderId="20" xfId="7" applyNumberFormat="1" applyFont="1" applyFill="1" applyBorder="1" applyAlignment="1">
      <alignment horizontal="righ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1" applyFont="1" applyBorder="1" applyAlignment="1">
      <alignment horizontal="center"/>
    </xf>
    <xf numFmtId="43" fontId="74" fillId="0" borderId="0" xfId="1" applyFont="1" applyBorder="1"/>
    <xf numFmtId="198" fontId="74" fillId="0" borderId="0" xfId="7" applyNumberFormat="1" applyFont="1" applyBorder="1"/>
    <xf numFmtId="187" fontId="74" fillId="0" borderId="20" xfId="8" applyNumberFormat="1" applyFont="1" applyFill="1" applyBorder="1" applyAlignment="1">
      <alignment horizontal="center" vertic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" fontId="74" fillId="0" borderId="20" xfId="6" applyNumberFormat="1" applyFont="1" applyFill="1" applyBorder="1" applyAlignment="1">
      <alignment horizontal="center" vertic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86" fillId="0" borderId="0" xfId="128" applyFont="1" applyAlignment="1">
      <alignment horizontal="left"/>
    </xf>
    <xf numFmtId="0" fontId="84" fillId="0" borderId="0" xfId="128" applyAlignment="1">
      <alignment horizontal="center"/>
    </xf>
    <xf numFmtId="0" fontId="84" fillId="0" borderId="0" xfId="128"/>
    <xf numFmtId="0" fontId="86" fillId="0" borderId="6" xfId="128" applyFont="1" applyBorder="1" applyAlignment="1">
      <alignment horizontal="center" wrapText="1"/>
    </xf>
    <xf numFmtId="0" fontId="84" fillId="0" borderId="20" xfId="128" applyBorder="1" applyAlignment="1">
      <alignment horizont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0" xfId="6" applyFont="1" applyFill="1" applyBorder="1" applyAlignment="1">
      <alignment horizontal="left"/>
    </xf>
    <xf numFmtId="0" fontId="86" fillId="0" borderId="6" xfId="128" applyFont="1" applyBorder="1" applyAlignment="1">
      <alignment horizont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187" fontId="0" fillId="0" borderId="0" xfId="152" applyNumberFormat="1" applyFont="1"/>
    <xf numFmtId="187" fontId="86" fillId="0" borderId="6" xfId="152" applyNumberFormat="1" applyFont="1" applyBorder="1" applyAlignment="1">
      <alignment horizontal="center"/>
    </xf>
    <xf numFmtId="187" fontId="86" fillId="0" borderId="6" xfId="152" applyNumberFormat="1" applyFont="1" applyBorder="1" applyAlignment="1">
      <alignment horizontal="center" wrapText="1"/>
    </xf>
    <xf numFmtId="187" fontId="0" fillId="0" borderId="20" xfId="152" applyNumberFormat="1" applyFont="1" applyBorder="1"/>
    <xf numFmtId="187" fontId="86" fillId="0" borderId="6" xfId="152" applyNumberFormat="1" applyFont="1" applyBorder="1"/>
    <xf numFmtId="4" fontId="74" fillId="0" borderId="20" xfId="8" applyNumberFormat="1" applyFont="1" applyFill="1" applyBorder="1" applyAlignment="1">
      <alignment horizontal="center" vertical="center"/>
    </xf>
    <xf numFmtId="187" fontId="0" fillId="0" borderId="0" xfId="0" applyNumberFormat="1"/>
    <xf numFmtId="43" fontId="74" fillId="0" borderId="0" xfId="7" applyFont="1" applyFill="1" applyBorder="1" applyAlignment="1">
      <alignment horizontal="center"/>
    </xf>
    <xf numFmtId="0" fontId="0" fillId="0" borderId="0" xfId="0" applyAlignment="1">
      <alignment vertical="center"/>
    </xf>
    <xf numFmtId="43" fontId="0" fillId="0" borderId="0" xfId="1" applyFont="1" applyAlignment="1">
      <alignment vertical="center"/>
    </xf>
    <xf numFmtId="0" fontId="74" fillId="0" borderId="8" xfId="6" applyFont="1" applyBorder="1"/>
    <xf numFmtId="187" fontId="74" fillId="0" borderId="8" xfId="7" applyNumberFormat="1" applyFont="1" applyBorder="1"/>
    <xf numFmtId="43" fontId="74" fillId="0" borderId="45" xfId="1" applyFont="1" applyBorder="1" applyAlignment="1"/>
    <xf numFmtId="187" fontId="74" fillId="0" borderId="0" xfId="6" applyNumberFormat="1" applyFont="1" applyAlignment="1">
      <alignment horizont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0" fontId="74" fillId="0" borderId="41" xfId="6" applyFont="1" applyFill="1" applyBorder="1" applyAlignment="1">
      <alignment horizontal="left"/>
    </xf>
    <xf numFmtId="187" fontId="76" fillId="0" borderId="0" xfId="7" applyNumberFormat="1" applyFont="1" applyAlignment="1">
      <alignment horizontal="center"/>
    </xf>
    <xf numFmtId="187" fontId="73" fillId="4" borderId="6" xfId="7" applyNumberFormat="1" applyFont="1" applyFill="1" applyBorder="1" applyAlignment="1">
      <alignment horizontal="center"/>
    </xf>
    <xf numFmtId="0" fontId="86" fillId="0" borderId="6" xfId="128" applyFont="1" applyBorder="1" applyAlignment="1">
      <alignment horizontal="center"/>
    </xf>
    <xf numFmtId="14" fontId="80" fillId="0" borderId="48" xfId="116" applyNumberFormat="1" applyFont="1" applyBorder="1" applyAlignment="1">
      <alignment horizontal="center" vertical="center" wrapText="1"/>
    </xf>
    <xf numFmtId="14" fontId="80" fillId="0" borderId="49" xfId="116" applyNumberFormat="1" applyFont="1" applyBorder="1" applyAlignment="1">
      <alignment horizontal="center" vertical="center" wrapText="1"/>
    </xf>
    <xf numFmtId="14" fontId="80" fillId="0" borderId="50" xfId="116" applyNumberFormat="1" applyFont="1" applyBorder="1" applyAlignment="1">
      <alignment horizontal="center" vertical="center" wrapText="1"/>
    </xf>
    <xf numFmtId="0" fontId="80" fillId="0" borderId="0" xfId="116" applyFont="1" applyAlignment="1">
      <alignment horizontal="center" vertical="center"/>
    </xf>
    <xf numFmtId="0" fontId="80" fillId="0" borderId="46" xfId="116" applyFont="1" applyBorder="1" applyAlignment="1">
      <alignment horizontal="center" vertical="center"/>
    </xf>
    <xf numFmtId="43" fontId="74" fillId="0" borderId="0" xfId="7" applyFont="1" applyFill="1" applyBorder="1" applyAlignment="1">
      <alignment horizontal="center"/>
    </xf>
    <xf numFmtId="0" fontId="74" fillId="0" borderId="0" xfId="6" applyFont="1" applyFill="1" applyBorder="1" applyAlignment="1">
      <alignment horizontal="left"/>
    </xf>
    <xf numFmtId="43" fontId="65" fillId="0" borderId="41" xfId="1" applyFont="1" applyBorder="1" applyAlignment="1">
      <alignment horizontal="center"/>
    </xf>
    <xf numFmtId="187" fontId="61" fillId="0" borderId="0" xfId="1" applyNumberFormat="1" applyFont="1" applyAlignment="1">
      <alignment horizontal="center"/>
    </xf>
    <xf numFmtId="187" fontId="62" fillId="2" borderId="2" xfId="1" applyNumberFormat="1" applyFont="1" applyFill="1" applyBorder="1" applyAlignment="1">
      <alignment horizontal="center"/>
    </xf>
    <xf numFmtId="187" fontId="62" fillId="2" borderId="3" xfId="1" applyNumberFormat="1" applyFont="1" applyFill="1" applyBorder="1" applyAlignment="1">
      <alignment horizontal="center"/>
    </xf>
    <xf numFmtId="187" fontId="62" fillId="2" borderId="4" xfId="1" applyNumberFormat="1" applyFont="1" applyFill="1" applyBorder="1" applyAlignment="1">
      <alignment horizontal="center"/>
    </xf>
    <xf numFmtId="187" fontId="62" fillId="2" borderId="5" xfId="1" applyNumberFormat="1" applyFont="1" applyFill="1" applyBorder="1" applyAlignment="1">
      <alignment horizontal="center"/>
    </xf>
    <xf numFmtId="187" fontId="62" fillId="2" borderId="6" xfId="1" applyNumberFormat="1" applyFont="1" applyFill="1" applyBorder="1" applyAlignment="1">
      <alignment horizontal="center"/>
    </xf>
    <xf numFmtId="187" fontId="63" fillId="3" borderId="6" xfId="1" applyNumberFormat="1" applyFont="1" applyFill="1" applyBorder="1" applyAlignment="1">
      <alignment horizontal="center"/>
    </xf>
    <xf numFmtId="187" fontId="63" fillId="3" borderId="12" xfId="1" applyNumberFormat="1" applyFont="1" applyFill="1" applyBorder="1" applyAlignment="1">
      <alignment horizontal="center"/>
    </xf>
    <xf numFmtId="187" fontId="63" fillId="3" borderId="13" xfId="1" applyNumberFormat="1" applyFont="1" applyFill="1" applyBorder="1" applyAlignment="1">
      <alignment horizontal="center"/>
    </xf>
    <xf numFmtId="187" fontId="87" fillId="0" borderId="19" xfId="7" applyNumberFormat="1" applyFont="1" applyFill="1" applyBorder="1" applyAlignment="1">
      <alignment horizontal="right"/>
    </xf>
    <xf numFmtId="187" fontId="87" fillId="0" borderId="20" xfId="7" applyNumberFormat="1" applyFont="1" applyFill="1" applyBorder="1" applyAlignment="1">
      <alignment horizontal="right"/>
    </xf>
  </cellXfs>
  <cellStyles count="154">
    <cellStyle name="Comma" xfId="1" builtinId="3"/>
    <cellStyle name="Comma [0] 2" xfId="28"/>
    <cellStyle name="Comma 10" xfId="27"/>
    <cellStyle name="Comma 11" xfId="35"/>
    <cellStyle name="Comma 12" xfId="37"/>
    <cellStyle name="Comma 13" xfId="39"/>
    <cellStyle name="Comma 13 2" xfId="53"/>
    <cellStyle name="Comma 14" xfId="42"/>
    <cellStyle name="Comma 15" xfId="45"/>
    <cellStyle name="Comma 16" xfId="47"/>
    <cellStyle name="Comma 17" xfId="49"/>
    <cellStyle name="Comma 18" xfId="51"/>
    <cellStyle name="Comma 19" xfId="55"/>
    <cellStyle name="Comma 2" xfId="7"/>
    <cellStyle name="Comma 2 2" xfId="43"/>
    <cellStyle name="Comma 2 3" xfId="109"/>
    <cellStyle name="Comma 20" xfId="59"/>
    <cellStyle name="Comma 21" xfId="61"/>
    <cellStyle name="Comma 22" xfId="65"/>
    <cellStyle name="Comma 23" xfId="71"/>
    <cellStyle name="Comma 24" xfId="73"/>
    <cellStyle name="Comma 25" xfId="75"/>
    <cellStyle name="Comma 26" xfId="77"/>
    <cellStyle name="Comma 27" xfId="79"/>
    <cellStyle name="Comma 28" xfId="82"/>
    <cellStyle name="Comma 29" xfId="84"/>
    <cellStyle name="Comma 3" xfId="9"/>
    <cellStyle name="Comma 30" xfId="86"/>
    <cellStyle name="Comma 31" xfId="88"/>
    <cellStyle name="Comma 32" xfId="90"/>
    <cellStyle name="Comma 33" xfId="94"/>
    <cellStyle name="Comma 34" xfId="100"/>
    <cellStyle name="Comma 35" xfId="102"/>
    <cellStyle name="Comma 36" xfId="104"/>
    <cellStyle name="Comma 37" xfId="106"/>
    <cellStyle name="Comma 38" xfId="108"/>
    <cellStyle name="Comma 39" xfId="111"/>
    <cellStyle name="Comma 4" xfId="11"/>
    <cellStyle name="Comma 40" xfId="113"/>
    <cellStyle name="Comma 41" xfId="115"/>
    <cellStyle name="Comma 42" xfId="117"/>
    <cellStyle name="Comma 43" xfId="119"/>
    <cellStyle name="Comma 44" xfId="121"/>
    <cellStyle name="Comma 45" xfId="123"/>
    <cellStyle name="Comma 46" xfId="125"/>
    <cellStyle name="Comma 47" xfId="127"/>
    <cellStyle name="Comma 48" xfId="129"/>
    <cellStyle name="Comma 49" xfId="130"/>
    <cellStyle name="Comma 5" xfId="13"/>
    <cellStyle name="Comma 50" xfId="131"/>
    <cellStyle name="Comma 51" xfId="133"/>
    <cellStyle name="Comma 52" xfId="137"/>
    <cellStyle name="Comma 53" xfId="138"/>
    <cellStyle name="Comma 54" xfId="140"/>
    <cellStyle name="Comma 55" xfId="141"/>
    <cellStyle name="Comma 56" xfId="144"/>
    <cellStyle name="Comma 57" xfId="146"/>
    <cellStyle name="Comma 58" xfId="148"/>
    <cellStyle name="Comma 59" xfId="151"/>
    <cellStyle name="Comma 6" xfId="15"/>
    <cellStyle name="Comma 60" xfId="152"/>
    <cellStyle name="Comma 7" xfId="17"/>
    <cellStyle name="Comma 7 2" xfId="21"/>
    <cellStyle name="Comma 7 3" xfId="25"/>
    <cellStyle name="Comma 7 4" xfId="63"/>
    <cellStyle name="Comma 7 5" xfId="67"/>
    <cellStyle name="Comma 7 6" xfId="92"/>
    <cellStyle name="Comma 7 7" xfId="96"/>
    <cellStyle name="Comma 8" xfId="19"/>
    <cellStyle name="Comma 8 2" xfId="69"/>
    <cellStyle name="Comma 8 3" xfId="98"/>
    <cellStyle name="Comma 9" xfId="23"/>
    <cellStyle name="comma zerodec" xfId="2"/>
    <cellStyle name="Currency1" xfId="3"/>
    <cellStyle name="Dollar (zero dec)" xfId="4"/>
    <cellStyle name="Normal" xfId="0" builtinId="0"/>
    <cellStyle name="Normal - Style1" xfId="5"/>
    <cellStyle name="Normal 10" xfId="34"/>
    <cellStyle name="Normal 11" xfId="36"/>
    <cellStyle name="Normal 12" xfId="38"/>
    <cellStyle name="Normal 12 2" xfId="52"/>
    <cellStyle name="Normal 13" xfId="41"/>
    <cellStyle name="Normal 14" xfId="44"/>
    <cellStyle name="Normal 15" xfId="46"/>
    <cellStyle name="Normal 16" xfId="48"/>
    <cellStyle name="Normal 17" xfId="50"/>
    <cellStyle name="Normal 18" xfId="54"/>
    <cellStyle name="Normal 19" xfId="58"/>
    <cellStyle name="Normal 2" xfId="8"/>
    <cellStyle name="Normal 2 2" xfId="40"/>
    <cellStyle name="Normal 2 2 2" xfId="80"/>
    <cellStyle name="Normal 2 3" xfId="56"/>
    <cellStyle name="Normal 20" xfId="60"/>
    <cellStyle name="Normal 21" xfId="64"/>
    <cellStyle name="Normal 22" xfId="70"/>
    <cellStyle name="Normal 23" xfId="72"/>
    <cellStyle name="Normal 24" xfId="74"/>
    <cellStyle name="Normal 25" xfId="76"/>
    <cellStyle name="Normal 26" xfId="78"/>
    <cellStyle name="Normal 27" xfId="81"/>
    <cellStyle name="Normal 28" xfId="83"/>
    <cellStyle name="Normal 29" xfId="85"/>
    <cellStyle name="Normal 3" xfId="10"/>
    <cellStyle name="Normal 3 2" xfId="57"/>
    <cellStyle name="Normal 30" xfId="87"/>
    <cellStyle name="Normal 31" xfId="89"/>
    <cellStyle name="Normal 32" xfId="93"/>
    <cellStyle name="Normal 33" xfId="99"/>
    <cellStyle name="Normal 34" xfId="101"/>
    <cellStyle name="Normal 35" xfId="103"/>
    <cellStyle name="Normal 36" xfId="105"/>
    <cellStyle name="Normal 37" xfId="107"/>
    <cellStyle name="Normal 38" xfId="110"/>
    <cellStyle name="Normal 39" xfId="112"/>
    <cellStyle name="Normal 4" xfId="12"/>
    <cellStyle name="Normal 40" xfId="114"/>
    <cellStyle name="Normal 41" xfId="116"/>
    <cellStyle name="Normal 42" xfId="118"/>
    <cellStyle name="Normal 43" xfId="120"/>
    <cellStyle name="Normal 44" xfId="122"/>
    <cellStyle name="Normal 45" xfId="124"/>
    <cellStyle name="Normal 46" xfId="126"/>
    <cellStyle name="Normal 47" xfId="128"/>
    <cellStyle name="Normal 48" xfId="132"/>
    <cellStyle name="Normal 49" xfId="134"/>
    <cellStyle name="Normal 5" xfId="14"/>
    <cellStyle name="Normal 50" xfId="135"/>
    <cellStyle name="Normal 51" xfId="136"/>
    <cellStyle name="Normal 52" xfId="139"/>
    <cellStyle name="Normal 53" xfId="142"/>
    <cellStyle name="Normal 54" xfId="143"/>
    <cellStyle name="Normal 55" xfId="145"/>
    <cellStyle name="Normal 56" xfId="147"/>
    <cellStyle name="Normal 57" xfId="149"/>
    <cellStyle name="Normal 58" xfId="150"/>
    <cellStyle name="Normal 59" xfId="153"/>
    <cellStyle name="Normal 6" xfId="16"/>
    <cellStyle name="Normal 6 2" xfId="20"/>
    <cellStyle name="Normal 6 3" xfId="24"/>
    <cellStyle name="Normal 6 4" xfId="62"/>
    <cellStyle name="Normal 6 5" xfId="66"/>
    <cellStyle name="Normal 6 6" xfId="91"/>
    <cellStyle name="Normal 6 7" xfId="95"/>
    <cellStyle name="Normal 7" xfId="18"/>
    <cellStyle name="Normal 8" xfId="22"/>
    <cellStyle name="Normal 8 2" xfId="68"/>
    <cellStyle name="Normal 8 3" xfId="97"/>
    <cellStyle name="Normal 9" xfId="26"/>
    <cellStyle name="Normal_STOCKSAMUI" xfId="6"/>
    <cellStyle name="เครื่องหมายจุลภาค [0]_PERSONAL" xfId="29"/>
    <cellStyle name="เครื่องหมายจุลภาค_PERSONAL" xfId="30"/>
    <cellStyle name="เครื่องหมายสกุลเงิน [0]_PERSONAL" xfId="31"/>
    <cellStyle name="เครื่องหมายสกุลเงิน_PERSONAL" xfId="32"/>
    <cellStyle name="ปกติ_PERSONAL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1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externalLink" Target="externalLinks/externalLink2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externalLink" Target="externalLinks/externalLink5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externalLink" Target="externalLinks/externalLink3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420%20JP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ax%20Department/B200%20&#3591;&#3634;&#3609;%20&#3616;&#3607;/Aviation/Aviation%2012.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ASS%2011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ASS%201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ASS%2006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ax/jet/5420%20JP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รับ1215"/>
      <sheetName val="1215"/>
      <sheetName val="รับ 1115"/>
      <sheetName val="1115"/>
      <sheetName val="1015"/>
      <sheetName val="รับ 1015"/>
      <sheetName val="0915"/>
      <sheetName val="รับ 0915"/>
      <sheetName val="0815"/>
      <sheetName val="รับ 0815"/>
      <sheetName val="0715"/>
      <sheetName val="รับ 0715"/>
      <sheetName val="0615"/>
      <sheetName val="รับ 0615"/>
      <sheetName val="8402 0615"/>
      <sheetName val="รับ 0515"/>
      <sheetName val="0515"/>
      <sheetName val="รับ 0415"/>
      <sheetName val="0415"/>
      <sheetName val="รับ 0315"/>
      <sheetName val="0315"/>
      <sheetName val="รับ 0215"/>
      <sheetName val="0215"/>
      <sheetName val="0115"/>
      <sheetName val="รับ 0115"/>
      <sheetName val="1214"/>
      <sheetName val="รับ 1214"/>
      <sheetName val="1114"/>
      <sheetName val="รับ 1114"/>
      <sheetName val="1014"/>
      <sheetName val="8402 1014"/>
      <sheetName val="0914"/>
      <sheetName val="รับ 0914"/>
      <sheetName val="0814"/>
      <sheetName val="0714"/>
      <sheetName val="รับ 0614"/>
      <sheetName val="0614"/>
      <sheetName val="รับ 0514"/>
      <sheetName val="0514"/>
      <sheetName val="รับ 0414"/>
      <sheetName val="0414"/>
      <sheetName val="รับ 0314"/>
      <sheetName val="0314"/>
      <sheetName val="GC 0314"/>
      <sheetName val="รับ 0214"/>
      <sheetName val="0214"/>
      <sheetName val="รับ 0114"/>
      <sheetName val="0114"/>
      <sheetName val="รับ 1213"/>
      <sheetName val="1213"/>
      <sheetName val="รับ 1113"/>
      <sheetName val="1113"/>
      <sheetName val="1013"/>
      <sheetName val="0913"/>
      <sheetName val="8402_0913"/>
      <sheetName val="0813"/>
      <sheetName val="รับ 0813"/>
      <sheetName val="0713"/>
      <sheetName val="รับ 0613"/>
      <sheetName val="0613"/>
      <sheetName val="รับ 0513"/>
      <sheetName val="0513"/>
      <sheetName val="รับ 0413"/>
      <sheetName val="0413"/>
      <sheetName val="รับ 0313"/>
      <sheetName val="0313"/>
      <sheetName val="รับ 0213"/>
      <sheetName val="0213"/>
      <sheetName val="รับ0113"/>
      <sheetName val="0113"/>
      <sheetName val="รับ 1212"/>
      <sheetName val="1212"/>
      <sheetName val="รับ 1112"/>
      <sheetName val="1112"/>
      <sheetName val="1012"/>
      <sheetName val="0912"/>
      <sheetName val="รับ 0812"/>
      <sheetName val="0812"/>
      <sheetName val="รับ 0712"/>
      <sheetName val="0712"/>
      <sheetName val="คน.ลก."/>
      <sheetName val="รับ 0612"/>
      <sheetName val="0612"/>
      <sheetName val="รับ 0512"/>
      <sheetName val="0512"/>
      <sheetName val="0412"/>
      <sheetName val="รับ 0312"/>
      <sheetName val="0312"/>
      <sheetName val="รับ JP1 0212"/>
      <sheetName val="5420 JP1 0212"/>
      <sheetName val="รับ JP1 0112"/>
      <sheetName val="5420 JP1 0112"/>
    </sheetNames>
    <sheetDataSet>
      <sheetData sheetId="0">
        <row r="40">
          <cell r="D40">
            <v>2643083.9640000002</v>
          </cell>
        </row>
      </sheetData>
      <sheetData sheetId="1"/>
      <sheetData sheetId="2">
        <row r="24">
          <cell r="D24">
            <v>773812.40099999995</v>
          </cell>
        </row>
      </sheetData>
      <sheetData sheetId="3"/>
      <sheetData sheetId="4"/>
      <sheetData sheetId="5">
        <row r="55">
          <cell r="D55">
            <v>1413110</v>
          </cell>
        </row>
      </sheetData>
      <sheetData sheetId="6"/>
      <sheetData sheetId="7">
        <row r="37">
          <cell r="D37">
            <v>1419275.51</v>
          </cell>
        </row>
      </sheetData>
      <sheetData sheetId="8"/>
      <sheetData sheetId="9">
        <row r="7">
          <cell r="D7">
            <v>215590.05600000001</v>
          </cell>
        </row>
        <row r="27">
          <cell r="D27">
            <v>808396</v>
          </cell>
        </row>
        <row r="37">
          <cell r="F37" t="str">
            <v>TOP 180715</v>
          </cell>
        </row>
        <row r="38">
          <cell r="D38">
            <v>43948.478999999999</v>
          </cell>
        </row>
        <row r="39">
          <cell r="D39">
            <v>43930.228999999999</v>
          </cell>
          <cell r="F39" t="str">
            <v>TOP 260715</v>
          </cell>
        </row>
        <row r="40">
          <cell r="D40">
            <v>87833.437999999995</v>
          </cell>
        </row>
        <row r="41">
          <cell r="D41">
            <v>39877.910000000003</v>
          </cell>
          <cell r="F41" t="str">
            <v>TOP 160615</v>
          </cell>
        </row>
        <row r="47">
          <cell r="D47">
            <v>85923</v>
          </cell>
          <cell r="E47" t="str">
            <v>GC 010815</v>
          </cell>
        </row>
        <row r="48">
          <cell r="D48">
            <v>42879</v>
          </cell>
          <cell r="E48" t="str">
            <v>GC 060815</v>
          </cell>
        </row>
        <row r="49">
          <cell r="D49">
            <v>122654</v>
          </cell>
          <cell r="E49" t="str">
            <v>GC 070815</v>
          </cell>
        </row>
        <row r="50">
          <cell r="D50">
            <v>85743</v>
          </cell>
          <cell r="E50" t="str">
            <v>GC 110815</v>
          </cell>
        </row>
        <row r="51">
          <cell r="D51">
            <v>85775</v>
          </cell>
          <cell r="E51" t="str">
            <v>GC 150815</v>
          </cell>
        </row>
        <row r="52">
          <cell r="D52">
            <v>128480</v>
          </cell>
          <cell r="E52" t="str">
            <v>GC 180815</v>
          </cell>
        </row>
        <row r="53">
          <cell r="D53">
            <v>128456</v>
          </cell>
          <cell r="E53" t="str">
            <v>GC 190815</v>
          </cell>
        </row>
        <row r="54">
          <cell r="D54">
            <v>85673</v>
          </cell>
          <cell r="E54" t="str">
            <v>GC 210815</v>
          </cell>
        </row>
        <row r="55">
          <cell r="D55">
            <v>42813</v>
          </cell>
          <cell r="E55" t="str">
            <v>GC 220815</v>
          </cell>
        </row>
      </sheetData>
      <sheetData sheetId="10"/>
      <sheetData sheetId="11">
        <row r="32">
          <cell r="D32">
            <v>1097300.182</v>
          </cell>
        </row>
      </sheetData>
      <sheetData sheetId="12"/>
      <sheetData sheetId="13">
        <row r="67">
          <cell r="D67">
            <v>1349933</v>
          </cell>
        </row>
      </sheetData>
      <sheetData sheetId="14"/>
      <sheetData sheetId="15"/>
      <sheetData sheetId="16"/>
      <sheetData sheetId="17"/>
      <sheetData sheetId="18"/>
      <sheetData sheetId="19">
        <row r="47">
          <cell r="D47">
            <v>1576946.8589999999</v>
          </cell>
        </row>
        <row r="55">
          <cell r="F55" t="str">
            <v>TOP 070215</v>
          </cell>
        </row>
        <row r="56">
          <cell r="D56">
            <v>175832.193</v>
          </cell>
        </row>
        <row r="59">
          <cell r="F59" t="str">
            <v>TOP 150215</v>
          </cell>
        </row>
      </sheetData>
      <sheetData sheetId="20"/>
      <sheetData sheetId="21">
        <row r="56">
          <cell r="D56">
            <v>2256495.0419999994</v>
          </cell>
        </row>
      </sheetData>
      <sheetData sheetId="22"/>
      <sheetData sheetId="23"/>
      <sheetData sheetId="24">
        <row r="111">
          <cell r="D111">
            <v>4608303.6929999981</v>
          </cell>
        </row>
      </sheetData>
      <sheetData sheetId="25"/>
      <sheetData sheetId="26"/>
      <sheetData sheetId="27"/>
      <sheetData sheetId="28"/>
      <sheetData sheetId="29"/>
      <sheetData sheetId="30">
        <row r="12">
          <cell r="F12">
            <v>44945</v>
          </cell>
        </row>
        <row r="13">
          <cell r="F13">
            <v>44933</v>
          </cell>
        </row>
        <row r="14">
          <cell r="F14">
            <v>89769</v>
          </cell>
        </row>
        <row r="15">
          <cell r="F15">
            <v>119813</v>
          </cell>
        </row>
        <row r="16">
          <cell r="F16">
            <v>120017</v>
          </cell>
        </row>
      </sheetData>
      <sheetData sheetId="31"/>
      <sheetData sheetId="32"/>
      <sheetData sheetId="33"/>
      <sheetData sheetId="34"/>
      <sheetData sheetId="35"/>
      <sheetData sheetId="36"/>
      <sheetData sheetId="37">
        <row r="22">
          <cell r="D22">
            <v>134495</v>
          </cell>
        </row>
        <row r="23">
          <cell r="D23">
            <v>89680</v>
          </cell>
        </row>
        <row r="24">
          <cell r="D24">
            <v>119516</v>
          </cell>
        </row>
        <row r="25">
          <cell r="D25">
            <v>84718</v>
          </cell>
        </row>
        <row r="26">
          <cell r="D26">
            <v>84696</v>
          </cell>
        </row>
        <row r="27">
          <cell r="D27">
            <v>209141</v>
          </cell>
        </row>
      </sheetData>
      <sheetData sheetId="38"/>
      <sheetData sheetId="39">
        <row r="30">
          <cell r="D30">
            <v>1081674.32</v>
          </cell>
        </row>
      </sheetData>
      <sheetData sheetId="40"/>
      <sheetData sheetId="41">
        <row r="34">
          <cell r="D34">
            <v>87916.527000000002</v>
          </cell>
        </row>
        <row r="37">
          <cell r="D37">
            <v>319818</v>
          </cell>
        </row>
        <row r="38">
          <cell r="D38">
            <v>39941</v>
          </cell>
        </row>
        <row r="39">
          <cell r="D39">
            <v>39990</v>
          </cell>
        </row>
        <row r="40">
          <cell r="D40">
            <v>239640</v>
          </cell>
        </row>
        <row r="41">
          <cell r="D41">
            <v>119729</v>
          </cell>
        </row>
        <row r="42">
          <cell r="D42">
            <v>89811</v>
          </cell>
        </row>
        <row r="43">
          <cell r="D43">
            <v>209538</v>
          </cell>
        </row>
      </sheetData>
      <sheetData sheetId="42"/>
      <sheetData sheetId="43"/>
      <sheetData sheetId="44">
        <row r="46">
          <cell r="E46" t="str">
            <v>GC 040214</v>
          </cell>
        </row>
        <row r="47">
          <cell r="E47" t="str">
            <v>GC 060214</v>
          </cell>
        </row>
        <row r="48">
          <cell r="E48" t="str">
            <v>GC 070214</v>
          </cell>
        </row>
        <row r="49">
          <cell r="E49" t="str">
            <v>GC 110214</v>
          </cell>
        </row>
        <row r="50">
          <cell r="E50" t="str">
            <v>GC 120214</v>
          </cell>
        </row>
      </sheetData>
      <sheetData sheetId="45"/>
      <sheetData sheetId="46">
        <row r="86">
          <cell r="F86" t="str">
            <v>TOP 181213</v>
          </cell>
        </row>
        <row r="87">
          <cell r="D87">
            <v>16035.576999999999</v>
          </cell>
        </row>
        <row r="88">
          <cell r="D88">
            <v>135182.83500000002</v>
          </cell>
        </row>
        <row r="89">
          <cell r="D89">
            <v>183440.29800000001</v>
          </cell>
          <cell r="F89" t="str">
            <v>GC 281213</v>
          </cell>
        </row>
        <row r="90">
          <cell r="D90">
            <v>48129.899999999994</v>
          </cell>
        </row>
        <row r="91">
          <cell r="D91">
            <v>48200.103000000003</v>
          </cell>
        </row>
        <row r="92">
          <cell r="D92">
            <v>93399.106999999989</v>
          </cell>
          <cell r="F92" t="str">
            <v>TOP 140114</v>
          </cell>
        </row>
        <row r="93">
          <cell r="D93">
            <v>225827.00099999999</v>
          </cell>
        </row>
        <row r="97">
          <cell r="D97">
            <v>160446</v>
          </cell>
        </row>
        <row r="98">
          <cell r="D98">
            <v>120355</v>
          </cell>
        </row>
        <row r="99">
          <cell r="D99">
            <v>40143</v>
          </cell>
        </row>
        <row r="100">
          <cell r="D100">
            <v>80095</v>
          </cell>
        </row>
        <row r="102">
          <cell r="D102">
            <v>120053</v>
          </cell>
        </row>
        <row r="103">
          <cell r="D103">
            <v>90088</v>
          </cell>
        </row>
        <row r="104">
          <cell r="D104">
            <v>90114</v>
          </cell>
        </row>
        <row r="105">
          <cell r="D105">
            <v>45119</v>
          </cell>
        </row>
        <row r="106">
          <cell r="D106">
            <v>240577</v>
          </cell>
        </row>
        <row r="107">
          <cell r="D107">
            <v>40138</v>
          </cell>
        </row>
        <row r="108">
          <cell r="D108">
            <v>200494</v>
          </cell>
        </row>
        <row r="109">
          <cell r="D109">
            <v>40131</v>
          </cell>
        </row>
        <row r="110">
          <cell r="D110">
            <v>240487</v>
          </cell>
        </row>
        <row r="111">
          <cell r="D111">
            <v>240390</v>
          </cell>
        </row>
      </sheetData>
      <sheetData sheetId="47"/>
      <sheetData sheetId="48">
        <row r="51">
          <cell r="F51" t="str">
            <v>TOP 221113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สมุย"/>
      <sheetName val="หาดใหญ่"/>
      <sheetName val="หัวหิน"/>
      <sheetName val="กระบี่"/>
      <sheetName val="ภูเก็ต"/>
      <sheetName val="เชียงใหม่"/>
      <sheetName val="เชียงราย"/>
      <sheetName val="อุดร"/>
      <sheetName val="อู่ตะเผา"/>
      <sheetName val="สุราด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61">
          <cell r="M561">
            <v>702646.46200000029</v>
          </cell>
          <cell r="N561">
            <v>1627430.7430000005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คน.ภก."/>
      <sheetName val="คป.สข."/>
      <sheetName val="คป.สร."/>
      <sheetName val="คน.ลก."/>
      <sheetName val="Thap"/>
      <sheetName val="คป.บจ."/>
      <sheetName val="เชียงใหม่"/>
      <sheetName val="เชียงราย"/>
      <sheetName val="อุดร"/>
      <sheetName val="อู่ตะเภา JP1"/>
      <sheetName val="อู่ตะเภา JP8"/>
      <sheetName val="สุราษฎร์"/>
      <sheetName val="ภูเก็ต"/>
      <sheetName val="กระบี่"/>
      <sheetName val="หัวหิน"/>
      <sheetName val="หาดใหญ่"/>
      <sheetName val="สมุย"/>
      <sheetName val="1"/>
      <sheetName val="1 (2)"/>
    </sheetNames>
    <sheetDataSet>
      <sheetData sheetId="0"/>
      <sheetData sheetId="1"/>
      <sheetData sheetId="2"/>
      <sheetData sheetId="3"/>
      <sheetData sheetId="4">
        <row r="47">
          <cell r="C47">
            <v>9027233</v>
          </cell>
        </row>
      </sheetData>
      <sheetData sheetId="5"/>
      <sheetData sheetId="6">
        <row r="1197">
          <cell r="N1197">
            <v>6324291.8469999991</v>
          </cell>
        </row>
      </sheetData>
      <sheetData sheetId="7">
        <row r="50">
          <cell r="N50">
            <v>95514.691999999995</v>
          </cell>
        </row>
      </sheetData>
      <sheetData sheetId="8">
        <row r="104">
          <cell r="N104">
            <v>514776.9879999999</v>
          </cell>
        </row>
      </sheetData>
      <sheetData sheetId="9">
        <row r="292">
          <cell r="N292">
            <v>1167982.3100000005</v>
          </cell>
        </row>
      </sheetData>
      <sheetData sheetId="10"/>
      <sheetData sheetId="11">
        <row r="86">
          <cell r="N86">
            <v>484628.95600000001</v>
          </cell>
        </row>
      </sheetData>
      <sheetData sheetId="12">
        <row r="2066">
          <cell r="N2066">
            <v>35115763.256999962</v>
          </cell>
        </row>
      </sheetData>
      <sheetData sheetId="13">
        <row r="429">
          <cell r="N429">
            <v>4964993.7209999999</v>
          </cell>
        </row>
      </sheetData>
      <sheetData sheetId="14">
        <row r="57">
          <cell r="N57">
            <v>32376.367000000002</v>
          </cell>
        </row>
      </sheetData>
      <sheetData sheetId="15"/>
      <sheetData sheetId="16">
        <row r="671">
          <cell r="N671">
            <v>1306152</v>
          </cell>
        </row>
      </sheetData>
      <sheetData sheetId="17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คน.ลก."/>
      <sheetName val="คป.บจ."/>
      <sheetName val="คป.สข."/>
      <sheetName val="คน.ภก."/>
      <sheetName val="คป.สร."/>
      <sheetName val="เชียงใหม่"/>
      <sheetName val="เชียงราย"/>
      <sheetName val="อุดร"/>
      <sheetName val="อู่ตะเภา JP1"/>
      <sheetName val="อู่ตะเภา JP8"/>
      <sheetName val="สุราษฎร์"/>
      <sheetName val="ภูเก็ต"/>
      <sheetName val="กระบี่"/>
      <sheetName val="หัวหิน"/>
      <sheetName val="หาดใหญ่"/>
      <sheetName val="สมุย"/>
      <sheetName val="1"/>
    </sheetNames>
    <sheetDataSet>
      <sheetData sheetId="0"/>
      <sheetData sheetId="1"/>
      <sheetData sheetId="2"/>
      <sheetData sheetId="3"/>
      <sheetData sheetId="4"/>
      <sheetData sheetId="5"/>
      <sheetData sheetId="6">
        <row r="45">
          <cell r="N45">
            <v>112086.962</v>
          </cell>
        </row>
      </sheetData>
      <sheetData sheetId="7">
        <row r="127">
          <cell r="N127">
            <v>521075.08200000011</v>
          </cell>
        </row>
      </sheetData>
      <sheetData sheetId="8">
        <row r="263">
          <cell r="N263">
            <v>1238171.906</v>
          </cell>
        </row>
      </sheetData>
      <sheetData sheetId="9">
        <row r="50">
          <cell r="N50">
            <v>1490405.1720000003</v>
          </cell>
        </row>
      </sheetData>
      <sheetData sheetId="10">
        <row r="88">
          <cell r="N88">
            <v>489048.0259999999</v>
          </cell>
        </row>
      </sheetData>
      <sheetData sheetId="11">
        <row r="1912">
          <cell r="N1912">
            <v>27771806.631999969</v>
          </cell>
        </row>
      </sheetData>
      <sheetData sheetId="12">
        <row r="424">
          <cell r="N424">
            <v>4374109.227</v>
          </cell>
        </row>
      </sheetData>
      <sheetData sheetId="13">
        <row r="89">
          <cell r="N89">
            <v>53985.18</v>
          </cell>
        </row>
      </sheetData>
      <sheetData sheetId="14">
        <row r="182">
          <cell r="N182">
            <v>558413.03899999987</v>
          </cell>
        </row>
      </sheetData>
      <sheetData sheetId="15">
        <row r="774">
          <cell r="N774">
            <v>1555018</v>
          </cell>
        </row>
      </sheetData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คน.พล."/>
      <sheetName val="คน.ภก."/>
      <sheetName val="คป.สร."/>
      <sheetName val="คน.ลก."/>
      <sheetName val="THap"/>
      <sheetName val="JP8 อู่ตะเภา"/>
      <sheetName val="JP1 อู่ตะเภา"/>
      <sheetName val="เชียงใหม่"/>
      <sheetName val="เชียงราย"/>
      <sheetName val="พิษณุโลก"/>
      <sheetName val="หัวหิน"/>
      <sheetName val="สุราษฎร์"/>
      <sheetName val="ภูเก็ต"/>
      <sheetName val="กระบี่"/>
      <sheetName val="หาดใหญ่"/>
      <sheetName val="สมุย"/>
      <sheetName val="อุดร"/>
    </sheetNames>
    <sheetDataSet>
      <sheetData sheetId="0"/>
      <sheetData sheetId="1"/>
      <sheetData sheetId="2"/>
      <sheetData sheetId="3"/>
      <sheetData sheetId="4"/>
      <sheetData sheetId="5"/>
      <sheetData sheetId="6">
        <row r="297">
          <cell r="I297">
            <v>1279334.08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รับ 1113"/>
      <sheetName val="1113"/>
      <sheetName val="1013"/>
      <sheetName val="0913"/>
      <sheetName val="8402_0913"/>
      <sheetName val="0813"/>
      <sheetName val="รับ 0813"/>
      <sheetName val="0713"/>
      <sheetName val="รับ 0613"/>
      <sheetName val="0613"/>
      <sheetName val="รับ 0513"/>
      <sheetName val="0513"/>
      <sheetName val="รับ 0413"/>
      <sheetName val="0413"/>
      <sheetName val="รับ 0313"/>
      <sheetName val="0313"/>
      <sheetName val="รับ 0213"/>
      <sheetName val="0213"/>
      <sheetName val="รับ0113"/>
      <sheetName val="0113"/>
      <sheetName val="รับ 1212"/>
      <sheetName val="1212"/>
      <sheetName val="รับ 1112"/>
      <sheetName val="1112"/>
      <sheetName val="1012"/>
      <sheetName val="0912"/>
      <sheetName val="รับ 0812"/>
      <sheetName val="0812"/>
      <sheetName val="รับ 0712"/>
      <sheetName val="0712"/>
      <sheetName val="คน.ลก."/>
      <sheetName val="รับ 0612"/>
      <sheetName val="0612"/>
      <sheetName val="รับ 0512"/>
      <sheetName val="0512"/>
      <sheetName val="0412"/>
      <sheetName val="รับ 0312"/>
      <sheetName val="0312"/>
      <sheetName val="รับ JP1 0212"/>
      <sheetName val="5420 JP1 0212"/>
      <sheetName val="รับ JP1 0112"/>
      <sheetName val="5420 JP1 0112"/>
    </sheetNames>
    <sheetDataSet>
      <sheetData sheetId="0">
        <row r="7">
          <cell r="D7">
            <v>89811.239000000001</v>
          </cell>
        </row>
        <row r="37">
          <cell r="E37" t="str">
            <v>GC 051113</v>
          </cell>
        </row>
        <row r="38">
          <cell r="D38">
            <v>40014</v>
          </cell>
          <cell r="E38" t="str">
            <v>GC 081113</v>
          </cell>
        </row>
        <row r="39">
          <cell r="E39" t="str">
            <v>GC 121113</v>
          </cell>
        </row>
        <row r="40">
          <cell r="E40" t="str">
            <v>GC 131113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D19">
            <v>44848.271999999997</v>
          </cell>
          <cell r="E19" t="str">
            <v>TOP 300413</v>
          </cell>
        </row>
        <row r="22">
          <cell r="D22">
            <v>134594</v>
          </cell>
          <cell r="E22" t="str">
            <v>GC 080513</v>
          </cell>
        </row>
        <row r="23">
          <cell r="D23">
            <v>44807</v>
          </cell>
          <cell r="E23" t="str">
            <v>GC 150513</v>
          </cell>
        </row>
        <row r="24">
          <cell r="D24">
            <v>89686</v>
          </cell>
          <cell r="E24" t="str">
            <v>GC 160513</v>
          </cell>
        </row>
        <row r="25">
          <cell r="D25">
            <v>89901</v>
          </cell>
          <cell r="E25" t="str">
            <v>GC 310513</v>
          </cell>
        </row>
      </sheetData>
      <sheetData sheetId="11"/>
      <sheetData sheetId="12"/>
      <sheetData sheetId="13">
        <row r="13">
          <cell r="C13">
            <v>101</v>
          </cell>
        </row>
      </sheetData>
      <sheetData sheetId="14"/>
      <sheetData sheetId="15"/>
      <sheetData sheetId="16"/>
      <sheetData sheetId="17"/>
      <sheetData sheetId="18">
        <row r="48">
          <cell r="D48">
            <v>44971.449000000001</v>
          </cell>
        </row>
        <row r="49">
          <cell r="D49">
            <v>134906.223</v>
          </cell>
        </row>
        <row r="50">
          <cell r="D50">
            <v>89926.644</v>
          </cell>
        </row>
        <row r="51">
          <cell r="D51">
            <v>179893.87899999999</v>
          </cell>
        </row>
        <row r="52">
          <cell r="D52">
            <v>89911.785000000003</v>
          </cell>
        </row>
        <row r="58">
          <cell r="D58">
            <v>89988</v>
          </cell>
        </row>
        <row r="59">
          <cell r="D59">
            <v>134888</v>
          </cell>
        </row>
        <row r="60">
          <cell r="D60">
            <v>44965</v>
          </cell>
        </row>
        <row r="61">
          <cell r="D61">
            <v>134954</v>
          </cell>
        </row>
        <row r="62">
          <cell r="D62">
            <v>90002</v>
          </cell>
        </row>
        <row r="63">
          <cell r="D63">
            <v>89929</v>
          </cell>
        </row>
        <row r="64">
          <cell r="D64">
            <v>90022</v>
          </cell>
        </row>
        <row r="65">
          <cell r="D65">
            <v>89913</v>
          </cell>
        </row>
        <row r="66">
          <cell r="D66">
            <v>135156</v>
          </cell>
        </row>
      </sheetData>
      <sheetData sheetId="19"/>
      <sheetData sheetId="20">
        <row r="27">
          <cell r="D27">
            <v>1033478.2729999999</v>
          </cell>
        </row>
        <row r="37">
          <cell r="D37">
            <v>89900.09599999999</v>
          </cell>
        </row>
        <row r="38">
          <cell r="D38">
            <v>89858.462</v>
          </cell>
        </row>
        <row r="39">
          <cell r="D39">
            <v>134774.33100000001</v>
          </cell>
        </row>
        <row r="40">
          <cell r="D40">
            <v>89828.004000000001</v>
          </cell>
        </row>
        <row r="41">
          <cell r="D41">
            <v>89764.38</v>
          </cell>
        </row>
        <row r="45">
          <cell r="D45">
            <v>44901</v>
          </cell>
        </row>
        <row r="46">
          <cell r="D46">
            <v>89876</v>
          </cell>
        </row>
        <row r="47">
          <cell r="D47">
            <v>89737</v>
          </cell>
        </row>
        <row r="48">
          <cell r="D48">
            <v>89910</v>
          </cell>
        </row>
        <row r="49">
          <cell r="D49">
            <v>224929</v>
          </cell>
        </row>
      </sheetData>
      <sheetData sheetId="21"/>
      <sheetData sheetId="22">
        <row r="34">
          <cell r="D34">
            <v>224202.46500000003</v>
          </cell>
          <cell r="E34" t="str">
            <v>TOP 211012</v>
          </cell>
        </row>
        <row r="35">
          <cell r="D35">
            <v>134817.96299999999</v>
          </cell>
          <cell r="E35" t="str">
            <v>GC 141112</v>
          </cell>
        </row>
        <row r="38">
          <cell r="D38">
            <v>134750</v>
          </cell>
          <cell r="E38" t="str">
            <v>GC 071112</v>
          </cell>
        </row>
        <row r="39">
          <cell r="D39">
            <v>89783</v>
          </cell>
          <cell r="E39" t="str">
            <v>GC 091112</v>
          </cell>
        </row>
        <row r="40">
          <cell r="D40">
            <v>89851</v>
          </cell>
          <cell r="E40" t="str">
            <v>GC 151112</v>
          </cell>
        </row>
        <row r="41">
          <cell r="D41">
            <v>135023</v>
          </cell>
          <cell r="E41" t="str">
            <v>GC 301112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topLeftCell="A109" workbookViewId="0">
      <selection activeCell="F131" sqref="F131:F134"/>
    </sheetView>
  </sheetViews>
  <sheetFormatPr defaultRowHeight="14.25" customHeight="1" x14ac:dyDescent="0.5"/>
  <cols>
    <col min="1" max="2" width="17.7109375" style="607" customWidth="1"/>
    <col min="3" max="3" width="14.140625" style="607" customWidth="1"/>
    <col min="4" max="4" width="9.140625" style="607"/>
    <col min="5" max="5" width="15.28515625" style="607" customWidth="1"/>
    <col min="6" max="6" width="16.7109375" style="607" customWidth="1"/>
    <col min="7" max="16384" width="9.140625" style="607"/>
  </cols>
  <sheetData>
    <row r="1" spans="2:6" ht="14.25" customHeight="1" x14ac:dyDescent="0.5">
      <c r="B1" s="607" t="s">
        <v>3863</v>
      </c>
      <c r="C1" s="607">
        <v>58383.455000000002</v>
      </c>
      <c r="E1" s="607" t="s">
        <v>3863</v>
      </c>
      <c r="F1" s="608">
        <f ca="1">SUMIF(B1:C128,E1,C1:C128)</f>
        <v>88769.360099998987</v>
      </c>
    </row>
    <row r="2" spans="2:6" ht="14.25" customHeight="1" x14ac:dyDescent="0.5">
      <c r="B2" s="607" t="s">
        <v>3863</v>
      </c>
      <c r="C2" s="607">
        <v>19223.017</v>
      </c>
      <c r="E2" s="607" t="s">
        <v>3864</v>
      </c>
      <c r="F2" s="608">
        <f t="shared" ref="F2:F17" ca="1" si="0">SUMIF(B2:C129,E2,C2:C129)</f>
        <v>49079.172000000006</v>
      </c>
    </row>
    <row r="3" spans="2:6" ht="14.25" customHeight="1" x14ac:dyDescent="0.5">
      <c r="B3" s="607" t="s">
        <v>3863</v>
      </c>
      <c r="C3" s="607">
        <v>6481.5069999999996</v>
      </c>
      <c r="E3" s="607" t="s">
        <v>3865</v>
      </c>
      <c r="F3" s="608">
        <f t="shared" ca="1" si="0"/>
        <v>50575.505999999994</v>
      </c>
    </row>
    <row r="4" spans="2:6" ht="14.25" customHeight="1" x14ac:dyDescent="0.5">
      <c r="B4" s="607" t="s">
        <v>3863</v>
      </c>
      <c r="C4" s="607">
        <v>4681.3810999989855</v>
      </c>
      <c r="E4" s="607" t="s">
        <v>3866</v>
      </c>
      <c r="F4" s="608">
        <f t="shared" ca="1" si="0"/>
        <v>211301.56290000104</v>
      </c>
    </row>
    <row r="5" spans="2:6" ht="14.25" customHeight="1" x14ac:dyDescent="0.5">
      <c r="B5" s="607" t="s">
        <v>3864</v>
      </c>
      <c r="C5" s="607">
        <v>430.18990000101439</v>
      </c>
      <c r="E5" s="607" t="s">
        <v>3867</v>
      </c>
      <c r="F5" s="608">
        <f t="shared" ca="1" si="0"/>
        <v>59662.200999999994</v>
      </c>
    </row>
    <row r="6" spans="2:6" ht="14.25" customHeight="1" x14ac:dyDescent="0.5">
      <c r="B6" s="607" t="s">
        <v>3864</v>
      </c>
      <c r="C6" s="607">
        <v>14663.722</v>
      </c>
      <c r="E6" s="607" t="s">
        <v>3868</v>
      </c>
      <c r="F6" s="608">
        <f t="shared" ca="1" si="0"/>
        <v>22453.371900001028</v>
      </c>
    </row>
    <row r="7" spans="2:6" ht="14.25" customHeight="1" x14ac:dyDescent="0.5">
      <c r="B7" s="607" t="s">
        <v>3864</v>
      </c>
      <c r="C7" s="607">
        <v>6481.848</v>
      </c>
      <c r="E7" s="607" t="s">
        <v>3919</v>
      </c>
      <c r="F7" s="608">
        <f t="shared" ca="1" si="0"/>
        <v>93875.622000000003</v>
      </c>
    </row>
    <row r="8" spans="2:6" ht="14.25" customHeight="1" x14ac:dyDescent="0.5">
      <c r="B8" s="607" t="s">
        <v>3864</v>
      </c>
      <c r="C8" s="607">
        <v>5118.0360000000001</v>
      </c>
      <c r="E8" s="607" t="s">
        <v>3923</v>
      </c>
      <c r="F8" s="608">
        <f t="shared" ca="1" si="0"/>
        <v>74325.240099993927</v>
      </c>
    </row>
    <row r="9" spans="2:6" ht="14.25" customHeight="1" x14ac:dyDescent="0.5">
      <c r="B9" s="607" t="s">
        <v>3864</v>
      </c>
      <c r="C9" s="607">
        <v>19503.381000000001</v>
      </c>
      <c r="E9" s="607" t="s">
        <v>3911</v>
      </c>
      <c r="F9" s="608">
        <f t="shared" ca="1" si="0"/>
        <v>98216.776099998999</v>
      </c>
    </row>
    <row r="10" spans="2:6" ht="14.25" customHeight="1" x14ac:dyDescent="0.5">
      <c r="B10" s="607" t="s">
        <v>3864</v>
      </c>
      <c r="C10" s="607">
        <v>2881.9950999989851</v>
      </c>
      <c r="E10" s="607" t="s">
        <v>3912</v>
      </c>
      <c r="F10" s="608">
        <f t="shared" ca="1" si="0"/>
        <v>99985.768999999986</v>
      </c>
    </row>
    <row r="11" spans="2:6" ht="14.25" customHeight="1" x14ac:dyDescent="0.5">
      <c r="B11" s="607" t="s">
        <v>3865</v>
      </c>
      <c r="C11" s="607">
        <v>3373.6559000010147</v>
      </c>
      <c r="E11" s="607" t="s">
        <v>3913</v>
      </c>
      <c r="F11" s="608">
        <f t="shared" ca="1" si="0"/>
        <v>68323.32090000101</v>
      </c>
    </row>
    <row r="12" spans="2:6" ht="14.25" customHeight="1" x14ac:dyDescent="0.5">
      <c r="B12" s="607" t="s">
        <v>3865</v>
      </c>
      <c r="C12" s="607">
        <v>5260.7740000000003</v>
      </c>
      <c r="E12" s="607" t="s">
        <v>3914</v>
      </c>
      <c r="F12" s="608">
        <f t="shared" ca="1" si="0"/>
        <v>76426.984099998997</v>
      </c>
    </row>
    <row r="13" spans="2:6" ht="14.25" customHeight="1" x14ac:dyDescent="0.5">
      <c r="B13" s="607" t="s">
        <v>3865</v>
      </c>
      <c r="C13" s="607">
        <v>1290.771</v>
      </c>
      <c r="E13" s="607" t="s">
        <v>3916</v>
      </c>
      <c r="F13" s="608">
        <f t="shared" ca="1" si="0"/>
        <v>22946.630999999998</v>
      </c>
    </row>
    <row r="14" spans="2:6" ht="14.25" customHeight="1" x14ac:dyDescent="0.5">
      <c r="B14" s="607" t="s">
        <v>3865</v>
      </c>
      <c r="C14" s="607">
        <v>14518.929</v>
      </c>
      <c r="E14" s="607" t="s">
        <v>3917</v>
      </c>
      <c r="F14" s="608">
        <f t="shared" ca="1" si="0"/>
        <v>93685.660099999004</v>
      </c>
    </row>
    <row r="15" spans="2:6" ht="14.25" customHeight="1" x14ac:dyDescent="0.5">
      <c r="B15" s="607" t="s">
        <v>3865</v>
      </c>
      <c r="C15" s="607">
        <v>5987.6610000000001</v>
      </c>
      <c r="E15" s="607" t="s">
        <v>3920</v>
      </c>
      <c r="F15" s="608">
        <f t="shared" ca="1" si="0"/>
        <v>59251.120999999999</v>
      </c>
    </row>
    <row r="16" spans="2:6" ht="14.25" customHeight="1" x14ac:dyDescent="0.5">
      <c r="B16" s="607" t="s">
        <v>3865</v>
      </c>
      <c r="C16" s="607">
        <v>19350.677</v>
      </c>
      <c r="E16" s="607" t="s">
        <v>3921</v>
      </c>
      <c r="F16" s="608">
        <f t="shared" ca="1" si="0"/>
        <v>130147.03400000004</v>
      </c>
    </row>
    <row r="17" spans="2:6" ht="14.25" customHeight="1" x14ac:dyDescent="0.5">
      <c r="B17" s="607" t="s">
        <v>3865</v>
      </c>
      <c r="C17" s="607">
        <v>793.03809999898294</v>
      </c>
      <c r="E17" s="607" t="s">
        <v>3922</v>
      </c>
      <c r="F17" s="608">
        <f t="shared" ca="1" si="0"/>
        <v>199916.07290000096</v>
      </c>
    </row>
    <row r="18" spans="2:6" ht="14.25" customHeight="1" x14ac:dyDescent="0.5">
      <c r="B18" s="607" t="s">
        <v>3866</v>
      </c>
      <c r="C18" s="607">
        <v>6250.648900001017</v>
      </c>
      <c r="E18"/>
      <c r="F18"/>
    </row>
    <row r="19" spans="2:6" ht="14.25" customHeight="1" x14ac:dyDescent="0.5">
      <c r="B19" s="607" t="s">
        <v>3866</v>
      </c>
      <c r="C19" s="607">
        <v>7252.2629999999999</v>
      </c>
      <c r="E19"/>
      <c r="F19"/>
    </row>
    <row r="20" spans="2:6" ht="14.25" customHeight="1" x14ac:dyDescent="0.5">
      <c r="B20" s="607" t="s">
        <v>3866</v>
      </c>
      <c r="C20" s="607">
        <v>25934.09</v>
      </c>
      <c r="E20"/>
      <c r="F20"/>
    </row>
    <row r="21" spans="2:6" ht="14.25" customHeight="1" x14ac:dyDescent="0.5">
      <c r="B21" s="607" t="s">
        <v>3866</v>
      </c>
      <c r="C21" s="607">
        <v>12560.08</v>
      </c>
      <c r="E21"/>
      <c r="F21"/>
    </row>
    <row r="22" spans="2:6" ht="14.25" customHeight="1" x14ac:dyDescent="0.5">
      <c r="B22" s="607" t="s">
        <v>3866</v>
      </c>
      <c r="C22" s="607">
        <v>6720.9189999999999</v>
      </c>
      <c r="E22"/>
      <c r="F22"/>
    </row>
    <row r="23" spans="2:6" ht="14.25" customHeight="1" x14ac:dyDescent="0.5">
      <c r="B23" s="607" t="s">
        <v>3866</v>
      </c>
      <c r="C23" s="607">
        <v>149.62</v>
      </c>
      <c r="E23"/>
      <c r="F23"/>
    </row>
    <row r="24" spans="2:6" ht="14.25" customHeight="1" x14ac:dyDescent="0.5">
      <c r="B24" s="607" t="s">
        <v>3866</v>
      </c>
      <c r="C24" s="607">
        <v>5118.991</v>
      </c>
      <c r="E24"/>
      <c r="F24"/>
    </row>
    <row r="25" spans="2:6" ht="14.25" customHeight="1" x14ac:dyDescent="0.5">
      <c r="B25" s="607" t="s">
        <v>3866</v>
      </c>
      <c r="C25" s="607">
        <v>18041.150000000001</v>
      </c>
      <c r="E25"/>
      <c r="F25"/>
    </row>
    <row r="26" spans="2:6" ht="14.25" customHeight="1" x14ac:dyDescent="0.5">
      <c r="B26" s="607" t="s">
        <v>3866</v>
      </c>
      <c r="C26" s="607">
        <v>19198.208999999999</v>
      </c>
      <c r="E26"/>
      <c r="F26"/>
    </row>
    <row r="27" spans="2:6" ht="14.25" customHeight="1" x14ac:dyDescent="0.5">
      <c r="B27" s="607" t="s">
        <v>3866</v>
      </c>
      <c r="C27" s="607">
        <v>6129.4229999999998</v>
      </c>
      <c r="E27"/>
      <c r="F27"/>
    </row>
    <row r="28" spans="2:6" ht="14.25" customHeight="1" x14ac:dyDescent="0.5">
      <c r="B28" s="607" t="s">
        <v>3866</v>
      </c>
      <c r="C28" s="607">
        <v>5335.44</v>
      </c>
      <c r="E28"/>
      <c r="F28"/>
    </row>
    <row r="29" spans="2:6" ht="14.25" customHeight="1" x14ac:dyDescent="0.5">
      <c r="B29" s="607" t="s">
        <v>3866</v>
      </c>
      <c r="C29" s="607">
        <v>12915.099099998977</v>
      </c>
      <c r="E29"/>
      <c r="F29"/>
    </row>
    <row r="30" spans="2:6" ht="14.25" customHeight="1" x14ac:dyDescent="0.5">
      <c r="B30" s="607" t="s">
        <v>3866</v>
      </c>
      <c r="C30" s="607">
        <v>1175.0469000010037</v>
      </c>
      <c r="E30"/>
      <c r="F30"/>
    </row>
    <row r="31" spans="2:6" ht="14.25" customHeight="1" x14ac:dyDescent="0.5">
      <c r="B31" s="607" t="s">
        <v>3866</v>
      </c>
      <c r="C31" s="607">
        <v>14323.138999999999</v>
      </c>
      <c r="E31"/>
      <c r="F31"/>
    </row>
    <row r="32" spans="2:6" ht="14.25" customHeight="1" x14ac:dyDescent="0.5">
      <c r="B32" s="607" t="s">
        <v>3866</v>
      </c>
      <c r="C32" s="607">
        <v>5841.5590000000002</v>
      </c>
      <c r="E32"/>
      <c r="F32"/>
    </row>
    <row r="33" spans="2:6" ht="14.25" customHeight="1" x14ac:dyDescent="0.5">
      <c r="B33" s="607" t="s">
        <v>3866</v>
      </c>
      <c r="C33" s="607">
        <v>59841.817000000003</v>
      </c>
      <c r="E33"/>
      <c r="F33"/>
    </row>
    <row r="34" spans="2:6" ht="14.25" customHeight="1" x14ac:dyDescent="0.5">
      <c r="B34" s="607" t="s">
        <v>3866</v>
      </c>
      <c r="C34" s="607">
        <v>4514.0680000000002</v>
      </c>
      <c r="E34"/>
      <c r="F34"/>
    </row>
    <row r="35" spans="2:6" ht="14.25" customHeight="1" x14ac:dyDescent="0.5">
      <c r="B35" s="607" t="s">
        <v>3867</v>
      </c>
      <c r="C35" s="607">
        <v>7409.3189000010243</v>
      </c>
      <c r="E35"/>
      <c r="F35"/>
    </row>
    <row r="36" spans="2:6" ht="14.25" customHeight="1" x14ac:dyDescent="0.5">
      <c r="B36" s="607" t="s">
        <v>3867</v>
      </c>
      <c r="C36" s="607">
        <v>5999.3639999999996</v>
      </c>
      <c r="E36"/>
      <c r="F36"/>
    </row>
    <row r="37" spans="2:6" ht="14.25" customHeight="1" x14ac:dyDescent="0.5">
      <c r="B37" s="607" t="s">
        <v>3867</v>
      </c>
      <c r="C37" s="607">
        <v>4795.3019999999997</v>
      </c>
      <c r="E37"/>
      <c r="F37"/>
    </row>
    <row r="38" spans="2:6" ht="14.25" customHeight="1" x14ac:dyDescent="0.5">
      <c r="B38" s="607" t="s">
        <v>3867</v>
      </c>
      <c r="C38" s="607">
        <v>15037.316000000001</v>
      </c>
      <c r="E38"/>
      <c r="F38"/>
    </row>
    <row r="39" spans="2:6" ht="14.25" customHeight="1" x14ac:dyDescent="0.5">
      <c r="B39" s="607" t="s">
        <v>3867</v>
      </c>
      <c r="C39" s="607">
        <v>7550.58</v>
      </c>
      <c r="E39"/>
      <c r="F39"/>
    </row>
    <row r="40" spans="2:6" ht="14.25" customHeight="1" x14ac:dyDescent="0.5">
      <c r="B40" s="607" t="s">
        <v>3867</v>
      </c>
      <c r="C40" s="607">
        <v>6948.05</v>
      </c>
      <c r="E40"/>
      <c r="F40"/>
    </row>
    <row r="41" spans="2:6" ht="14.25" customHeight="1" x14ac:dyDescent="0.5">
      <c r="B41" s="607" t="s">
        <v>3867</v>
      </c>
      <c r="C41" s="607">
        <v>11922.27009999897</v>
      </c>
      <c r="E41"/>
      <c r="F41"/>
    </row>
    <row r="42" spans="2:6" ht="14.25" customHeight="1" x14ac:dyDescent="0.5">
      <c r="B42" s="607" t="s">
        <v>3868</v>
      </c>
      <c r="C42" s="607">
        <v>7426.31990000103</v>
      </c>
      <c r="E42"/>
      <c r="F42"/>
    </row>
    <row r="43" spans="2:6" ht="14.25" customHeight="1" x14ac:dyDescent="0.5">
      <c r="B43" s="607" t="s">
        <v>3868</v>
      </c>
      <c r="C43" s="607">
        <v>6480.8090000000002</v>
      </c>
      <c r="E43"/>
      <c r="F43"/>
    </row>
    <row r="44" spans="2:6" ht="14.25" customHeight="1" x14ac:dyDescent="0.5">
      <c r="B44" s="607" t="s">
        <v>3868</v>
      </c>
      <c r="C44" s="607">
        <v>1552.32</v>
      </c>
      <c r="E44"/>
      <c r="F44"/>
    </row>
    <row r="45" spans="2:6" ht="14.25" customHeight="1" x14ac:dyDescent="0.5">
      <c r="B45" s="607" t="s">
        <v>3868</v>
      </c>
      <c r="C45" s="607">
        <v>6993.9229999999998</v>
      </c>
      <c r="E45"/>
      <c r="F45"/>
    </row>
    <row r="46" spans="2:6" ht="14.25" customHeight="1" x14ac:dyDescent="0.5">
      <c r="B46" s="607" t="s">
        <v>3919</v>
      </c>
      <c r="C46" s="607">
        <v>28903.386900001002</v>
      </c>
      <c r="E46"/>
      <c r="F46"/>
    </row>
    <row r="47" spans="2:6" ht="14.25" customHeight="1" x14ac:dyDescent="0.5">
      <c r="B47" s="607" t="s">
        <v>3919</v>
      </c>
      <c r="C47" s="607">
        <v>10971</v>
      </c>
      <c r="E47"/>
      <c r="F47"/>
    </row>
    <row r="48" spans="2:6" ht="14.25" customHeight="1" x14ac:dyDescent="0.5">
      <c r="B48" s="607" t="s">
        <v>3919</v>
      </c>
      <c r="C48" s="607">
        <v>12965.727000000001</v>
      </c>
      <c r="E48"/>
      <c r="F48"/>
    </row>
    <row r="49" spans="2:6" ht="14.25" customHeight="1" x14ac:dyDescent="0.5">
      <c r="B49" s="607" t="s">
        <v>3919</v>
      </c>
      <c r="C49" s="607">
        <v>1592.79</v>
      </c>
      <c r="E49"/>
      <c r="F49"/>
    </row>
    <row r="50" spans="2:6" ht="14.25" customHeight="1" x14ac:dyDescent="0.5">
      <c r="B50" s="607" t="s">
        <v>3919</v>
      </c>
      <c r="C50" s="607">
        <v>5150.3860000000004</v>
      </c>
      <c r="E50"/>
      <c r="F50"/>
    </row>
    <row r="51" spans="2:6" ht="14.25" customHeight="1" x14ac:dyDescent="0.5">
      <c r="B51" s="607" t="s">
        <v>3919</v>
      </c>
      <c r="C51" s="607">
        <v>9761.152</v>
      </c>
      <c r="E51"/>
      <c r="F51"/>
    </row>
    <row r="52" spans="2:6" ht="14.25" customHeight="1" x14ac:dyDescent="0.5">
      <c r="B52" s="607" t="s">
        <v>3919</v>
      </c>
      <c r="C52" s="607">
        <v>4053.3220999990044</v>
      </c>
      <c r="E52"/>
      <c r="F52"/>
    </row>
    <row r="53" spans="2:6" ht="14.25" customHeight="1" x14ac:dyDescent="0.5">
      <c r="B53" s="607" t="s">
        <v>3919</v>
      </c>
      <c r="C53" s="607">
        <v>586.45390000099178</v>
      </c>
      <c r="E53"/>
      <c r="F53"/>
    </row>
    <row r="54" spans="2:6" ht="14.25" customHeight="1" x14ac:dyDescent="0.5">
      <c r="B54" s="607" t="s">
        <v>3919</v>
      </c>
      <c r="C54" s="607">
        <v>13693.566999999999</v>
      </c>
      <c r="E54"/>
      <c r="F54"/>
    </row>
    <row r="55" spans="2:6" ht="14.25" customHeight="1" x14ac:dyDescent="0.5">
      <c r="B55" s="607" t="s">
        <v>3919</v>
      </c>
      <c r="C55" s="607">
        <v>6197.8370999990075</v>
      </c>
      <c r="E55"/>
      <c r="F55"/>
    </row>
    <row r="56" spans="2:6" ht="14.25" customHeight="1" x14ac:dyDescent="0.5">
      <c r="B56" s="607" t="s">
        <v>3923</v>
      </c>
      <c r="C56" s="607">
        <v>18505.045999999998</v>
      </c>
      <c r="E56"/>
      <c r="F56"/>
    </row>
    <row r="57" spans="2:6" ht="14.25" customHeight="1" x14ac:dyDescent="0.5">
      <c r="B57" s="607" t="s">
        <v>3923</v>
      </c>
      <c r="C57" s="607">
        <v>6474.82</v>
      </c>
      <c r="E57"/>
      <c r="F57"/>
    </row>
    <row r="58" spans="2:6" ht="14.25" customHeight="1" x14ac:dyDescent="0.5">
      <c r="B58" s="607" t="s">
        <v>3923</v>
      </c>
      <c r="C58" s="607">
        <v>13895.007</v>
      </c>
      <c r="E58"/>
      <c r="F58"/>
    </row>
    <row r="59" spans="2:6" ht="14.25" customHeight="1" x14ac:dyDescent="0.5">
      <c r="B59" s="607" t="s">
        <v>3923</v>
      </c>
      <c r="C59" s="607">
        <v>7042.8389999999999</v>
      </c>
      <c r="E59"/>
      <c r="F59"/>
    </row>
    <row r="60" spans="2:6" ht="14.25" customHeight="1" x14ac:dyDescent="0.5">
      <c r="B60" s="607" t="s">
        <v>3923</v>
      </c>
      <c r="C60" s="607">
        <v>5294.857</v>
      </c>
      <c r="E60"/>
      <c r="F60"/>
    </row>
    <row r="61" spans="2:6" ht="14.25" customHeight="1" x14ac:dyDescent="0.5">
      <c r="B61" s="607" t="s">
        <v>3923</v>
      </c>
      <c r="C61" s="607">
        <v>14200.589</v>
      </c>
      <c r="E61"/>
      <c r="F61"/>
    </row>
    <row r="62" spans="2:6" ht="14.25" customHeight="1" x14ac:dyDescent="0.5">
      <c r="B62" s="607" t="s">
        <v>3923</v>
      </c>
      <c r="C62" s="607">
        <v>8912.0820999939278</v>
      </c>
      <c r="E62"/>
      <c r="F62"/>
    </row>
    <row r="63" spans="2:6" ht="14.25" customHeight="1" x14ac:dyDescent="0.5">
      <c r="B63" s="607" t="s">
        <v>3911</v>
      </c>
      <c r="C63" s="607">
        <v>12727.432000000001</v>
      </c>
      <c r="E63"/>
      <c r="F63"/>
    </row>
    <row r="64" spans="2:6" ht="14.25" customHeight="1" x14ac:dyDescent="0.5">
      <c r="B64" s="607" t="s">
        <v>3911</v>
      </c>
      <c r="C64" s="607">
        <v>5506.3710000000001</v>
      </c>
      <c r="E64"/>
      <c r="F64"/>
    </row>
    <row r="65" spans="2:6" ht="14.25" customHeight="1" x14ac:dyDescent="0.5">
      <c r="B65" s="607" t="s">
        <v>3911</v>
      </c>
      <c r="C65" s="607">
        <v>2075.9929999999999</v>
      </c>
      <c r="E65"/>
      <c r="F65"/>
    </row>
    <row r="66" spans="2:6" ht="14.25" customHeight="1" x14ac:dyDescent="0.5">
      <c r="B66" s="607" t="s">
        <v>3911</v>
      </c>
      <c r="C66" s="607">
        <v>6343.7550000000001</v>
      </c>
      <c r="E66"/>
      <c r="F66"/>
    </row>
    <row r="67" spans="2:6" ht="14.25" customHeight="1" x14ac:dyDescent="0.5">
      <c r="B67" s="607" t="s">
        <v>3911</v>
      </c>
      <c r="C67" s="607">
        <v>13677.206</v>
      </c>
      <c r="E67"/>
      <c r="F67"/>
    </row>
    <row r="68" spans="2:6" ht="14.25" customHeight="1" x14ac:dyDescent="0.5">
      <c r="B68" s="607" t="s">
        <v>3911</v>
      </c>
      <c r="C68" s="607">
        <v>18606.189999999999</v>
      </c>
      <c r="E68"/>
      <c r="F68"/>
    </row>
    <row r="69" spans="2:6" ht="14.25" customHeight="1" x14ac:dyDescent="0.5">
      <c r="B69" s="607" t="s">
        <v>3911</v>
      </c>
      <c r="C69" s="607">
        <v>5629.56</v>
      </c>
      <c r="E69"/>
      <c r="F69"/>
    </row>
    <row r="70" spans="2:6" ht="14.25" customHeight="1" x14ac:dyDescent="0.5">
      <c r="B70" s="607" t="s">
        <v>3911</v>
      </c>
      <c r="C70" s="607">
        <v>10779.096</v>
      </c>
      <c r="E70"/>
      <c r="F70"/>
    </row>
    <row r="71" spans="2:6" ht="14.25" customHeight="1" x14ac:dyDescent="0.5">
      <c r="B71" s="607" t="s">
        <v>3911</v>
      </c>
      <c r="C71" s="607">
        <v>22871.173099998989</v>
      </c>
      <c r="E71"/>
      <c r="F71"/>
    </row>
    <row r="72" spans="2:6" ht="14.25" customHeight="1" x14ac:dyDescent="0.5">
      <c r="B72" s="607" t="s">
        <v>3912</v>
      </c>
      <c r="C72" s="607">
        <v>14598.683900001015</v>
      </c>
      <c r="E72"/>
      <c r="F72"/>
    </row>
    <row r="73" spans="2:6" ht="14.25" customHeight="1" x14ac:dyDescent="0.5">
      <c r="B73" s="607" t="s">
        <v>3912</v>
      </c>
      <c r="C73" s="607">
        <v>21517.314999999999</v>
      </c>
      <c r="E73"/>
      <c r="F73"/>
    </row>
    <row r="74" spans="2:6" ht="14.25" customHeight="1" x14ac:dyDescent="0.5">
      <c r="B74" s="607" t="s">
        <v>3912</v>
      </c>
      <c r="C74" s="607">
        <v>24437.893</v>
      </c>
      <c r="E74"/>
      <c r="F74"/>
    </row>
    <row r="75" spans="2:6" ht="14.25" customHeight="1" x14ac:dyDescent="0.5">
      <c r="B75" s="607" t="s">
        <v>3912</v>
      </c>
      <c r="C75" s="607">
        <v>13029.886</v>
      </c>
      <c r="E75"/>
      <c r="F75"/>
    </row>
    <row r="76" spans="2:6" ht="14.25" customHeight="1" x14ac:dyDescent="0.5">
      <c r="B76" s="607" t="s">
        <v>3912</v>
      </c>
      <c r="C76" s="607">
        <v>6899.4660000000003</v>
      </c>
      <c r="E76"/>
      <c r="F76"/>
    </row>
    <row r="77" spans="2:6" ht="14.25" customHeight="1" x14ac:dyDescent="0.5">
      <c r="B77" s="607" t="s">
        <v>3912</v>
      </c>
      <c r="C77" s="607">
        <v>18161.991999999998</v>
      </c>
      <c r="E77"/>
      <c r="F77"/>
    </row>
    <row r="78" spans="2:6" ht="14.25" customHeight="1" x14ac:dyDescent="0.5">
      <c r="B78" s="607" t="s">
        <v>3912</v>
      </c>
      <c r="C78" s="607">
        <v>1340.5330999989856</v>
      </c>
      <c r="E78"/>
      <c r="F78"/>
    </row>
    <row r="79" spans="2:6" ht="14.25" customHeight="1" x14ac:dyDescent="0.5">
      <c r="B79" s="607" t="s">
        <v>3913</v>
      </c>
      <c r="C79" s="607">
        <v>4345.4369000010147</v>
      </c>
      <c r="E79"/>
      <c r="F79"/>
    </row>
    <row r="80" spans="2:6" ht="14.25" customHeight="1" x14ac:dyDescent="0.5">
      <c r="B80" s="607" t="s">
        <v>3913</v>
      </c>
      <c r="C80" s="607">
        <v>63977.883999999998</v>
      </c>
      <c r="E80"/>
      <c r="F80"/>
    </row>
    <row r="81" spans="2:6" ht="14.25" customHeight="1" x14ac:dyDescent="0.5">
      <c r="B81" s="607" t="s">
        <v>3914</v>
      </c>
      <c r="C81" s="607">
        <v>18832.305</v>
      </c>
      <c r="E81"/>
      <c r="F81"/>
    </row>
    <row r="82" spans="2:6" ht="14.25" customHeight="1" x14ac:dyDescent="0.5">
      <c r="B82" s="607" t="s">
        <v>3914</v>
      </c>
      <c r="C82" s="607">
        <v>6166.0739999999996</v>
      </c>
      <c r="E82"/>
      <c r="F82"/>
    </row>
    <row r="83" spans="2:6" ht="14.25" customHeight="1" x14ac:dyDescent="0.5">
      <c r="B83" s="607" t="s">
        <v>3914</v>
      </c>
      <c r="C83" s="607">
        <v>51428.605099998997</v>
      </c>
      <c r="E83"/>
      <c r="F83"/>
    </row>
    <row r="84" spans="2:6" ht="14.25" customHeight="1" x14ac:dyDescent="0.5">
      <c r="B84" s="607" t="s">
        <v>3916</v>
      </c>
      <c r="C84" s="607">
        <v>10316.514900001002</v>
      </c>
      <c r="E84"/>
      <c r="F84"/>
    </row>
    <row r="85" spans="2:6" ht="14.25" customHeight="1" x14ac:dyDescent="0.5">
      <c r="B85" s="607" t="s">
        <v>3916</v>
      </c>
      <c r="C85" s="607">
        <v>7156.3540000000003</v>
      </c>
      <c r="E85"/>
      <c r="F85"/>
    </row>
    <row r="86" spans="2:6" ht="14.25" customHeight="1" x14ac:dyDescent="0.5">
      <c r="B86" s="607" t="s">
        <v>3916</v>
      </c>
      <c r="C86" s="607">
        <v>4956.2830000000004</v>
      </c>
      <c r="E86"/>
      <c r="F86"/>
    </row>
    <row r="87" spans="2:6" ht="14.25" customHeight="1" x14ac:dyDescent="0.5">
      <c r="B87" s="607" t="s">
        <v>3916</v>
      </c>
      <c r="C87" s="607">
        <v>517.47909999899639</v>
      </c>
      <c r="E87"/>
      <c r="F87"/>
    </row>
    <row r="88" spans="2:6" ht="14.25" customHeight="1" x14ac:dyDescent="0.5">
      <c r="B88" s="607" t="s">
        <v>3917</v>
      </c>
      <c r="C88" s="607">
        <v>18767.037</v>
      </c>
      <c r="E88"/>
      <c r="F88"/>
    </row>
    <row r="89" spans="2:6" ht="14.25" customHeight="1" x14ac:dyDescent="0.5">
      <c r="B89" s="607" t="s">
        <v>3917</v>
      </c>
      <c r="C89" s="607">
        <v>5768.1030000000001</v>
      </c>
      <c r="E89"/>
      <c r="F89"/>
    </row>
    <row r="90" spans="2:6" ht="14.25" customHeight="1" x14ac:dyDescent="0.5">
      <c r="B90" s="607" t="s">
        <v>3917</v>
      </c>
      <c r="C90" s="607">
        <v>4645.6120000000001</v>
      </c>
      <c r="E90"/>
      <c r="F90"/>
    </row>
    <row r="91" spans="2:6" ht="14.25" customHeight="1" x14ac:dyDescent="0.5">
      <c r="B91" s="607" t="s">
        <v>3917</v>
      </c>
      <c r="C91" s="607">
        <v>15199.822</v>
      </c>
      <c r="E91"/>
      <c r="F91"/>
    </row>
    <row r="92" spans="2:6" ht="14.25" customHeight="1" x14ac:dyDescent="0.5">
      <c r="B92" s="607" t="s">
        <v>3917</v>
      </c>
      <c r="C92" s="607">
        <v>13866.346</v>
      </c>
      <c r="E92"/>
      <c r="F92"/>
    </row>
    <row r="93" spans="2:6" ht="14.25" customHeight="1" x14ac:dyDescent="0.5">
      <c r="B93" s="607" t="s">
        <v>3917</v>
      </c>
      <c r="C93" s="607">
        <v>7485.2139999999999</v>
      </c>
      <c r="E93"/>
      <c r="F93"/>
    </row>
    <row r="94" spans="2:6" ht="14.25" customHeight="1" x14ac:dyDescent="0.5">
      <c r="B94" s="607" t="s">
        <v>3917</v>
      </c>
      <c r="C94" s="607">
        <v>27953.526099999013</v>
      </c>
      <c r="E94"/>
      <c r="F94"/>
    </row>
    <row r="95" spans="2:6" ht="14.25" customHeight="1" x14ac:dyDescent="0.5">
      <c r="B95" s="607" t="s">
        <v>3920</v>
      </c>
      <c r="C95" s="607">
        <v>14672.437900000994</v>
      </c>
      <c r="E95"/>
      <c r="F95"/>
    </row>
    <row r="96" spans="2:6" ht="14.25" customHeight="1" x14ac:dyDescent="0.5">
      <c r="B96" s="607" t="s">
        <v>3920</v>
      </c>
      <c r="C96" s="607">
        <v>8213.9809999999998</v>
      </c>
      <c r="E96"/>
      <c r="F96"/>
    </row>
    <row r="97" spans="2:6" ht="14.25" customHeight="1" x14ac:dyDescent="0.5">
      <c r="B97" s="607" t="s">
        <v>3920</v>
      </c>
      <c r="C97" s="607">
        <v>4752.3100000000004</v>
      </c>
      <c r="E97"/>
      <c r="F97"/>
    </row>
    <row r="98" spans="2:6" ht="14.25" customHeight="1" x14ac:dyDescent="0.5">
      <c r="B98" s="607" t="s">
        <v>3920</v>
      </c>
      <c r="C98" s="607">
        <v>19825.73</v>
      </c>
      <c r="E98"/>
      <c r="F98"/>
    </row>
    <row r="99" spans="2:6" ht="14.25" customHeight="1" x14ac:dyDescent="0.5">
      <c r="B99" s="607" t="s">
        <v>3920</v>
      </c>
      <c r="C99" s="607">
        <v>7434.6490000000003</v>
      </c>
      <c r="E99"/>
      <c r="F99"/>
    </row>
    <row r="100" spans="2:6" ht="14.25" customHeight="1" x14ac:dyDescent="0.5">
      <c r="B100" s="607" t="s">
        <v>3920</v>
      </c>
      <c r="C100" s="607">
        <v>4352.0130999990079</v>
      </c>
      <c r="E100"/>
      <c r="F100"/>
    </row>
    <row r="101" spans="2:6" ht="14.25" customHeight="1" x14ac:dyDescent="0.5">
      <c r="B101" s="607" t="s">
        <v>3921</v>
      </c>
      <c r="C101" s="607">
        <v>248.71890000099211</v>
      </c>
      <c r="E101"/>
      <c r="F101"/>
    </row>
    <row r="102" spans="2:6" ht="14.25" customHeight="1" x14ac:dyDescent="0.5">
      <c r="B102" s="607" t="s">
        <v>3921</v>
      </c>
      <c r="C102" s="607">
        <v>1442.2159999999999</v>
      </c>
      <c r="E102"/>
      <c r="F102"/>
    </row>
    <row r="103" spans="2:6" ht="14.25" customHeight="1" x14ac:dyDescent="0.5">
      <c r="B103" s="607" t="s">
        <v>3921</v>
      </c>
      <c r="C103" s="607">
        <v>4494.3249999999998</v>
      </c>
      <c r="E103"/>
      <c r="F103"/>
    </row>
    <row r="104" spans="2:6" ht="14.25" customHeight="1" x14ac:dyDescent="0.5">
      <c r="B104" s="607" t="s">
        <v>3921</v>
      </c>
      <c r="C104" s="607">
        <v>18766.86</v>
      </c>
      <c r="E104"/>
      <c r="F104"/>
    </row>
    <row r="105" spans="2:6" ht="14.25" customHeight="1" x14ac:dyDescent="0.5">
      <c r="B105" s="607" t="s">
        <v>3921</v>
      </c>
      <c r="C105" s="607">
        <v>11439.751</v>
      </c>
      <c r="E105"/>
      <c r="F105"/>
    </row>
    <row r="106" spans="2:6" ht="14.25" customHeight="1" x14ac:dyDescent="0.5">
      <c r="B106" s="607" t="s">
        <v>3921</v>
      </c>
      <c r="C106" s="607">
        <v>4096.674</v>
      </c>
      <c r="E106"/>
      <c r="F106"/>
    </row>
    <row r="107" spans="2:6" ht="14.25" customHeight="1" x14ac:dyDescent="0.5">
      <c r="B107" s="607" t="s">
        <v>3921</v>
      </c>
      <c r="C107" s="607">
        <v>37364.065000000002</v>
      </c>
      <c r="E107"/>
      <c r="F107"/>
    </row>
    <row r="108" spans="2:6" ht="14.25" customHeight="1" x14ac:dyDescent="0.5">
      <c r="B108" s="607" t="s">
        <v>3921</v>
      </c>
      <c r="C108" s="607">
        <v>11651.321</v>
      </c>
      <c r="E108"/>
      <c r="F108"/>
    </row>
    <row r="109" spans="2:6" ht="14.25" customHeight="1" x14ac:dyDescent="0.5">
      <c r="B109" s="607" t="s">
        <v>3921</v>
      </c>
      <c r="C109" s="607">
        <v>7423.3770000000004</v>
      </c>
      <c r="E109"/>
      <c r="F109"/>
    </row>
    <row r="110" spans="2:6" ht="14.25" customHeight="1" x14ac:dyDescent="0.5">
      <c r="B110" s="607" t="s">
        <v>3921</v>
      </c>
      <c r="C110" s="607">
        <v>13957.107</v>
      </c>
      <c r="E110"/>
      <c r="F110"/>
    </row>
    <row r="111" spans="2:6" ht="14.25" customHeight="1" x14ac:dyDescent="0.5">
      <c r="B111" s="607" t="s">
        <v>3921</v>
      </c>
      <c r="C111" s="607">
        <v>4668.6589999999997</v>
      </c>
      <c r="E111"/>
      <c r="F111"/>
    </row>
    <row r="112" spans="2:6" ht="14.25" customHeight="1" x14ac:dyDescent="0.5">
      <c r="B112" s="607" t="s">
        <v>3921</v>
      </c>
      <c r="C112" s="607">
        <v>14593.96009999904</v>
      </c>
      <c r="E112"/>
      <c r="F112"/>
    </row>
    <row r="113" spans="2:6" ht="14.25" customHeight="1" x14ac:dyDescent="0.5">
      <c r="B113" s="607" t="s">
        <v>3922</v>
      </c>
      <c r="C113" s="607">
        <v>4173.0809000009613</v>
      </c>
      <c r="E113"/>
      <c r="F113"/>
    </row>
    <row r="114" spans="2:6" ht="14.25" customHeight="1" x14ac:dyDescent="0.5">
      <c r="B114" s="607" t="s">
        <v>3922</v>
      </c>
      <c r="C114" s="607">
        <v>6350.8010000000004</v>
      </c>
      <c r="E114"/>
      <c r="F114"/>
    </row>
    <row r="115" spans="2:6" ht="14.25" customHeight="1" x14ac:dyDescent="0.5">
      <c r="B115" s="607" t="s">
        <v>3922</v>
      </c>
      <c r="C115" s="607">
        <v>6243.0420000000004</v>
      </c>
      <c r="E115"/>
      <c r="F115"/>
    </row>
    <row r="116" spans="2:6" ht="14.25" customHeight="1" x14ac:dyDescent="0.5">
      <c r="B116" s="607" t="s">
        <v>3922</v>
      </c>
      <c r="C116" s="607">
        <v>5604.47</v>
      </c>
      <c r="E116"/>
      <c r="F116"/>
    </row>
    <row r="117" spans="2:6" ht="14.25" customHeight="1" x14ac:dyDescent="0.5">
      <c r="B117" s="607" t="s">
        <v>3922</v>
      </c>
      <c r="C117" s="607">
        <v>2019.4849999999999</v>
      </c>
      <c r="E117"/>
      <c r="F117"/>
    </row>
    <row r="118" spans="2:6" ht="14.25" customHeight="1" x14ac:dyDescent="0.5">
      <c r="B118" s="607" t="s">
        <v>3922</v>
      </c>
      <c r="C118" s="607">
        <v>4988.8459999999995</v>
      </c>
      <c r="E118"/>
      <c r="F118"/>
    </row>
    <row r="119" spans="2:6" ht="14.25" customHeight="1" x14ac:dyDescent="0.5">
      <c r="B119" s="607" t="s">
        <v>3922</v>
      </c>
      <c r="C119" s="607">
        <v>22948.691999999999</v>
      </c>
      <c r="E119"/>
      <c r="F119"/>
    </row>
    <row r="120" spans="2:6" ht="14.25" customHeight="1" x14ac:dyDescent="0.5">
      <c r="B120" s="607" t="s">
        <v>3922</v>
      </c>
      <c r="C120" s="607">
        <v>14402.799000000001</v>
      </c>
      <c r="E120"/>
      <c r="F120"/>
    </row>
    <row r="121" spans="2:6" ht="14.25" customHeight="1" x14ac:dyDescent="0.5">
      <c r="B121" s="607" t="s">
        <v>3922</v>
      </c>
      <c r="C121" s="607">
        <v>8607.7549999999992</v>
      </c>
      <c r="E121"/>
      <c r="F121"/>
    </row>
    <row r="122" spans="2:6" ht="14.25" customHeight="1" x14ac:dyDescent="0.5">
      <c r="B122" s="607" t="s">
        <v>3922</v>
      </c>
      <c r="C122" s="607">
        <v>4485.97</v>
      </c>
      <c r="E122"/>
      <c r="F122"/>
    </row>
    <row r="123" spans="2:6" ht="14.25" customHeight="1" x14ac:dyDescent="0.5">
      <c r="B123" s="607" t="s">
        <v>3922</v>
      </c>
      <c r="C123" s="607">
        <v>64469.86</v>
      </c>
      <c r="E123"/>
      <c r="F123"/>
    </row>
    <row r="124" spans="2:6" ht="14.25" customHeight="1" x14ac:dyDescent="0.5">
      <c r="B124" s="607" t="s">
        <v>3922</v>
      </c>
      <c r="C124" s="607">
        <v>18814.34</v>
      </c>
      <c r="E124"/>
      <c r="F124"/>
    </row>
    <row r="125" spans="2:6" ht="14.25" customHeight="1" x14ac:dyDescent="0.5">
      <c r="B125" s="607" t="s">
        <v>3922</v>
      </c>
      <c r="C125" s="607">
        <v>18833.311000000002</v>
      </c>
      <c r="E125"/>
      <c r="F125"/>
    </row>
    <row r="126" spans="2:6" ht="14.25" customHeight="1" x14ac:dyDescent="0.5">
      <c r="B126" s="607" t="s">
        <v>3922</v>
      </c>
      <c r="C126" s="607">
        <v>6241.4920000000002</v>
      </c>
      <c r="E126"/>
      <c r="F126"/>
    </row>
    <row r="127" spans="2:6" ht="14.25" customHeight="1" x14ac:dyDescent="0.5">
      <c r="B127" s="607" t="s">
        <v>3922</v>
      </c>
      <c r="C127" s="607">
        <v>5333.875</v>
      </c>
      <c r="E127"/>
      <c r="F127"/>
    </row>
    <row r="128" spans="2:6" ht="14.25" customHeight="1" x14ac:dyDescent="0.5">
      <c r="B128" s="607" t="s">
        <v>3922</v>
      </c>
      <c r="C128" s="607">
        <v>6398.2539999999999</v>
      </c>
      <c r="E128"/>
      <c r="F128"/>
    </row>
    <row r="131" spans="1:6" ht="14.25" customHeight="1" x14ac:dyDescent="0.5">
      <c r="B131" s="607" t="s">
        <v>3915</v>
      </c>
      <c r="C131" s="607">
        <v>21042.141900001006</v>
      </c>
      <c r="E131" s="607" t="s">
        <v>3915</v>
      </c>
      <c r="F131" s="608">
        <f ca="1">SUMIF(B131:C142,E131,C131:C142)</f>
        <v>63898.795000000006</v>
      </c>
    </row>
    <row r="132" spans="1:6" ht="14.25" customHeight="1" x14ac:dyDescent="0.5">
      <c r="B132" s="607" t="s">
        <v>3915</v>
      </c>
      <c r="C132" s="607">
        <v>14118.313</v>
      </c>
      <c r="E132" s="607" t="s">
        <v>3918</v>
      </c>
      <c r="F132" s="608">
        <f t="shared" ref="F132:F134" ca="1" si="1">SUMIF(B132:C143,E132,C132:C143)</f>
        <v>43876.812000000005</v>
      </c>
    </row>
    <row r="133" spans="1:6" ht="14.25" customHeight="1" x14ac:dyDescent="0.5">
      <c r="B133" s="607" t="s">
        <v>3915</v>
      </c>
      <c r="C133" s="607">
        <v>6586.6170000000002</v>
      </c>
      <c r="E133" s="607" t="s">
        <v>3924</v>
      </c>
      <c r="F133" s="608">
        <f t="shared" ca="1" si="1"/>
        <v>932.01200000511017</v>
      </c>
    </row>
    <row r="134" spans="1:6" ht="14.25" customHeight="1" x14ac:dyDescent="0.5">
      <c r="B134" s="607" t="s">
        <v>3915</v>
      </c>
      <c r="C134" s="607">
        <v>3014.8739999999998</v>
      </c>
      <c r="E134" s="607" t="s">
        <v>3925</v>
      </c>
      <c r="F134" s="608">
        <f t="shared" ca="1" si="1"/>
        <v>19781.718900000989</v>
      </c>
    </row>
    <row r="135" spans="1:6" ht="14.25" customHeight="1" x14ac:dyDescent="0.5">
      <c r="B135" s="607" t="s">
        <v>3915</v>
      </c>
      <c r="C135" s="607">
        <v>1712.52</v>
      </c>
      <c r="E135"/>
      <c r="F135"/>
    </row>
    <row r="136" spans="1:6" ht="14.25" customHeight="1" x14ac:dyDescent="0.5">
      <c r="B136" s="607" t="s">
        <v>3915</v>
      </c>
      <c r="C136" s="607">
        <v>8624.3240000000005</v>
      </c>
      <c r="E136"/>
      <c r="F136"/>
    </row>
    <row r="137" spans="1:6" ht="14.25" customHeight="1" x14ac:dyDescent="0.5">
      <c r="B137" s="607" t="s">
        <v>3915</v>
      </c>
      <c r="C137" s="607">
        <v>8800.005099998998</v>
      </c>
      <c r="E137"/>
      <c r="F137"/>
    </row>
    <row r="138" spans="1:6" ht="14.25" customHeight="1" x14ac:dyDescent="0.5">
      <c r="B138" s="607" t="s">
        <v>3918</v>
      </c>
      <c r="C138" s="607">
        <v>43876.812000000005</v>
      </c>
      <c r="E138"/>
      <c r="F138"/>
    </row>
    <row r="139" spans="1:6" ht="14.25" customHeight="1" x14ac:dyDescent="0.5">
      <c r="B139" s="607" t="s">
        <v>3924</v>
      </c>
      <c r="C139" s="607">
        <v>932.01200000511017</v>
      </c>
      <c r="E139"/>
      <c r="F139"/>
    </row>
    <row r="140" spans="1:6" ht="14.25" customHeight="1" x14ac:dyDescent="0.5">
      <c r="B140" s="607" t="s">
        <v>3925</v>
      </c>
      <c r="C140" s="607">
        <v>9258.0329000009897</v>
      </c>
      <c r="E140"/>
      <c r="F140"/>
    </row>
    <row r="141" spans="1:6" ht="14.25" customHeight="1" x14ac:dyDescent="0.5">
      <c r="B141" s="607" t="s">
        <v>3925</v>
      </c>
      <c r="C141" s="607">
        <v>5847.7120000000004</v>
      </c>
      <c r="E141"/>
      <c r="F141"/>
    </row>
    <row r="142" spans="1:6" ht="14.25" customHeight="1" x14ac:dyDescent="0.5">
      <c r="B142" s="607" t="s">
        <v>3925</v>
      </c>
      <c r="C142" s="607">
        <v>4675.9740000000002</v>
      </c>
      <c r="E142"/>
      <c r="F142"/>
    </row>
    <row r="144" spans="1:6" ht="14.25" customHeight="1" x14ac:dyDescent="0.5">
      <c r="A144" s="608">
        <f>SUM(A1:A143)</f>
        <v>0</v>
      </c>
    </row>
  </sheetData>
  <sortState ref="E131:F142">
    <sortCondition ref="E131:E1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"/>
  <sheetViews>
    <sheetView tabSelected="1" zoomScale="115" zoomScaleNormal="115" workbookViewId="0">
      <pane ySplit="6" topLeftCell="A80" activePane="bottomLeft" state="frozen"/>
      <selection pane="bottomLeft" activeCell="C92" sqref="C9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85546875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3.28515625" style="180" customWidth="1"/>
    <col min="8" max="8" width="10.42578125" style="181" bestFit="1" customWidth="1"/>
    <col min="9" max="9" width="14.7109375" style="180" customWidth="1"/>
    <col min="10" max="10" width="11.7109375" style="182" customWidth="1"/>
    <col min="11" max="11" width="13.140625" style="181" customWidth="1"/>
    <col min="12" max="12" width="13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3930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3863</v>
      </c>
      <c r="B7" s="263"/>
      <c r="C7" s="328">
        <v>111688.11309999898</v>
      </c>
      <c r="D7" s="481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111688.11309999898</v>
      </c>
      <c r="O7" s="328">
        <f>+C170</f>
        <v>583284.11309999903</v>
      </c>
    </row>
    <row r="8" spans="1:15" x14ac:dyDescent="0.15">
      <c r="A8" s="193" t="s">
        <v>3864</v>
      </c>
      <c r="B8" s="193"/>
      <c r="C8" s="329">
        <v>85691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111688.11309999898</v>
      </c>
      <c r="O8" s="329">
        <f>O7+G8-I8-L8</f>
        <v>583284.11309999903</v>
      </c>
    </row>
    <row r="9" spans="1:15" x14ac:dyDescent="0.15">
      <c r="A9" s="193" t="s">
        <v>3865</v>
      </c>
      <c r="B9" s="193"/>
      <c r="C9" s="329">
        <v>85689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70" si="0">+N8-I9-L9</f>
        <v>111688.11309999898</v>
      </c>
      <c r="O9" s="329">
        <f t="shared" ref="O9:O70" si="1">O8+G9-I9-L9</f>
        <v>583284.11309999903</v>
      </c>
    </row>
    <row r="10" spans="1:15" x14ac:dyDescent="0.15">
      <c r="A10" s="193" t="s">
        <v>3866</v>
      </c>
      <c r="B10" s="193"/>
      <c r="C10" s="329">
        <v>171557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111688.11309999898</v>
      </c>
      <c r="O10" s="329">
        <f t="shared" si="1"/>
        <v>583284.11309999903</v>
      </c>
    </row>
    <row r="11" spans="1:15" x14ac:dyDescent="0.15">
      <c r="A11" s="193" t="s">
        <v>3867</v>
      </c>
      <c r="B11" s="193"/>
      <c r="C11" s="329">
        <v>85706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111688.11309999898</v>
      </c>
      <c r="O11" s="329">
        <f t="shared" si="1"/>
        <v>583284.11309999903</v>
      </c>
    </row>
    <row r="12" spans="1:15" x14ac:dyDescent="0.15">
      <c r="A12" s="193" t="s">
        <v>3868</v>
      </c>
      <c r="B12" s="193"/>
      <c r="C12" s="329">
        <v>42953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111688.11309999898</v>
      </c>
      <c r="O12" s="329">
        <f t="shared" si="1"/>
        <v>583284.11309999903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/>
      <c r="I13" s="329"/>
      <c r="J13" s="193"/>
      <c r="K13" s="193"/>
      <c r="L13" s="329"/>
      <c r="M13" s="193"/>
      <c r="N13" s="329">
        <f>+N12-I13-L13</f>
        <v>111688.11309999898</v>
      </c>
      <c r="O13" s="329">
        <f t="shared" si="1"/>
        <v>583284.11309999903</v>
      </c>
    </row>
    <row r="14" spans="1:15" x14ac:dyDescent="0.15">
      <c r="A14" s="193"/>
      <c r="B14" s="193"/>
      <c r="C14" s="329"/>
      <c r="D14" s="482" t="s">
        <v>3880</v>
      </c>
      <c r="E14" s="193" t="s">
        <v>1283</v>
      </c>
      <c r="F14" s="193" t="s">
        <v>3911</v>
      </c>
      <c r="G14" s="329">
        <v>128533</v>
      </c>
      <c r="H14" s="482" t="s">
        <v>3880</v>
      </c>
      <c r="I14" s="329">
        <v>22918.753000000001</v>
      </c>
      <c r="J14" s="193" t="s">
        <v>3863</v>
      </c>
      <c r="K14" s="193">
        <v>5800361778</v>
      </c>
      <c r="L14" s="329">
        <v>58383.455000000002</v>
      </c>
      <c r="M14" s="193" t="s">
        <v>3863</v>
      </c>
      <c r="N14" s="329">
        <f t="shared" ref="N14:N29" si="2">+N13-I14-L14</f>
        <v>30385.905099998985</v>
      </c>
      <c r="O14" s="329">
        <f t="shared" ref="O14:O29" si="3">O13+G14-I14-L14</f>
        <v>630514.90509999904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 t="s">
        <v>3880</v>
      </c>
      <c r="I15" s="329"/>
      <c r="J15" s="193"/>
      <c r="K15" s="193">
        <v>5800361778</v>
      </c>
      <c r="L15" s="329">
        <v>19223.017</v>
      </c>
      <c r="M15" s="193" t="s">
        <v>3863</v>
      </c>
      <c r="N15" s="329">
        <f t="shared" si="2"/>
        <v>11162.888099998985</v>
      </c>
      <c r="O15" s="329">
        <f t="shared" si="3"/>
        <v>611291.88809999905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3880</v>
      </c>
      <c r="I16" s="329"/>
      <c r="J16" s="193"/>
      <c r="K16" s="193">
        <v>5800361778</v>
      </c>
      <c r="L16" s="329">
        <v>6481.5069999999996</v>
      </c>
      <c r="M16" s="193" t="s">
        <v>3863</v>
      </c>
      <c r="N16" s="329">
        <f t="shared" si="2"/>
        <v>4681.3810999989855</v>
      </c>
      <c r="O16" s="329">
        <f t="shared" si="3"/>
        <v>604810.38109999907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3880</v>
      </c>
      <c r="I17" s="329"/>
      <c r="J17" s="193"/>
      <c r="K17" s="193">
        <v>5800361778</v>
      </c>
      <c r="L17" s="329">
        <v>4681.3810999989855</v>
      </c>
      <c r="M17" s="193" t="s">
        <v>3863</v>
      </c>
      <c r="N17" s="329">
        <f t="shared" si="2"/>
        <v>0</v>
      </c>
      <c r="O17" s="329">
        <f t="shared" si="3"/>
        <v>600129.00000000012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3880</v>
      </c>
      <c r="I18" s="329"/>
      <c r="J18" s="193"/>
      <c r="K18" s="193">
        <v>5800361778</v>
      </c>
      <c r="L18" s="329">
        <f>5111.571-L17</f>
        <v>430.18990000101439</v>
      </c>
      <c r="M18" s="193" t="s">
        <v>3864</v>
      </c>
      <c r="N18" s="329">
        <f>C8+N17-I18-L18</f>
        <v>85260.810099998984</v>
      </c>
      <c r="O18" s="329">
        <f t="shared" ref="O18:O22" si="4">O17+G18-I18-L18</f>
        <v>599698.81009999907</v>
      </c>
    </row>
    <row r="19" spans="1:15" x14ac:dyDescent="0.15">
      <c r="A19" s="193"/>
      <c r="B19" s="193"/>
      <c r="C19" s="329"/>
      <c r="D19" s="482" t="s">
        <v>3881</v>
      </c>
      <c r="E19" s="193" t="s">
        <v>1283</v>
      </c>
      <c r="F19" s="193" t="s">
        <v>3912</v>
      </c>
      <c r="G19" s="329">
        <v>128679</v>
      </c>
      <c r="H19" s="482" t="s">
        <v>3881</v>
      </c>
      <c r="I19" s="329">
        <v>14952.048000000001</v>
      </c>
      <c r="J19" s="193" t="s">
        <v>3864</v>
      </c>
      <c r="K19" s="193">
        <v>5800361778</v>
      </c>
      <c r="L19" s="329">
        <v>14663.722</v>
      </c>
      <c r="M19" s="193" t="s">
        <v>3864</v>
      </c>
      <c r="N19" s="329">
        <f t="shared" ref="N19:N22" si="5">+N18-I19-L19</f>
        <v>55645.040099998987</v>
      </c>
      <c r="O19" s="329">
        <f t="shared" si="4"/>
        <v>698762.04009999917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3881</v>
      </c>
      <c r="I20" s="329"/>
      <c r="J20" s="193"/>
      <c r="K20" s="193">
        <v>5800361778</v>
      </c>
      <c r="L20" s="329">
        <v>6481.848</v>
      </c>
      <c r="M20" s="193" t="s">
        <v>3864</v>
      </c>
      <c r="N20" s="329">
        <f t="shared" si="5"/>
        <v>49163.192099998989</v>
      </c>
      <c r="O20" s="329">
        <f t="shared" si="4"/>
        <v>692280.19209999917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3881</v>
      </c>
      <c r="I21" s="329"/>
      <c r="J21" s="193"/>
      <c r="K21" s="193">
        <v>5800361778</v>
      </c>
      <c r="L21" s="329">
        <v>5118.0360000000001</v>
      </c>
      <c r="M21" s="193" t="s">
        <v>3864</v>
      </c>
      <c r="N21" s="329">
        <f t="shared" si="5"/>
        <v>44045.156099998989</v>
      </c>
      <c r="O21" s="329">
        <f t="shared" si="4"/>
        <v>687162.15609999921</v>
      </c>
    </row>
    <row r="22" spans="1:15" x14ac:dyDescent="0.15">
      <c r="A22" s="193"/>
      <c r="B22" s="193"/>
      <c r="C22" s="329"/>
      <c r="D22" s="482" t="s">
        <v>3882</v>
      </c>
      <c r="E22" s="193" t="s">
        <v>1283</v>
      </c>
      <c r="F22" s="193" t="s">
        <v>3913</v>
      </c>
      <c r="G22" s="329">
        <v>128560</v>
      </c>
      <c r="H22" s="482" t="s">
        <v>3882</v>
      </c>
      <c r="I22" s="329">
        <v>21659.780000000002</v>
      </c>
      <c r="J22" s="193" t="s">
        <v>3864</v>
      </c>
      <c r="K22" s="193">
        <v>5800361778</v>
      </c>
      <c r="L22" s="329">
        <v>19503.381000000001</v>
      </c>
      <c r="M22" s="193" t="s">
        <v>3864</v>
      </c>
      <c r="N22" s="329">
        <f t="shared" si="5"/>
        <v>2881.9950999989851</v>
      </c>
      <c r="O22" s="329">
        <f t="shared" si="4"/>
        <v>774558.99509999913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3882</v>
      </c>
      <c r="I23" s="329"/>
      <c r="J23" s="193"/>
      <c r="K23" s="193">
        <v>5800361778</v>
      </c>
      <c r="L23" s="329">
        <v>2881.9950999989851</v>
      </c>
      <c r="M23" s="193" t="s">
        <v>3864</v>
      </c>
      <c r="N23" s="329">
        <f t="shared" si="2"/>
        <v>0</v>
      </c>
      <c r="O23" s="329">
        <f t="shared" si="3"/>
        <v>771677.00000000012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3882</v>
      </c>
      <c r="I24" s="329"/>
      <c r="J24" s="193"/>
      <c r="K24" s="193">
        <v>5800361778</v>
      </c>
      <c r="L24" s="329">
        <f>6255.651-L23</f>
        <v>3373.6559000010147</v>
      </c>
      <c r="M24" s="193" t="s">
        <v>3865</v>
      </c>
      <c r="N24" s="329">
        <f>C9+N23-I24-L24</f>
        <v>82315.344099998983</v>
      </c>
      <c r="O24" s="329">
        <f t="shared" ref="O24:O26" si="6">O23+G24-I24-L24</f>
        <v>768303.34409999906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3882</v>
      </c>
      <c r="I25" s="329"/>
      <c r="J25" s="193"/>
      <c r="K25" s="193">
        <v>5800361778</v>
      </c>
      <c r="L25" s="329">
        <v>5260.7740000000003</v>
      </c>
      <c r="M25" s="193" t="s">
        <v>3865</v>
      </c>
      <c r="N25" s="329">
        <f t="shared" ref="N25:N26" si="7">+N24-I25-L25</f>
        <v>77054.570099998979</v>
      </c>
      <c r="O25" s="329">
        <f t="shared" si="6"/>
        <v>763042.57009999908</v>
      </c>
    </row>
    <row r="26" spans="1:15" x14ac:dyDescent="0.15">
      <c r="A26" s="193"/>
      <c r="B26" s="193"/>
      <c r="C26" s="329"/>
      <c r="D26" s="482" t="s">
        <v>3883</v>
      </c>
      <c r="E26" s="193" t="s">
        <v>1283</v>
      </c>
      <c r="F26" s="561" t="s">
        <v>3914</v>
      </c>
      <c r="G26" s="329">
        <v>128704</v>
      </c>
      <c r="H26" s="482" t="s">
        <v>3883</v>
      </c>
      <c r="I26" s="329">
        <v>15879.579</v>
      </c>
      <c r="J26" s="193" t="s">
        <v>3865</v>
      </c>
      <c r="K26" s="193">
        <v>5800361778</v>
      </c>
      <c r="L26" s="329">
        <v>1290.771</v>
      </c>
      <c r="M26" s="193" t="s">
        <v>3865</v>
      </c>
      <c r="N26" s="329">
        <f t="shared" si="7"/>
        <v>59884.22009999898</v>
      </c>
      <c r="O26" s="329">
        <f t="shared" si="6"/>
        <v>874576.2200999991</v>
      </c>
    </row>
    <row r="27" spans="1:15" x14ac:dyDescent="0.15">
      <c r="A27" s="193"/>
      <c r="B27" s="193"/>
      <c r="C27" s="329"/>
      <c r="D27" s="482"/>
      <c r="E27" s="193"/>
      <c r="F27" s="561"/>
      <c r="G27" s="329"/>
      <c r="H27" s="482" t="s">
        <v>3883</v>
      </c>
      <c r="I27" s="329"/>
      <c r="J27" s="193"/>
      <c r="K27" s="193">
        <v>5800361778</v>
      </c>
      <c r="L27" s="329">
        <v>14518.929</v>
      </c>
      <c r="M27" s="193" t="s">
        <v>3865</v>
      </c>
      <c r="N27" s="329">
        <f t="shared" si="2"/>
        <v>45365.291099998984</v>
      </c>
      <c r="O27" s="329">
        <f t="shared" si="3"/>
        <v>860057.2910999991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 t="s">
        <v>3883</v>
      </c>
      <c r="I28" s="329"/>
      <c r="J28" s="193"/>
      <c r="K28" s="193">
        <v>5800361778</v>
      </c>
      <c r="L28" s="329">
        <v>5987.6610000000001</v>
      </c>
      <c r="M28" s="193" t="s">
        <v>3865</v>
      </c>
      <c r="N28" s="329">
        <f t="shared" si="2"/>
        <v>39377.630099998983</v>
      </c>
      <c r="O28" s="329">
        <f t="shared" si="3"/>
        <v>854069.63009999914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 t="s">
        <v>3884</v>
      </c>
      <c r="I29" s="329">
        <v>19233.915000000001</v>
      </c>
      <c r="J29" s="193" t="s">
        <v>3865</v>
      </c>
      <c r="K29" s="193">
        <v>5800361778</v>
      </c>
      <c r="L29" s="329">
        <v>19350.677</v>
      </c>
      <c r="M29" s="193" t="s">
        <v>3865</v>
      </c>
      <c r="N29" s="329">
        <f t="shared" si="2"/>
        <v>793.03809999898294</v>
      </c>
      <c r="O29" s="329">
        <f t="shared" si="3"/>
        <v>815485.03809999907</v>
      </c>
    </row>
    <row r="30" spans="1:15" x14ac:dyDescent="0.15">
      <c r="A30" s="193"/>
      <c r="B30" s="193"/>
      <c r="C30" s="329"/>
      <c r="D30" s="482"/>
      <c r="E30" s="193"/>
      <c r="F30" s="604"/>
      <c r="G30" s="329"/>
      <c r="H30" s="482" t="s">
        <v>3884</v>
      </c>
      <c r="I30" s="329"/>
      <c r="J30" s="193"/>
      <c r="K30" s="193">
        <v>5800361778</v>
      </c>
      <c r="L30" s="329">
        <v>793.03809999898294</v>
      </c>
      <c r="M30" s="193" t="s">
        <v>3865</v>
      </c>
      <c r="N30" s="329">
        <f t="shared" si="0"/>
        <v>0</v>
      </c>
      <c r="O30" s="329">
        <f t="shared" si="1"/>
        <v>814692.00000000012</v>
      </c>
    </row>
    <row r="31" spans="1:15" x14ac:dyDescent="0.15">
      <c r="A31" s="193"/>
      <c r="B31" s="193"/>
      <c r="C31" s="329"/>
      <c r="D31" s="482"/>
      <c r="E31" s="193"/>
      <c r="F31" s="604"/>
      <c r="G31" s="329"/>
      <c r="H31" s="482" t="s">
        <v>3884</v>
      </c>
      <c r="I31" s="329"/>
      <c r="J31" s="193"/>
      <c r="K31" s="193">
        <v>5800361778</v>
      </c>
      <c r="L31" s="329">
        <f>7043.687-L30</f>
        <v>6250.648900001017</v>
      </c>
      <c r="M31" s="193" t="s">
        <v>3866</v>
      </c>
      <c r="N31" s="329">
        <f>C10+N30-I31-L31</f>
        <v>165306.35109999898</v>
      </c>
      <c r="O31" s="329">
        <f t="shared" ref="O31:O36" si="8">O30+G31-I31-L31</f>
        <v>808441.35109999916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 t="s">
        <v>3884</v>
      </c>
      <c r="I32" s="329"/>
      <c r="J32" s="193"/>
      <c r="K32" s="193">
        <v>5800361778</v>
      </c>
      <c r="L32" s="329">
        <v>7252.2629999999999</v>
      </c>
      <c r="M32" s="193" t="s">
        <v>3866</v>
      </c>
      <c r="N32" s="329">
        <f t="shared" ref="N32:N36" si="9">+N31-I32-L32</f>
        <v>158054.08809999897</v>
      </c>
      <c r="O32" s="329">
        <f t="shared" si="8"/>
        <v>801189.08809999912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 t="s">
        <v>3885</v>
      </c>
      <c r="I33" s="329">
        <v>11125.725</v>
      </c>
      <c r="J33" s="193" t="s">
        <v>3866</v>
      </c>
      <c r="K33" s="193">
        <v>5800361778</v>
      </c>
      <c r="L33" s="329">
        <v>25934.09</v>
      </c>
      <c r="M33" s="193" t="s">
        <v>3866</v>
      </c>
      <c r="N33" s="329">
        <f t="shared" si="9"/>
        <v>120994.27309999897</v>
      </c>
      <c r="O33" s="329">
        <f t="shared" si="8"/>
        <v>764129.27309999918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 t="s">
        <v>3885</v>
      </c>
      <c r="I34" s="329"/>
      <c r="J34" s="193"/>
      <c r="K34" s="193">
        <v>5800361778</v>
      </c>
      <c r="L34" s="329">
        <v>12560.08</v>
      </c>
      <c r="M34" s="193" t="s">
        <v>3866</v>
      </c>
      <c r="N34" s="329">
        <f t="shared" si="9"/>
        <v>108434.19309999897</v>
      </c>
      <c r="O34" s="329">
        <f t="shared" si="8"/>
        <v>751569.19309999922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 t="s">
        <v>3885</v>
      </c>
      <c r="I35" s="329"/>
      <c r="J35" s="193"/>
      <c r="K35" s="193">
        <v>5800361778</v>
      </c>
      <c r="L35" s="329">
        <v>6720.9189999999999</v>
      </c>
      <c r="M35" s="193" t="s">
        <v>3866</v>
      </c>
      <c r="N35" s="329">
        <f t="shared" si="9"/>
        <v>101713.27409999898</v>
      </c>
      <c r="O35" s="329">
        <f t="shared" si="8"/>
        <v>744848.27409999922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 t="s">
        <v>3885</v>
      </c>
      <c r="I36" s="329"/>
      <c r="J36" s="193"/>
      <c r="K36" s="193">
        <v>5800361778</v>
      </c>
      <c r="L36" s="329">
        <v>149.62</v>
      </c>
      <c r="M36" s="193" t="s">
        <v>3866</v>
      </c>
      <c r="N36" s="329">
        <f t="shared" si="9"/>
        <v>101563.65409999898</v>
      </c>
      <c r="O36" s="329">
        <f t="shared" si="8"/>
        <v>744698.65409999923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 t="s">
        <v>3885</v>
      </c>
      <c r="I37" s="329"/>
      <c r="J37" s="193"/>
      <c r="K37" s="193">
        <v>5800361778</v>
      </c>
      <c r="L37" s="329">
        <v>5118.991</v>
      </c>
      <c r="M37" s="193" t="s">
        <v>3866</v>
      </c>
      <c r="N37" s="329">
        <f t="shared" ref="N37:N46" si="10">+N36-I37-L37</f>
        <v>96444.663099998987</v>
      </c>
      <c r="O37" s="329">
        <f t="shared" ref="O37:O46" si="11">O36+G37-I37-L37</f>
        <v>739579.66309999919</v>
      </c>
    </row>
    <row r="38" spans="1:15" x14ac:dyDescent="0.15">
      <c r="A38" s="193"/>
      <c r="B38" s="193"/>
      <c r="C38" s="329"/>
      <c r="D38" s="482"/>
      <c r="E38" s="193"/>
      <c r="F38" s="604"/>
      <c r="G38" s="329"/>
      <c r="H38" s="482" t="s">
        <v>3886</v>
      </c>
      <c r="I38" s="329">
        <v>16707.54</v>
      </c>
      <c r="J38" s="193" t="s">
        <v>3866</v>
      </c>
      <c r="K38" s="193">
        <v>5800361778</v>
      </c>
      <c r="L38" s="329">
        <v>18041.150000000001</v>
      </c>
      <c r="M38" s="193" t="s">
        <v>3866</v>
      </c>
      <c r="N38" s="329">
        <f t="shared" si="10"/>
        <v>61695.973099998977</v>
      </c>
      <c r="O38" s="329">
        <f t="shared" si="11"/>
        <v>704830.97309999913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 t="s">
        <v>3886</v>
      </c>
      <c r="I39" s="329"/>
      <c r="J39" s="193"/>
      <c r="K39" s="193">
        <v>5800361778</v>
      </c>
      <c r="L39" s="329">
        <v>19198.208999999999</v>
      </c>
      <c r="M39" s="193" t="s">
        <v>3866</v>
      </c>
      <c r="N39" s="329">
        <f t="shared" si="10"/>
        <v>42497.764099998982</v>
      </c>
      <c r="O39" s="329">
        <f t="shared" si="11"/>
        <v>685632.7640999991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 t="s">
        <v>3886</v>
      </c>
      <c r="I40" s="329"/>
      <c r="J40" s="193"/>
      <c r="K40" s="193">
        <v>5800361778</v>
      </c>
      <c r="L40" s="329">
        <v>6129.4229999999998</v>
      </c>
      <c r="M40" s="193" t="s">
        <v>3866</v>
      </c>
      <c r="N40" s="329">
        <f t="shared" si="10"/>
        <v>36368.341099998979</v>
      </c>
      <c r="O40" s="329">
        <f t="shared" si="11"/>
        <v>679503.34109999915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 t="s">
        <v>3886</v>
      </c>
      <c r="I41" s="329"/>
      <c r="J41" s="193"/>
      <c r="K41" s="193">
        <v>5800361778</v>
      </c>
      <c r="L41" s="329">
        <v>5335.44</v>
      </c>
      <c r="M41" s="193" t="s">
        <v>3866</v>
      </c>
      <c r="N41" s="329">
        <f t="shared" si="10"/>
        <v>31032.90109999898</v>
      </c>
      <c r="O41" s="329">
        <f t="shared" si="11"/>
        <v>674167.9010999992</v>
      </c>
    </row>
    <row r="42" spans="1:15" x14ac:dyDescent="0.15">
      <c r="A42" s="193"/>
      <c r="B42" s="193"/>
      <c r="C42" s="329"/>
      <c r="D42" s="482" t="s">
        <v>3887</v>
      </c>
      <c r="E42" s="193" t="s">
        <v>319</v>
      </c>
      <c r="F42" s="561" t="s">
        <v>3915</v>
      </c>
      <c r="G42" s="329">
        <v>87866.885000000009</v>
      </c>
      <c r="H42" s="482" t="s">
        <v>3887</v>
      </c>
      <c r="I42" s="329">
        <v>18117.802000000003</v>
      </c>
      <c r="J42" s="193" t="s">
        <v>3866</v>
      </c>
      <c r="K42" s="193">
        <v>5800361778</v>
      </c>
      <c r="L42" s="329">
        <f>N41-I42</f>
        <v>12915.099099998977</v>
      </c>
      <c r="M42" s="193" t="s">
        <v>3866</v>
      </c>
      <c r="N42" s="329">
        <f t="shared" si="10"/>
        <v>0</v>
      </c>
      <c r="O42" s="329">
        <f t="shared" si="11"/>
        <v>731001.88500000024</v>
      </c>
    </row>
    <row r="43" spans="1:15" x14ac:dyDescent="0.15">
      <c r="A43" s="193"/>
      <c r="B43" s="193"/>
      <c r="C43" s="329"/>
      <c r="D43" s="482" t="s">
        <v>3887</v>
      </c>
      <c r="E43" s="193" t="s">
        <v>1283</v>
      </c>
      <c r="F43" s="561" t="s">
        <v>3916</v>
      </c>
      <c r="G43" s="329">
        <v>42857</v>
      </c>
      <c r="H43" s="482" t="s">
        <v>3887</v>
      </c>
      <c r="I43" s="329"/>
      <c r="J43" s="193"/>
      <c r="K43" s="193">
        <v>5800361778</v>
      </c>
      <c r="L43" s="329">
        <f>20324.418-L42</f>
        <v>7409.3189000010243</v>
      </c>
      <c r="M43" s="193" t="s">
        <v>3867</v>
      </c>
      <c r="N43" s="329">
        <f>C11+N42-I43-L43</f>
        <v>78296.681099998968</v>
      </c>
      <c r="O43" s="329">
        <f>O42+G43-I43-L43</f>
        <v>766449.56609999924</v>
      </c>
    </row>
    <row r="44" spans="1:15" x14ac:dyDescent="0.15">
      <c r="A44" s="193"/>
      <c r="B44" s="193"/>
      <c r="C44" s="329"/>
      <c r="D44" s="482"/>
      <c r="E44" s="193"/>
      <c r="F44" s="609"/>
      <c r="G44" s="610"/>
      <c r="H44" s="482" t="s">
        <v>3887</v>
      </c>
      <c r="I44" s="329"/>
      <c r="J44" s="193"/>
      <c r="K44" s="193">
        <v>5800361778</v>
      </c>
      <c r="L44" s="329">
        <v>5999.3639999999996</v>
      </c>
      <c r="M44" s="193" t="s">
        <v>3867</v>
      </c>
      <c r="N44" s="329">
        <f t="shared" ref="N44:N45" si="12">+N43-I44-L44</f>
        <v>72297.317099998967</v>
      </c>
      <c r="O44" s="329">
        <f>O43+G43-I44-L44</f>
        <v>803307.2020999993</v>
      </c>
    </row>
    <row r="45" spans="1:15" x14ac:dyDescent="0.15">
      <c r="A45" s="193"/>
      <c r="B45" s="193"/>
      <c r="C45" s="329"/>
      <c r="D45" s="482"/>
      <c r="E45" s="193"/>
      <c r="F45" s="561"/>
      <c r="G45" s="329"/>
      <c r="H45" s="482" t="s">
        <v>3887</v>
      </c>
      <c r="I45" s="329"/>
      <c r="J45" s="193"/>
      <c r="K45" s="193">
        <v>5800361778</v>
      </c>
      <c r="L45" s="329">
        <v>4795.3019999999997</v>
      </c>
      <c r="M45" s="193" t="s">
        <v>3867</v>
      </c>
      <c r="N45" s="329">
        <f t="shared" si="12"/>
        <v>67502.015099998971</v>
      </c>
      <c r="O45" s="329">
        <f t="shared" ref="O45" si="13">O44+G45-I45-L45</f>
        <v>798511.90009999927</v>
      </c>
    </row>
    <row r="46" spans="1:15" x14ac:dyDescent="0.15">
      <c r="A46" s="193"/>
      <c r="B46" s="193"/>
      <c r="C46" s="329"/>
      <c r="D46" s="482"/>
      <c r="E46" s="193"/>
      <c r="F46" s="561"/>
      <c r="G46" s="329"/>
      <c r="H46" s="482" t="s">
        <v>3888</v>
      </c>
      <c r="I46" s="329">
        <v>10148.245000000003</v>
      </c>
      <c r="J46" s="193" t="s">
        <v>3867</v>
      </c>
      <c r="K46" s="193">
        <v>5800361778</v>
      </c>
      <c r="L46" s="329">
        <v>15037.316000000001</v>
      </c>
      <c r="M46" s="193" t="s">
        <v>3867</v>
      </c>
      <c r="N46" s="329">
        <f t="shared" si="10"/>
        <v>42316.454099998969</v>
      </c>
      <c r="O46" s="329">
        <f t="shared" si="11"/>
        <v>773326.33909999928</v>
      </c>
    </row>
    <row r="47" spans="1:15" x14ac:dyDescent="0.15">
      <c r="A47" s="193"/>
      <c r="B47" s="193"/>
      <c r="C47" s="329"/>
      <c r="D47" s="482"/>
      <c r="E47" s="193"/>
      <c r="F47" s="561"/>
      <c r="G47" s="329"/>
      <c r="H47" s="482" t="s">
        <v>3888</v>
      </c>
      <c r="I47" s="329"/>
      <c r="J47" s="193"/>
      <c r="K47" s="193">
        <v>5800361778</v>
      </c>
      <c r="L47" s="329">
        <v>7550.58</v>
      </c>
      <c r="M47" s="193" t="s">
        <v>3867</v>
      </c>
      <c r="N47" s="329">
        <f t="shared" si="0"/>
        <v>34765.874099998968</v>
      </c>
      <c r="O47" s="329">
        <f t="shared" si="1"/>
        <v>765775.75909999933</v>
      </c>
    </row>
    <row r="48" spans="1:15" x14ac:dyDescent="0.15">
      <c r="A48" s="193"/>
      <c r="B48" s="193"/>
      <c r="C48" s="329"/>
      <c r="D48" s="482"/>
      <c r="E48" s="193"/>
      <c r="F48" s="561"/>
      <c r="G48" s="329"/>
      <c r="H48" s="482" t="s">
        <v>3888</v>
      </c>
      <c r="I48" s="329"/>
      <c r="J48" s="193"/>
      <c r="K48" s="193">
        <v>5800361778</v>
      </c>
      <c r="L48" s="329">
        <v>6948.05</v>
      </c>
      <c r="M48" s="193" t="s">
        <v>3867</v>
      </c>
      <c r="N48" s="329">
        <f t="shared" si="0"/>
        <v>27817.824099998968</v>
      </c>
      <c r="O48" s="329">
        <f t="shared" si="1"/>
        <v>758827.70909999928</v>
      </c>
    </row>
    <row r="49" spans="1:15" x14ac:dyDescent="0.15">
      <c r="A49" s="193"/>
      <c r="B49" s="193"/>
      <c r="C49" s="329"/>
      <c r="D49" s="482"/>
      <c r="E49" s="193"/>
      <c r="F49" s="561"/>
      <c r="G49" s="329"/>
      <c r="H49" s="482" t="s">
        <v>3889</v>
      </c>
      <c r="I49" s="329">
        <v>15895.553999999998</v>
      </c>
      <c r="J49" s="193" t="s">
        <v>3867</v>
      </c>
      <c r="K49" s="193">
        <v>5800361778</v>
      </c>
      <c r="L49" s="329">
        <f>N48-I49</f>
        <v>11922.27009999897</v>
      </c>
      <c r="M49" s="193" t="s">
        <v>3867</v>
      </c>
      <c r="N49" s="329">
        <f t="shared" ref="N49:N61" si="14">+N48-I49-L49</f>
        <v>0</v>
      </c>
      <c r="O49" s="329">
        <f t="shared" ref="O49:O61" si="15">O48+G49-I49-L49</f>
        <v>731009.88500000036</v>
      </c>
    </row>
    <row r="50" spans="1:15" x14ac:dyDescent="0.15">
      <c r="A50" s="193"/>
      <c r="B50" s="193"/>
      <c r="C50" s="329"/>
      <c r="D50" s="482"/>
      <c r="E50" s="193"/>
      <c r="F50" s="561"/>
      <c r="G50" s="329"/>
      <c r="H50" s="482" t="s">
        <v>3889</v>
      </c>
      <c r="I50" s="329"/>
      <c r="J50" s="193"/>
      <c r="K50" s="193">
        <v>5800361778</v>
      </c>
      <c r="L50" s="329">
        <f>19348.59-L49</f>
        <v>7426.31990000103</v>
      </c>
      <c r="M50" s="193" t="s">
        <v>3868</v>
      </c>
      <c r="N50" s="329">
        <f>C12+N49-I50-L50</f>
        <v>35526.680099998972</v>
      </c>
      <c r="O50" s="329">
        <f t="shared" ref="O50:O53" si="16">O49+G50-I50-L50</f>
        <v>723583.56509999931</v>
      </c>
    </row>
    <row r="51" spans="1:15" x14ac:dyDescent="0.15">
      <c r="A51" s="193"/>
      <c r="B51" s="193"/>
      <c r="C51" s="329"/>
      <c r="D51" s="482"/>
      <c r="E51" s="193"/>
      <c r="F51" s="561"/>
      <c r="G51" s="329"/>
      <c r="H51" s="482" t="s">
        <v>3889</v>
      </c>
      <c r="I51" s="329"/>
      <c r="J51" s="193"/>
      <c r="K51" s="193">
        <v>5800361778</v>
      </c>
      <c r="L51" s="329">
        <v>6480.8090000000002</v>
      </c>
      <c r="M51" s="193" t="s">
        <v>3868</v>
      </c>
      <c r="N51" s="329">
        <f t="shared" ref="N51:N53" si="17">+N50-I51-L51</f>
        <v>29045.871099998971</v>
      </c>
      <c r="O51" s="329">
        <f t="shared" si="16"/>
        <v>717102.7560999993</v>
      </c>
    </row>
    <row r="52" spans="1:15" x14ac:dyDescent="0.15">
      <c r="A52" s="193"/>
      <c r="B52" s="193"/>
      <c r="C52" s="329"/>
      <c r="D52" s="482"/>
      <c r="E52" s="193"/>
      <c r="F52" s="561"/>
      <c r="G52" s="329"/>
      <c r="H52" s="482" t="s">
        <v>3889</v>
      </c>
      <c r="I52" s="329"/>
      <c r="J52" s="193"/>
      <c r="K52" s="193">
        <v>5800361778</v>
      </c>
      <c r="L52" s="329">
        <v>1552.32</v>
      </c>
      <c r="M52" s="193" t="s">
        <v>3868</v>
      </c>
      <c r="N52" s="329">
        <f t="shared" si="17"/>
        <v>27493.551099998971</v>
      </c>
      <c r="O52" s="329">
        <f t="shared" si="16"/>
        <v>715550.43609999935</v>
      </c>
    </row>
    <row r="53" spans="1:15" x14ac:dyDescent="0.15">
      <c r="A53" s="193"/>
      <c r="B53" s="193"/>
      <c r="C53" s="329"/>
      <c r="D53" s="482"/>
      <c r="E53" s="193"/>
      <c r="F53" s="561"/>
      <c r="G53" s="329"/>
      <c r="H53" s="482" t="s">
        <v>3889</v>
      </c>
      <c r="I53" s="329"/>
      <c r="J53" s="193"/>
      <c r="K53" s="193">
        <v>5800361778</v>
      </c>
      <c r="L53" s="329">
        <v>6993.9229999999998</v>
      </c>
      <c r="M53" s="193" t="s">
        <v>3868</v>
      </c>
      <c r="N53" s="329">
        <f t="shared" si="17"/>
        <v>20499.628099998972</v>
      </c>
      <c r="O53" s="329">
        <f t="shared" si="16"/>
        <v>708556.5130999994</v>
      </c>
    </row>
    <row r="54" spans="1:15" x14ac:dyDescent="0.15">
      <c r="A54" s="193"/>
      <c r="B54" s="193"/>
      <c r="C54" s="329"/>
      <c r="D54" s="482"/>
      <c r="E54" s="193"/>
      <c r="F54" s="561"/>
      <c r="G54" s="329"/>
      <c r="H54" s="482" t="s">
        <v>3890</v>
      </c>
      <c r="I54" s="329">
        <v>20499.628099998972</v>
      </c>
      <c r="J54" s="193" t="s">
        <v>3868</v>
      </c>
      <c r="K54" s="193"/>
      <c r="L54" s="329"/>
      <c r="M54" s="193"/>
      <c r="N54" s="329">
        <f t="shared" si="14"/>
        <v>0</v>
      </c>
      <c r="O54" s="329">
        <f t="shared" si="15"/>
        <v>688056.88500000047</v>
      </c>
    </row>
    <row r="55" spans="1:15" x14ac:dyDescent="0.15">
      <c r="A55" s="193"/>
      <c r="B55" s="193"/>
      <c r="C55" s="329"/>
      <c r="D55" s="482"/>
      <c r="E55" s="193"/>
      <c r="F55" s="561"/>
      <c r="G55" s="329"/>
      <c r="H55" s="482" t="s">
        <v>3890</v>
      </c>
      <c r="I55" s="329">
        <f>30605.921-I54</f>
        <v>10106.292900001026</v>
      </c>
      <c r="J55" s="193" t="s">
        <v>3911</v>
      </c>
      <c r="K55" s="193">
        <v>5800361778</v>
      </c>
      <c r="L55" s="329">
        <v>12727.432000000001</v>
      </c>
      <c r="M55" s="193" t="s">
        <v>3911</v>
      </c>
      <c r="N55" s="329">
        <f>G14+N54-I55-L55</f>
        <v>105699.27509999898</v>
      </c>
      <c r="O55" s="329">
        <f t="shared" ref="O55:O57" si="18">O54+G55-I55-L55</f>
        <v>665223.1600999994</v>
      </c>
    </row>
    <row r="56" spans="1:15" x14ac:dyDescent="0.15">
      <c r="A56" s="193"/>
      <c r="B56" s="193"/>
      <c r="C56" s="329"/>
      <c r="D56" s="482"/>
      <c r="E56" s="193"/>
      <c r="F56" s="203"/>
      <c r="G56" s="329"/>
      <c r="H56" s="482" t="s">
        <v>3890</v>
      </c>
      <c r="I56" s="329"/>
      <c r="J56" s="193"/>
      <c r="K56" s="193">
        <v>5800361778</v>
      </c>
      <c r="L56" s="329">
        <v>5506.3710000000001</v>
      </c>
      <c r="M56" s="193" t="s">
        <v>3911</v>
      </c>
      <c r="N56" s="329">
        <f t="shared" ref="N56:N57" si="19">+N55-I56-L56</f>
        <v>100192.90409999898</v>
      </c>
      <c r="O56" s="329">
        <f t="shared" si="18"/>
        <v>659716.78909999935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 t="s">
        <v>3890</v>
      </c>
      <c r="I57" s="329"/>
      <c r="J57" s="193"/>
      <c r="K57" s="193">
        <v>5800361778</v>
      </c>
      <c r="L57" s="329">
        <v>2075.9929999999999</v>
      </c>
      <c r="M57" s="193" t="s">
        <v>3911</v>
      </c>
      <c r="N57" s="329">
        <f t="shared" si="19"/>
        <v>98116.911099998979</v>
      </c>
      <c r="O57" s="329">
        <f t="shared" si="18"/>
        <v>657640.79609999934</v>
      </c>
    </row>
    <row r="58" spans="1:15" x14ac:dyDescent="0.15">
      <c r="A58" s="193"/>
      <c r="B58" s="193"/>
      <c r="C58" s="329"/>
      <c r="D58" s="482"/>
      <c r="E58" s="193"/>
      <c r="F58" s="203"/>
      <c r="G58" s="329"/>
      <c r="H58" s="482" t="s">
        <v>3890</v>
      </c>
      <c r="I58" s="329"/>
      <c r="J58" s="193"/>
      <c r="K58" s="193">
        <v>5800361778</v>
      </c>
      <c r="L58" s="329">
        <v>6343.7550000000001</v>
      </c>
      <c r="M58" s="193" t="s">
        <v>3911</v>
      </c>
      <c r="N58" s="329">
        <f t="shared" si="14"/>
        <v>91773.156099998974</v>
      </c>
      <c r="O58" s="329">
        <f t="shared" si="15"/>
        <v>651297.04109999933</v>
      </c>
    </row>
    <row r="59" spans="1:15" x14ac:dyDescent="0.15">
      <c r="A59" s="193"/>
      <c r="B59" s="193"/>
      <c r="C59" s="329"/>
      <c r="D59" s="482" t="s">
        <v>3891</v>
      </c>
      <c r="E59" s="193" t="s">
        <v>319</v>
      </c>
      <c r="F59" s="203" t="s">
        <v>3866</v>
      </c>
      <c r="G59" s="329">
        <v>87887.28</v>
      </c>
      <c r="H59" s="482" t="s">
        <v>3891</v>
      </c>
      <c r="I59" s="329">
        <v>20209.931</v>
      </c>
      <c r="J59" s="193" t="s">
        <v>3911</v>
      </c>
      <c r="K59" s="193">
        <v>5800361778</v>
      </c>
      <c r="L59" s="329">
        <v>13677.206</v>
      </c>
      <c r="M59" s="193" t="s">
        <v>3911</v>
      </c>
      <c r="N59" s="329">
        <f t="shared" si="14"/>
        <v>57886.019099998979</v>
      </c>
      <c r="O59" s="329">
        <f t="shared" si="15"/>
        <v>705297.18409999937</v>
      </c>
    </row>
    <row r="60" spans="1:15" x14ac:dyDescent="0.15">
      <c r="A60" s="193"/>
      <c r="B60" s="193"/>
      <c r="C60" s="329"/>
      <c r="D60" s="482" t="s">
        <v>3891</v>
      </c>
      <c r="E60" s="193" t="s">
        <v>319</v>
      </c>
      <c r="F60" s="203" t="s">
        <v>3918</v>
      </c>
      <c r="G60" s="329">
        <v>43876.812000000005</v>
      </c>
      <c r="H60" s="482" t="s">
        <v>3891</v>
      </c>
      <c r="I60" s="329"/>
      <c r="J60" s="193"/>
      <c r="K60" s="193">
        <v>5800361778</v>
      </c>
      <c r="L60" s="329">
        <v>18606.189999999999</v>
      </c>
      <c r="M60" s="193" t="s">
        <v>3911</v>
      </c>
      <c r="N60" s="329">
        <f t="shared" si="14"/>
        <v>39279.829099998984</v>
      </c>
      <c r="O60" s="329">
        <f t="shared" si="15"/>
        <v>730567.80609999946</v>
      </c>
    </row>
    <row r="61" spans="1:15" x14ac:dyDescent="0.15">
      <c r="A61" s="193"/>
      <c r="B61" s="193"/>
      <c r="C61" s="329"/>
      <c r="D61" s="482" t="s">
        <v>3891</v>
      </c>
      <c r="E61" s="193" t="s">
        <v>1283</v>
      </c>
      <c r="F61" s="604" t="s">
        <v>3917</v>
      </c>
      <c r="G61" s="329">
        <v>128617</v>
      </c>
      <c r="H61" s="482" t="s">
        <v>3891</v>
      </c>
      <c r="I61" s="329"/>
      <c r="J61" s="193"/>
      <c r="K61" s="193">
        <v>5800361778</v>
      </c>
      <c r="L61" s="329">
        <v>5629.56</v>
      </c>
      <c r="M61" s="193" t="s">
        <v>3911</v>
      </c>
      <c r="N61" s="329">
        <f t="shared" si="14"/>
        <v>33650.269099998986</v>
      </c>
      <c r="O61" s="329">
        <f t="shared" si="15"/>
        <v>853555.24609999941</v>
      </c>
    </row>
    <row r="62" spans="1:15" x14ac:dyDescent="0.15">
      <c r="A62" s="193"/>
      <c r="B62" s="193"/>
      <c r="C62" s="329"/>
      <c r="D62" s="482"/>
      <c r="E62" s="193"/>
      <c r="F62" s="604"/>
      <c r="G62" s="329"/>
      <c r="H62" s="482" t="s">
        <v>3891</v>
      </c>
      <c r="I62" s="329"/>
      <c r="J62" s="193"/>
      <c r="K62" s="193">
        <v>5800361778</v>
      </c>
      <c r="L62" s="329">
        <v>10779.096</v>
      </c>
      <c r="M62" s="193" t="s">
        <v>3911</v>
      </c>
      <c r="N62" s="329">
        <f t="shared" si="0"/>
        <v>22871.173099998989</v>
      </c>
      <c r="O62" s="329">
        <f t="shared" si="1"/>
        <v>842776.15009999939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3891</v>
      </c>
      <c r="I63" s="329"/>
      <c r="J63" s="193"/>
      <c r="K63" s="193">
        <v>5800361778</v>
      </c>
      <c r="L63" s="329">
        <v>22871.173099998989</v>
      </c>
      <c r="M63" s="193" t="s">
        <v>3911</v>
      </c>
      <c r="N63" s="329">
        <f t="shared" si="0"/>
        <v>0</v>
      </c>
      <c r="O63" s="329">
        <f t="shared" si="1"/>
        <v>819904.97700000042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3891</v>
      </c>
      <c r="I64" s="329"/>
      <c r="J64" s="193"/>
      <c r="K64" s="193">
        <v>5800361778</v>
      </c>
      <c r="L64" s="329">
        <f>37469.857-L63</f>
        <v>14598.683900001015</v>
      </c>
      <c r="M64" s="193" t="s">
        <v>3912</v>
      </c>
      <c r="N64" s="329">
        <f>G19+N63-I64-L64</f>
        <v>114080.31609999898</v>
      </c>
      <c r="O64" s="329">
        <f t="shared" ref="O64:O68" si="20">O63+G64-I64-L64</f>
        <v>805306.29309999943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 t="s">
        <v>3892</v>
      </c>
      <c r="I65" s="329">
        <v>10575.124</v>
      </c>
      <c r="J65" s="193" t="s">
        <v>3912</v>
      </c>
      <c r="K65" s="193">
        <v>5800361778</v>
      </c>
      <c r="L65" s="329">
        <v>21517.314999999999</v>
      </c>
      <c r="M65" s="193" t="s">
        <v>3912</v>
      </c>
      <c r="N65" s="329">
        <f t="shared" ref="N65:N68" si="21">+N64-I65-L65</f>
        <v>81987.877099998979</v>
      </c>
      <c r="O65" s="329">
        <f t="shared" si="20"/>
        <v>773213.85409999953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3892</v>
      </c>
      <c r="I66" s="329"/>
      <c r="J66" s="193"/>
      <c r="K66" s="193">
        <v>5800361778</v>
      </c>
      <c r="L66" s="329">
        <v>24437.893</v>
      </c>
      <c r="M66" s="193" t="s">
        <v>3912</v>
      </c>
      <c r="N66" s="329">
        <f t="shared" si="21"/>
        <v>57549.984099998983</v>
      </c>
      <c r="O66" s="329">
        <f t="shared" si="20"/>
        <v>748775.96109999949</v>
      </c>
    </row>
    <row r="67" spans="1:15" x14ac:dyDescent="0.15">
      <c r="A67" s="193"/>
      <c r="B67" s="193"/>
      <c r="C67" s="329"/>
      <c r="D67" s="482"/>
      <c r="E67" s="193"/>
      <c r="F67" s="203"/>
      <c r="G67" s="329"/>
      <c r="H67" s="482" t="s">
        <v>3892</v>
      </c>
      <c r="I67" s="329"/>
      <c r="J67" s="193"/>
      <c r="K67" s="193">
        <v>5800361778</v>
      </c>
      <c r="L67" s="329">
        <v>13029.886</v>
      </c>
      <c r="M67" s="193" t="s">
        <v>3912</v>
      </c>
      <c r="N67" s="329">
        <f t="shared" si="21"/>
        <v>44520.098099998984</v>
      </c>
      <c r="O67" s="329">
        <f t="shared" si="20"/>
        <v>735746.07509999943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3892</v>
      </c>
      <c r="I68" s="329"/>
      <c r="J68" s="193"/>
      <c r="K68" s="193">
        <v>5800361778</v>
      </c>
      <c r="L68" s="329">
        <v>6899.4660000000003</v>
      </c>
      <c r="M68" s="193" t="s">
        <v>3912</v>
      </c>
      <c r="N68" s="329">
        <f t="shared" si="21"/>
        <v>37620.632099998984</v>
      </c>
      <c r="O68" s="329">
        <f t="shared" si="20"/>
        <v>728846.60909999942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3893</v>
      </c>
      <c r="I69" s="329">
        <v>18118.107</v>
      </c>
      <c r="J69" s="193" t="s">
        <v>3912</v>
      </c>
      <c r="K69" s="193">
        <v>5800361778</v>
      </c>
      <c r="L69" s="329">
        <v>18161.991999999998</v>
      </c>
      <c r="M69" s="193" t="s">
        <v>3912</v>
      </c>
      <c r="N69" s="329">
        <f t="shared" si="0"/>
        <v>1340.5330999989856</v>
      </c>
      <c r="O69" s="329">
        <f t="shared" si="1"/>
        <v>692566.51009999949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3893</v>
      </c>
      <c r="I70" s="329"/>
      <c r="J70" s="193"/>
      <c r="K70" s="193">
        <v>5800361778</v>
      </c>
      <c r="L70" s="329">
        <v>1340.5330999989856</v>
      </c>
      <c r="M70" s="193" t="s">
        <v>3912</v>
      </c>
      <c r="N70" s="329">
        <f t="shared" si="0"/>
        <v>0</v>
      </c>
      <c r="O70" s="329">
        <f t="shared" si="1"/>
        <v>691225.97700000054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 t="s">
        <v>3893</v>
      </c>
      <c r="I71" s="329"/>
      <c r="J71" s="193"/>
      <c r="K71" s="193">
        <v>5800361778</v>
      </c>
      <c r="L71" s="329">
        <f>5685.97-L70</f>
        <v>4345.4369000010147</v>
      </c>
      <c r="M71" s="193" t="s">
        <v>3913</v>
      </c>
      <c r="N71" s="329">
        <f>G22+N70-I71-L71</f>
        <v>124214.56309999898</v>
      </c>
      <c r="O71" s="329">
        <f t="shared" ref="O71:O73" si="22">O70+G71-I71-L71</f>
        <v>686880.54009999952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3893</v>
      </c>
      <c r="I72" s="329"/>
      <c r="J72" s="193"/>
      <c r="K72" s="193">
        <v>5800361778</v>
      </c>
      <c r="L72" s="329">
        <v>63977.883999999998</v>
      </c>
      <c r="M72" s="193" t="s">
        <v>3913</v>
      </c>
      <c r="N72" s="329">
        <f t="shared" ref="N72:N73" si="23">+N71-I72-L72</f>
        <v>60236.679099998983</v>
      </c>
      <c r="O72" s="329">
        <f t="shared" si="22"/>
        <v>622902.65609999956</v>
      </c>
    </row>
    <row r="73" spans="1:15" x14ac:dyDescent="0.15">
      <c r="A73" s="193"/>
      <c r="B73" s="193"/>
      <c r="C73" s="329"/>
      <c r="D73" s="482"/>
      <c r="E73" s="193"/>
      <c r="F73" s="193"/>
      <c r="G73" s="329"/>
      <c r="H73" s="482" t="s">
        <v>3894</v>
      </c>
      <c r="I73" s="329">
        <v>60236.679099998983</v>
      </c>
      <c r="J73" s="193" t="s">
        <v>3913</v>
      </c>
      <c r="K73" s="193"/>
      <c r="L73" s="329"/>
      <c r="M73" s="193"/>
      <c r="N73" s="329">
        <f t="shared" si="23"/>
        <v>0</v>
      </c>
      <c r="O73" s="329">
        <f t="shared" si="22"/>
        <v>562665.97700000054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3894</v>
      </c>
      <c r="I74" s="329">
        <f>85108.377-I73</f>
        <v>24871.697900001011</v>
      </c>
      <c r="J74" s="561" t="s">
        <v>3914</v>
      </c>
      <c r="K74" s="193">
        <v>5800361778</v>
      </c>
      <c r="L74" s="329">
        <v>18832.305</v>
      </c>
      <c r="M74" s="561" t="s">
        <v>3914</v>
      </c>
      <c r="N74" s="329">
        <f>G26+N73-I74-L74</f>
        <v>84999.997099998989</v>
      </c>
      <c r="O74" s="329">
        <f t="shared" ref="O74:O76" si="24">O73+G74-I74-L74</f>
        <v>518961.97409999958</v>
      </c>
    </row>
    <row r="75" spans="1:15" x14ac:dyDescent="0.15">
      <c r="A75" s="193"/>
      <c r="B75" s="193"/>
      <c r="C75" s="329"/>
      <c r="D75" s="482"/>
      <c r="E75" s="193"/>
      <c r="F75" s="193"/>
      <c r="G75" s="329"/>
      <c r="H75" s="482" t="s">
        <v>3894</v>
      </c>
      <c r="I75" s="329"/>
      <c r="J75" s="193"/>
      <c r="K75" s="193">
        <v>5800361778</v>
      </c>
      <c r="L75" s="329">
        <v>6166.0739999999996</v>
      </c>
      <c r="M75" s="561" t="s">
        <v>3914</v>
      </c>
      <c r="N75" s="329">
        <f t="shared" ref="N75:N76" si="25">+N74-I75-L75</f>
        <v>78833.923099998996</v>
      </c>
      <c r="O75" s="329">
        <f t="shared" si="24"/>
        <v>512795.90009999956</v>
      </c>
    </row>
    <row r="76" spans="1:15" x14ac:dyDescent="0.15">
      <c r="A76" s="193"/>
      <c r="B76" s="193"/>
      <c r="C76" s="329"/>
      <c r="D76" s="482" t="s">
        <v>3895</v>
      </c>
      <c r="E76" s="193" t="s">
        <v>319</v>
      </c>
      <c r="F76" s="193" t="s">
        <v>3919</v>
      </c>
      <c r="G76" s="329">
        <v>87893.259000000005</v>
      </c>
      <c r="H76" s="482" t="s">
        <v>3895</v>
      </c>
      <c r="I76" s="329">
        <v>27405.318000000003</v>
      </c>
      <c r="J76" s="561" t="s">
        <v>3914</v>
      </c>
      <c r="K76" s="193">
        <v>5800361778</v>
      </c>
      <c r="L76" s="329">
        <f>N75-I76</f>
        <v>51428.605099998997</v>
      </c>
      <c r="M76" s="561" t="s">
        <v>3914</v>
      </c>
      <c r="N76" s="329">
        <f t="shared" si="25"/>
        <v>0</v>
      </c>
      <c r="O76" s="329">
        <f t="shared" si="24"/>
        <v>521855.23600000062</v>
      </c>
    </row>
    <row r="77" spans="1:15" x14ac:dyDescent="0.15">
      <c r="A77" s="193"/>
      <c r="B77" s="193"/>
      <c r="C77" s="329"/>
      <c r="D77" s="482" t="s">
        <v>3895</v>
      </c>
      <c r="E77" s="193" t="s">
        <v>1283</v>
      </c>
      <c r="F77" s="561" t="s">
        <v>3920</v>
      </c>
      <c r="G77" s="329">
        <v>85735</v>
      </c>
      <c r="H77" s="482" t="s">
        <v>3895</v>
      </c>
      <c r="I77" s="329"/>
      <c r="J77" s="561"/>
      <c r="K77" s="193">
        <v>5800363295</v>
      </c>
      <c r="L77" s="329">
        <f>72470.747-L76</f>
        <v>21042.141900001006</v>
      </c>
      <c r="M77" s="561" t="s">
        <v>3915</v>
      </c>
      <c r="N77" s="329">
        <f>G42+N76-I77-L77</f>
        <v>66824.743099999003</v>
      </c>
      <c r="O77" s="329">
        <f t="shared" ref="O77:O81" si="26">O76+G77-I77-L77</f>
        <v>586548.09409999964</v>
      </c>
    </row>
    <row r="78" spans="1:15" x14ac:dyDescent="0.15">
      <c r="A78" s="193"/>
      <c r="B78" s="193"/>
      <c r="C78" s="329"/>
      <c r="D78" s="482"/>
      <c r="E78" s="193"/>
      <c r="F78" s="609"/>
      <c r="G78" s="610"/>
      <c r="H78" s="482" t="s">
        <v>3895</v>
      </c>
      <c r="I78" s="329"/>
      <c r="J78" s="193"/>
      <c r="K78" s="193">
        <v>5800363295</v>
      </c>
      <c r="L78" s="329">
        <v>14118.313</v>
      </c>
      <c r="M78" s="561" t="s">
        <v>3915</v>
      </c>
      <c r="N78" s="329">
        <f t="shared" ref="N78:N81" si="27">+N77-I78-L78</f>
        <v>52706.430099999001</v>
      </c>
      <c r="O78" s="329">
        <f t="shared" si="26"/>
        <v>572429.78109999967</v>
      </c>
    </row>
    <row r="79" spans="1:15" x14ac:dyDescent="0.15">
      <c r="A79" s="193"/>
      <c r="B79" s="193"/>
      <c r="C79" s="329"/>
      <c r="D79" s="482"/>
      <c r="E79" s="193"/>
      <c r="F79" s="561"/>
      <c r="G79" s="329"/>
      <c r="H79" s="482" t="s">
        <v>3895</v>
      </c>
      <c r="I79" s="329"/>
      <c r="J79" s="193"/>
      <c r="K79" s="193">
        <v>5800363295</v>
      </c>
      <c r="L79" s="329">
        <v>6586.6170000000002</v>
      </c>
      <c r="M79" s="561" t="s">
        <v>3915</v>
      </c>
      <c r="N79" s="329">
        <f t="shared" si="27"/>
        <v>46119.813099999003</v>
      </c>
      <c r="O79" s="329">
        <f t="shared" si="26"/>
        <v>565843.1640999997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 t="s">
        <v>3895</v>
      </c>
      <c r="I80" s="329"/>
      <c r="J80" s="193"/>
      <c r="K80" s="193">
        <v>5800363295</v>
      </c>
      <c r="L80" s="329">
        <v>3014.8739999999998</v>
      </c>
      <c r="M80" s="561" t="s">
        <v>3915</v>
      </c>
      <c r="N80" s="329">
        <f t="shared" si="27"/>
        <v>43104.939099998999</v>
      </c>
      <c r="O80" s="329">
        <f t="shared" si="26"/>
        <v>562828.29009999975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3895</v>
      </c>
      <c r="I81" s="329"/>
      <c r="J81" s="193"/>
      <c r="K81" s="193">
        <v>5800363295</v>
      </c>
      <c r="L81" s="329">
        <v>1712.52</v>
      </c>
      <c r="M81" s="561" t="s">
        <v>3915</v>
      </c>
      <c r="N81" s="329">
        <f t="shared" si="27"/>
        <v>41392.419099999002</v>
      </c>
      <c r="O81" s="329">
        <f t="shared" si="26"/>
        <v>561115.77009999973</v>
      </c>
    </row>
    <row r="82" spans="1:15" x14ac:dyDescent="0.15">
      <c r="A82" s="193"/>
      <c r="B82" s="193"/>
      <c r="C82" s="329"/>
      <c r="D82" s="482" t="s">
        <v>3896</v>
      </c>
      <c r="E82" s="193" t="s">
        <v>319</v>
      </c>
      <c r="F82" s="193" t="s">
        <v>3919</v>
      </c>
      <c r="G82" s="329">
        <v>43930.587</v>
      </c>
      <c r="H82" s="482" t="s">
        <v>3896</v>
      </c>
      <c r="I82" s="329">
        <v>23968.090000000004</v>
      </c>
      <c r="J82" s="561" t="s">
        <v>3915</v>
      </c>
      <c r="K82" s="193">
        <v>5800363295</v>
      </c>
      <c r="L82" s="329">
        <v>8624.3240000000005</v>
      </c>
      <c r="M82" s="561" t="s">
        <v>3915</v>
      </c>
      <c r="N82" s="329">
        <f t="shared" ref="N82" si="28">+N81-I82-L82</f>
        <v>8800.005099998998</v>
      </c>
      <c r="O82" s="329">
        <f t="shared" ref="O82" si="29">O81+G82-I82-L82</f>
        <v>572453.94309999968</v>
      </c>
    </row>
    <row r="83" spans="1:15" x14ac:dyDescent="0.15">
      <c r="A83" s="193"/>
      <c r="B83" s="193"/>
      <c r="C83" s="329"/>
      <c r="D83" s="482" t="s">
        <v>3896</v>
      </c>
      <c r="E83" s="193" t="s">
        <v>1283</v>
      </c>
      <c r="F83" s="193" t="s">
        <v>3921</v>
      </c>
      <c r="G83" s="329">
        <v>214422</v>
      </c>
      <c r="H83" s="482" t="s">
        <v>3896</v>
      </c>
      <c r="I83" s="329"/>
      <c r="J83" s="193"/>
      <c r="K83" s="193">
        <v>5800363295</v>
      </c>
      <c r="L83" s="329">
        <v>8800.005099998998</v>
      </c>
      <c r="M83" s="561" t="s">
        <v>3915</v>
      </c>
      <c r="N83" s="329">
        <f t="shared" ref="N83:N169" si="30">+N82-I83-L83</f>
        <v>0</v>
      </c>
      <c r="O83" s="329">
        <f t="shared" ref="O83:O169" si="31">O82+G83-I83-L83</f>
        <v>778075.93800000066</v>
      </c>
    </row>
    <row r="84" spans="1:15" x14ac:dyDescent="0.15">
      <c r="A84" s="193"/>
      <c r="B84" s="193"/>
      <c r="C84" s="329"/>
      <c r="D84" s="482"/>
      <c r="E84" s="193"/>
      <c r="F84" s="193"/>
      <c r="G84" s="329"/>
      <c r="H84" s="482" t="s">
        <v>3896</v>
      </c>
      <c r="I84" s="329"/>
      <c r="J84" s="193"/>
      <c r="K84" s="193">
        <v>5800361778</v>
      </c>
      <c r="L84" s="329">
        <f>19116.52-L83</f>
        <v>10316.514900001002</v>
      </c>
      <c r="M84" s="561" t="s">
        <v>3916</v>
      </c>
      <c r="N84" s="329">
        <f>G43+N83-I84-L84</f>
        <v>32540.485099998998</v>
      </c>
      <c r="O84" s="329">
        <f t="shared" ref="O84:O87" si="32">O83+G84-I84-L84</f>
        <v>767759.42309999967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3896</v>
      </c>
      <c r="I85" s="329"/>
      <c r="J85" s="203"/>
      <c r="K85" s="193">
        <v>5800361778</v>
      </c>
      <c r="L85" s="329">
        <v>7156.3540000000003</v>
      </c>
      <c r="M85" s="561" t="s">
        <v>3916</v>
      </c>
      <c r="N85" s="329">
        <f t="shared" ref="N85:N87" si="33">+N84-I85-L85</f>
        <v>25384.131099998998</v>
      </c>
      <c r="O85" s="329">
        <f t="shared" si="32"/>
        <v>760603.06909999961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 t="s">
        <v>3896</v>
      </c>
      <c r="I86" s="329"/>
      <c r="J86" s="193"/>
      <c r="K86" s="193">
        <v>5800361778</v>
      </c>
      <c r="L86" s="329">
        <v>4956.2830000000004</v>
      </c>
      <c r="M86" s="561" t="s">
        <v>3916</v>
      </c>
      <c r="N86" s="329">
        <f t="shared" si="33"/>
        <v>20427.848099998999</v>
      </c>
      <c r="O86" s="329">
        <f t="shared" si="32"/>
        <v>755646.78609999956</v>
      </c>
    </row>
    <row r="87" spans="1:15" x14ac:dyDescent="0.15">
      <c r="A87" s="193"/>
      <c r="B87" s="193"/>
      <c r="C87" s="329"/>
      <c r="D87" s="482" t="s">
        <v>3897</v>
      </c>
      <c r="E87" s="193" t="s">
        <v>1283</v>
      </c>
      <c r="F87" s="561" t="s">
        <v>3922</v>
      </c>
      <c r="G87" s="329">
        <v>257500</v>
      </c>
      <c r="H87" s="482" t="s">
        <v>3897</v>
      </c>
      <c r="I87" s="329">
        <v>19910.369000000002</v>
      </c>
      <c r="J87" s="561" t="s">
        <v>3916</v>
      </c>
      <c r="K87" s="193">
        <v>5800361778</v>
      </c>
      <c r="L87" s="329">
        <f>N86-I87</f>
        <v>517.47909999899639</v>
      </c>
      <c r="M87" s="561" t="s">
        <v>3916</v>
      </c>
      <c r="N87" s="329">
        <f t="shared" si="33"/>
        <v>0</v>
      </c>
      <c r="O87" s="329">
        <f t="shared" si="32"/>
        <v>992718.93800000066</v>
      </c>
    </row>
    <row r="88" spans="1:15" x14ac:dyDescent="0.15">
      <c r="A88" s="193"/>
      <c r="B88" s="193"/>
      <c r="C88" s="329"/>
      <c r="D88" s="482"/>
      <c r="E88" s="193"/>
      <c r="F88" s="561"/>
      <c r="G88" s="329"/>
      <c r="H88" s="482" t="s">
        <v>3897</v>
      </c>
      <c r="I88" s="329"/>
      <c r="J88" s="193"/>
      <c r="K88" s="193">
        <v>5800361778</v>
      </c>
      <c r="L88" s="329">
        <f>1692.526-L87</f>
        <v>1175.0469000010037</v>
      </c>
      <c r="M88" s="193" t="s">
        <v>3866</v>
      </c>
      <c r="N88" s="329">
        <f>G59+N87-I88-L88</f>
        <v>86712.233099998994</v>
      </c>
      <c r="O88" s="329">
        <f t="shared" ref="O88:O89" si="34">O87+G88-I88-L88</f>
        <v>991543.89109999966</v>
      </c>
    </row>
    <row r="89" spans="1:15" x14ac:dyDescent="0.15">
      <c r="A89" s="193"/>
      <c r="B89" s="193"/>
      <c r="C89" s="329"/>
      <c r="D89" s="482"/>
      <c r="E89" s="193"/>
      <c r="F89" s="561"/>
      <c r="G89" s="329"/>
      <c r="H89" s="482" t="s">
        <v>3897</v>
      </c>
      <c r="I89" s="329"/>
      <c r="J89" s="193"/>
      <c r="K89" s="193">
        <v>5800361778</v>
      </c>
      <c r="L89" s="329">
        <v>14323.138999999999</v>
      </c>
      <c r="M89" s="193" t="s">
        <v>3866</v>
      </c>
      <c r="N89" s="329">
        <f t="shared" ref="N89" si="35">+N88-I89-L89</f>
        <v>72389.094099998998</v>
      </c>
      <c r="O89" s="329">
        <f t="shared" si="34"/>
        <v>977220.75209999969</v>
      </c>
    </row>
    <row r="90" spans="1:15" x14ac:dyDescent="0.15">
      <c r="A90" s="193"/>
      <c r="B90" s="193"/>
      <c r="C90" s="329"/>
      <c r="D90" s="482"/>
      <c r="E90" s="193"/>
      <c r="F90" s="561"/>
      <c r="G90" s="329"/>
      <c r="H90" s="482" t="s">
        <v>3897</v>
      </c>
      <c r="I90" s="329"/>
      <c r="J90" s="193"/>
      <c r="K90" s="193">
        <v>5800361778</v>
      </c>
      <c r="L90" s="329">
        <v>5841.5590000000002</v>
      </c>
      <c r="M90" s="193" t="s">
        <v>3866</v>
      </c>
      <c r="N90" s="329">
        <f>+N89-I90-L90</f>
        <v>66547.535099999004</v>
      </c>
      <c r="O90" s="329">
        <f>O89+G90-I90-L90</f>
        <v>971379.19309999968</v>
      </c>
    </row>
    <row r="91" spans="1:15" x14ac:dyDescent="0.15">
      <c r="A91" s="193"/>
      <c r="B91" s="193"/>
      <c r="C91" s="329"/>
      <c r="D91" s="482"/>
      <c r="E91" s="193"/>
      <c r="F91" s="561"/>
      <c r="G91" s="329"/>
      <c r="H91" s="482" t="s">
        <v>3897</v>
      </c>
      <c r="I91" s="329"/>
      <c r="J91" s="193"/>
      <c r="K91" s="193">
        <v>5800361778</v>
      </c>
      <c r="L91" s="329">
        <v>59841.817000000003</v>
      </c>
      <c r="M91" s="193" t="s">
        <v>3866</v>
      </c>
      <c r="N91" s="329">
        <f t="shared" ref="N91:N104" si="36">+N90-I91-L91</f>
        <v>6705.7180999990014</v>
      </c>
      <c r="O91" s="329">
        <f t="shared" ref="O91:O104" si="37">O90+G91-I91-L91</f>
        <v>911537.37609999964</v>
      </c>
    </row>
    <row r="92" spans="1:15" x14ac:dyDescent="0.15">
      <c r="A92" s="193"/>
      <c r="B92" s="193"/>
      <c r="C92" s="329"/>
      <c r="D92" s="482"/>
      <c r="E92" s="193"/>
      <c r="F92" s="561"/>
      <c r="G92" s="329"/>
      <c r="H92" s="482" t="s">
        <v>3897</v>
      </c>
      <c r="I92" s="329"/>
      <c r="J92" s="193"/>
      <c r="K92" s="193">
        <v>5800361778</v>
      </c>
      <c r="L92" s="329">
        <v>4514.0680000000002</v>
      </c>
      <c r="M92" s="193" t="s">
        <v>3866</v>
      </c>
      <c r="N92" s="329">
        <f t="shared" si="36"/>
        <v>2191.6500999990012</v>
      </c>
      <c r="O92" s="329">
        <f t="shared" si="37"/>
        <v>907023.30809999967</v>
      </c>
    </row>
    <row r="93" spans="1:15" x14ac:dyDescent="0.15">
      <c r="A93" s="193"/>
      <c r="B93" s="193"/>
      <c r="C93" s="329"/>
      <c r="D93" s="482"/>
      <c r="E93" s="193"/>
      <c r="F93" s="561"/>
      <c r="G93" s="329"/>
      <c r="H93" s="482" t="s">
        <v>3898</v>
      </c>
      <c r="I93" s="329">
        <v>2191.6500999990012</v>
      </c>
      <c r="J93" s="193" t="s">
        <v>3866</v>
      </c>
      <c r="K93" s="193"/>
      <c r="L93" s="329"/>
      <c r="M93" s="193"/>
      <c r="N93" s="329">
        <f t="shared" si="36"/>
        <v>0</v>
      </c>
      <c r="O93" s="329">
        <f t="shared" si="37"/>
        <v>904831.65800000064</v>
      </c>
    </row>
    <row r="94" spans="1:15" x14ac:dyDescent="0.15">
      <c r="A94" s="193"/>
      <c r="B94" s="193"/>
      <c r="C94" s="329"/>
      <c r="D94" s="482"/>
      <c r="E94" s="193"/>
      <c r="F94" s="561"/>
      <c r="G94" s="329"/>
      <c r="H94" s="482" t="s">
        <v>3898</v>
      </c>
      <c r="I94" s="329">
        <v>15281.281900001</v>
      </c>
      <c r="J94" s="193" t="s">
        <v>3918</v>
      </c>
      <c r="K94" s="193">
        <v>5800363295</v>
      </c>
      <c r="L94" s="329">
        <v>18767.037</v>
      </c>
      <c r="M94" s="193" t="s">
        <v>3918</v>
      </c>
      <c r="N94" s="329">
        <f>G60+N93-I94-L94</f>
        <v>9828.4930999990065</v>
      </c>
      <c r="O94" s="329">
        <f t="shared" si="37"/>
        <v>870783.33909999963</v>
      </c>
    </row>
    <row r="95" spans="1:15" x14ac:dyDescent="0.15">
      <c r="A95" s="193"/>
      <c r="B95" s="193"/>
      <c r="C95" s="329"/>
      <c r="D95" s="482"/>
      <c r="E95" s="193"/>
      <c r="F95" s="561"/>
      <c r="G95" s="329"/>
      <c r="H95" s="482" t="s">
        <v>3898</v>
      </c>
      <c r="I95" s="329"/>
      <c r="J95" s="193"/>
      <c r="K95" s="193">
        <v>5800363295</v>
      </c>
      <c r="L95" s="329">
        <v>5768.1030000000001</v>
      </c>
      <c r="M95" s="193" t="s">
        <v>3918</v>
      </c>
      <c r="N95" s="329">
        <f t="shared" si="36"/>
        <v>4060.3900999990065</v>
      </c>
      <c r="O95" s="329">
        <f t="shared" si="37"/>
        <v>865015.23609999963</v>
      </c>
    </row>
    <row r="96" spans="1:15" x14ac:dyDescent="0.15">
      <c r="A96" s="193"/>
      <c r="B96" s="193"/>
      <c r="C96" s="329"/>
      <c r="D96" s="482"/>
      <c r="E96" s="193"/>
      <c r="F96" s="561"/>
      <c r="G96" s="329"/>
      <c r="H96" s="482" t="s">
        <v>3898</v>
      </c>
      <c r="I96" s="329"/>
      <c r="J96" s="193"/>
      <c r="K96" s="193">
        <v>5800363295</v>
      </c>
      <c r="L96" s="329">
        <v>4060.3900999990065</v>
      </c>
      <c r="M96" s="193" t="s">
        <v>3918</v>
      </c>
      <c r="N96" s="329">
        <f t="shared" si="36"/>
        <v>0</v>
      </c>
      <c r="O96" s="329">
        <f t="shared" si="37"/>
        <v>860954.8460000006</v>
      </c>
    </row>
    <row r="97" spans="1:15" x14ac:dyDescent="0.15">
      <c r="A97" s="193"/>
      <c r="B97" s="193"/>
      <c r="C97" s="329"/>
      <c r="D97" s="482"/>
      <c r="E97" s="193"/>
      <c r="F97" s="561"/>
      <c r="G97" s="329"/>
      <c r="H97" s="482" t="s">
        <v>3898</v>
      </c>
      <c r="I97" s="329"/>
      <c r="J97" s="193"/>
      <c r="K97" s="193">
        <v>5800361778</v>
      </c>
      <c r="L97" s="329">
        <v>585.22190000099397</v>
      </c>
      <c r="M97" s="193" t="s">
        <v>3917</v>
      </c>
      <c r="N97" s="329">
        <f>G61+N96-I97-L97</f>
        <v>128031.77809999901</v>
      </c>
      <c r="O97" s="329">
        <f t="shared" si="37"/>
        <v>860369.62409999955</v>
      </c>
    </row>
    <row r="98" spans="1:15" x14ac:dyDescent="0.15">
      <c r="A98" s="193"/>
      <c r="B98" s="193"/>
      <c r="C98" s="329"/>
      <c r="D98" s="482" t="s">
        <v>3899</v>
      </c>
      <c r="E98" s="193" t="s">
        <v>319</v>
      </c>
      <c r="F98" s="193" t="s">
        <v>3919</v>
      </c>
      <c r="G98" s="329">
        <v>131017.53799999488</v>
      </c>
      <c r="H98" s="482" t="s">
        <v>3899</v>
      </c>
      <c r="I98" s="329">
        <v>19650.058000000001</v>
      </c>
      <c r="J98" s="193" t="s">
        <v>3917</v>
      </c>
      <c r="K98" s="193">
        <v>5800361778</v>
      </c>
      <c r="L98" s="329">
        <v>15199.822</v>
      </c>
      <c r="M98" s="193" t="s">
        <v>3917</v>
      </c>
      <c r="N98" s="329">
        <f t="shared" si="36"/>
        <v>93181.898099999002</v>
      </c>
      <c r="O98" s="329">
        <f t="shared" si="37"/>
        <v>956537.28209999448</v>
      </c>
    </row>
    <row r="99" spans="1:15" x14ac:dyDescent="0.15">
      <c r="A99" s="193"/>
      <c r="B99" s="193"/>
      <c r="C99" s="329"/>
      <c r="D99" s="482" t="s">
        <v>3899</v>
      </c>
      <c r="E99" s="193" t="s">
        <v>319</v>
      </c>
      <c r="F99" s="561" t="s">
        <v>3924</v>
      </c>
      <c r="G99" s="329">
        <v>932.01200000511017</v>
      </c>
      <c r="H99" s="482" t="s">
        <v>3899</v>
      </c>
      <c r="I99" s="329"/>
      <c r="J99" s="193"/>
      <c r="K99" s="193">
        <v>5800361778</v>
      </c>
      <c r="L99" s="329">
        <v>13866.346</v>
      </c>
      <c r="M99" s="193" t="s">
        <v>3917</v>
      </c>
      <c r="N99" s="329">
        <f t="shared" si="36"/>
        <v>79315.552099998997</v>
      </c>
      <c r="O99" s="329">
        <f t="shared" si="37"/>
        <v>943602.94809999957</v>
      </c>
    </row>
    <row r="100" spans="1:15" x14ac:dyDescent="0.15">
      <c r="A100" s="193"/>
      <c r="B100" s="193"/>
      <c r="C100" s="329"/>
      <c r="D100" s="482"/>
      <c r="E100" s="193"/>
      <c r="F100" s="561"/>
      <c r="G100" s="329"/>
      <c r="H100" s="482" t="s">
        <v>3899</v>
      </c>
      <c r="I100" s="329"/>
      <c r="J100" s="193"/>
      <c r="K100" s="193">
        <v>5800361778</v>
      </c>
      <c r="L100" s="329">
        <v>7485.2139999999999</v>
      </c>
      <c r="M100" s="193" t="s">
        <v>3917</v>
      </c>
      <c r="N100" s="329">
        <f t="shared" si="36"/>
        <v>71830.338099999004</v>
      </c>
      <c r="O100" s="329">
        <f t="shared" si="37"/>
        <v>936117.73409999954</v>
      </c>
    </row>
    <row r="101" spans="1:15" x14ac:dyDescent="0.15">
      <c r="A101" s="193"/>
      <c r="B101" s="193"/>
      <c r="C101" s="329"/>
      <c r="D101" s="482"/>
      <c r="E101" s="193"/>
      <c r="F101" s="561"/>
      <c r="G101" s="329"/>
      <c r="H101" s="482" t="s">
        <v>3899</v>
      </c>
      <c r="I101" s="329"/>
      <c r="J101" s="193"/>
      <c r="K101" s="193">
        <v>5800361778</v>
      </c>
      <c r="L101" s="329">
        <v>71830.338099999004</v>
      </c>
      <c r="M101" s="193" t="s">
        <v>3917</v>
      </c>
      <c r="N101" s="329">
        <f t="shared" si="36"/>
        <v>0</v>
      </c>
      <c r="O101" s="329">
        <f t="shared" si="37"/>
        <v>864287.39600000053</v>
      </c>
    </row>
    <row r="102" spans="1:15" x14ac:dyDescent="0.15">
      <c r="A102" s="193"/>
      <c r="B102" s="193"/>
      <c r="C102" s="329"/>
      <c r="D102" s="482"/>
      <c r="E102" s="193"/>
      <c r="F102" s="561"/>
      <c r="G102" s="329"/>
      <c r="H102" s="482" t="s">
        <v>3899</v>
      </c>
      <c r="I102" s="329"/>
      <c r="J102" s="193"/>
      <c r="K102" s="193">
        <v>5800361778</v>
      </c>
      <c r="L102" s="329">
        <v>28903.386900001002</v>
      </c>
      <c r="M102" s="193" t="s">
        <v>3919</v>
      </c>
      <c r="N102" s="329">
        <f>G76+N101-I102-L102</f>
        <v>58989.872099999004</v>
      </c>
      <c r="O102" s="329">
        <f t="shared" si="37"/>
        <v>835384.00909999956</v>
      </c>
    </row>
    <row r="103" spans="1:15" x14ac:dyDescent="0.15">
      <c r="A103" s="193"/>
      <c r="B103" s="193"/>
      <c r="C103" s="329"/>
      <c r="D103" s="482"/>
      <c r="E103" s="193"/>
      <c r="F103" s="561"/>
      <c r="G103" s="329"/>
      <c r="H103" s="482" t="s">
        <v>3899</v>
      </c>
      <c r="I103" s="329"/>
      <c r="J103" s="193"/>
      <c r="K103" s="193">
        <v>5800361778</v>
      </c>
      <c r="L103" s="329">
        <v>10971</v>
      </c>
      <c r="M103" s="193" t="s">
        <v>3919</v>
      </c>
      <c r="N103" s="329">
        <f t="shared" si="36"/>
        <v>48018.872099999004</v>
      </c>
      <c r="O103" s="329">
        <f t="shared" si="37"/>
        <v>824413.00909999956</v>
      </c>
    </row>
    <row r="104" spans="1:15" x14ac:dyDescent="0.15">
      <c r="A104" s="193"/>
      <c r="B104" s="193"/>
      <c r="C104" s="329"/>
      <c r="D104" s="482"/>
      <c r="E104" s="193"/>
      <c r="F104" s="561"/>
      <c r="G104" s="329"/>
      <c r="H104" s="482" t="s">
        <v>3899</v>
      </c>
      <c r="I104" s="329"/>
      <c r="J104" s="193"/>
      <c r="K104" s="193">
        <v>5800361778</v>
      </c>
      <c r="L104" s="329">
        <v>12965.727000000001</v>
      </c>
      <c r="M104" s="193" t="s">
        <v>3919</v>
      </c>
      <c r="N104" s="329">
        <f t="shared" si="36"/>
        <v>35053.145099999005</v>
      </c>
      <c r="O104" s="329">
        <f t="shared" si="37"/>
        <v>811447.2820999996</v>
      </c>
    </row>
    <row r="105" spans="1:15" x14ac:dyDescent="0.15">
      <c r="A105" s="193"/>
      <c r="B105" s="193"/>
      <c r="C105" s="329"/>
      <c r="D105" s="482"/>
      <c r="E105" s="193"/>
      <c r="F105" s="561"/>
      <c r="G105" s="329"/>
      <c r="H105" s="482" t="s">
        <v>3899</v>
      </c>
      <c r="I105" s="329"/>
      <c r="J105" s="193"/>
      <c r="K105" s="193">
        <v>5800361778</v>
      </c>
      <c r="L105" s="329">
        <v>1592.79</v>
      </c>
      <c r="M105" s="193" t="s">
        <v>3919</v>
      </c>
      <c r="N105" s="329">
        <f t="shared" ref="N105:N126" si="38">+N104-I105-L105</f>
        <v>33460.355099999004</v>
      </c>
      <c r="O105" s="329">
        <f t="shared" ref="O105:O126" si="39">O104+G105-I105-L105</f>
        <v>809854.49209999957</v>
      </c>
    </row>
    <row r="106" spans="1:15" x14ac:dyDescent="0.15">
      <c r="A106" s="193"/>
      <c r="B106" s="193"/>
      <c r="C106" s="329"/>
      <c r="D106" s="482"/>
      <c r="E106" s="193"/>
      <c r="F106" s="561"/>
      <c r="G106" s="329"/>
      <c r="H106" s="482" t="s">
        <v>3899</v>
      </c>
      <c r="I106" s="329"/>
      <c r="J106" s="193"/>
      <c r="K106" s="193">
        <v>5800361778</v>
      </c>
      <c r="L106" s="329">
        <v>5150.3860000000004</v>
      </c>
      <c r="M106" s="193" t="s">
        <v>3919</v>
      </c>
      <c r="N106" s="329">
        <f t="shared" si="38"/>
        <v>28309.969099999005</v>
      </c>
      <c r="O106" s="329">
        <f t="shared" si="39"/>
        <v>804704.10609999951</v>
      </c>
    </row>
    <row r="107" spans="1:15" x14ac:dyDescent="0.15">
      <c r="A107" s="193"/>
      <c r="B107" s="193"/>
      <c r="C107" s="329"/>
      <c r="D107" s="482" t="s">
        <v>3900</v>
      </c>
      <c r="E107" s="193" t="s">
        <v>319</v>
      </c>
      <c r="F107" s="561" t="s">
        <v>3924</v>
      </c>
      <c r="G107" s="329">
        <v>176038.886</v>
      </c>
      <c r="H107" s="482" t="s">
        <v>3900</v>
      </c>
      <c r="I107" s="329">
        <v>14495.495000000001</v>
      </c>
      <c r="J107" s="193" t="s">
        <v>3919</v>
      </c>
      <c r="K107" s="193">
        <v>5800361778</v>
      </c>
      <c r="L107" s="329">
        <v>9761.152</v>
      </c>
      <c r="M107" s="193" t="s">
        <v>3919</v>
      </c>
      <c r="N107" s="329">
        <f t="shared" si="38"/>
        <v>4053.3220999990044</v>
      </c>
      <c r="O107" s="329">
        <f t="shared" si="39"/>
        <v>956486.34509999945</v>
      </c>
    </row>
    <row r="108" spans="1:15" x14ac:dyDescent="0.15">
      <c r="A108" s="193"/>
      <c r="B108" s="193"/>
      <c r="C108" s="329"/>
      <c r="D108" s="482"/>
      <c r="E108" s="193"/>
      <c r="F108" s="561"/>
      <c r="G108" s="329"/>
      <c r="H108" s="482" t="s">
        <v>3900</v>
      </c>
      <c r="I108" s="329"/>
      <c r="J108" s="193"/>
      <c r="K108" s="193">
        <v>5800361778</v>
      </c>
      <c r="L108" s="329">
        <v>4053.3220999990044</v>
      </c>
      <c r="M108" s="193" t="s">
        <v>3919</v>
      </c>
      <c r="N108" s="329">
        <f t="shared" si="38"/>
        <v>0</v>
      </c>
      <c r="O108" s="329">
        <f t="shared" si="39"/>
        <v>952433.02300000039</v>
      </c>
    </row>
    <row r="109" spans="1:15" x14ac:dyDescent="0.15">
      <c r="A109" s="193"/>
      <c r="B109" s="193"/>
      <c r="C109" s="329"/>
      <c r="D109" s="482"/>
      <c r="E109" s="193"/>
      <c r="F109" s="561"/>
      <c r="G109" s="329"/>
      <c r="H109" s="482" t="s">
        <v>3900</v>
      </c>
      <c r="I109" s="329"/>
      <c r="J109" s="193"/>
      <c r="K109" s="193">
        <v>5800361778</v>
      </c>
      <c r="L109" s="329">
        <f>18725.76-L108</f>
        <v>14672.437900000994</v>
      </c>
      <c r="M109" s="561" t="s">
        <v>3920</v>
      </c>
      <c r="N109" s="329">
        <f>G77+N108-I109-L109</f>
        <v>71062.562099999006</v>
      </c>
      <c r="O109" s="329">
        <f t="shared" ref="O109:O111" si="40">O108+G109-I109-L109</f>
        <v>937760.58509999944</v>
      </c>
    </row>
    <row r="110" spans="1:15" x14ac:dyDescent="0.15">
      <c r="A110" s="193"/>
      <c r="B110" s="193"/>
      <c r="C110" s="329"/>
      <c r="D110" s="482"/>
      <c r="E110" s="193"/>
      <c r="F110" s="561"/>
      <c r="G110" s="329"/>
      <c r="H110" s="482" t="s">
        <v>3900</v>
      </c>
      <c r="I110" s="329"/>
      <c r="J110" s="193"/>
      <c r="K110" s="193">
        <v>5800361778</v>
      </c>
      <c r="L110" s="329">
        <v>8213.9809999999998</v>
      </c>
      <c r="M110" s="561" t="s">
        <v>3920</v>
      </c>
      <c r="N110" s="329">
        <f t="shared" ref="N110:N111" si="41">+N109-I110-L110</f>
        <v>62848.581099999006</v>
      </c>
      <c r="O110" s="329">
        <f t="shared" si="40"/>
        <v>929546.60409999941</v>
      </c>
    </row>
    <row r="111" spans="1:15" x14ac:dyDescent="0.15">
      <c r="A111" s="193"/>
      <c r="B111" s="193"/>
      <c r="C111" s="329"/>
      <c r="D111" s="482"/>
      <c r="E111" s="193"/>
      <c r="F111" s="561"/>
      <c r="G111" s="329"/>
      <c r="H111" s="482" t="s">
        <v>3900</v>
      </c>
      <c r="I111" s="329"/>
      <c r="J111" s="193"/>
      <c r="K111" s="193">
        <v>5800361778</v>
      </c>
      <c r="L111" s="329">
        <v>4752.3100000000004</v>
      </c>
      <c r="M111" s="561" t="s">
        <v>3920</v>
      </c>
      <c r="N111" s="329">
        <f t="shared" si="41"/>
        <v>58096.271099999009</v>
      </c>
      <c r="O111" s="329">
        <f t="shared" si="40"/>
        <v>924794.29409999936</v>
      </c>
    </row>
    <row r="112" spans="1:15" x14ac:dyDescent="0.15">
      <c r="A112" s="193"/>
      <c r="B112" s="193"/>
      <c r="C112" s="329"/>
      <c r="D112" s="482"/>
      <c r="E112" s="193"/>
      <c r="F112" s="561"/>
      <c r="G112" s="329"/>
      <c r="H112" s="482" t="s">
        <v>3901</v>
      </c>
      <c r="I112" s="329">
        <v>26483.879000000001</v>
      </c>
      <c r="J112" s="561" t="s">
        <v>3920</v>
      </c>
      <c r="K112" s="193">
        <v>5800361778</v>
      </c>
      <c r="L112" s="329">
        <v>19825.73</v>
      </c>
      <c r="M112" s="561" t="s">
        <v>3920</v>
      </c>
      <c r="N112" s="329">
        <f t="shared" si="38"/>
        <v>11786.662099999008</v>
      </c>
      <c r="O112" s="329">
        <f t="shared" si="39"/>
        <v>878484.68509999942</v>
      </c>
    </row>
    <row r="113" spans="1:15" x14ac:dyDescent="0.15">
      <c r="A113" s="193"/>
      <c r="B113" s="193"/>
      <c r="C113" s="329"/>
      <c r="D113" s="482"/>
      <c r="E113" s="193"/>
      <c r="F113" s="561"/>
      <c r="G113" s="329"/>
      <c r="H113" s="482" t="s">
        <v>3901</v>
      </c>
      <c r="I113" s="329"/>
      <c r="J113" s="193"/>
      <c r="K113" s="193">
        <v>5800361778</v>
      </c>
      <c r="L113" s="329">
        <v>7434.6490000000003</v>
      </c>
      <c r="M113" s="561" t="s">
        <v>3920</v>
      </c>
      <c r="N113" s="329">
        <f t="shared" si="38"/>
        <v>4352.0130999990079</v>
      </c>
      <c r="O113" s="329">
        <f t="shared" si="39"/>
        <v>871050.03609999944</v>
      </c>
    </row>
    <row r="114" spans="1:15" x14ac:dyDescent="0.15">
      <c r="A114" s="193"/>
      <c r="B114" s="193"/>
      <c r="C114" s="329"/>
      <c r="D114" s="482"/>
      <c r="E114" s="193"/>
      <c r="F114" s="561"/>
      <c r="G114" s="329"/>
      <c r="H114" s="482" t="s">
        <v>3901</v>
      </c>
      <c r="I114" s="329"/>
      <c r="J114" s="193"/>
      <c r="K114" s="193">
        <v>5800361778</v>
      </c>
      <c r="L114" s="329">
        <v>4352.0130999990079</v>
      </c>
      <c r="M114" s="561" t="s">
        <v>3920</v>
      </c>
      <c r="N114" s="329">
        <f t="shared" si="38"/>
        <v>0</v>
      </c>
      <c r="O114" s="329">
        <f t="shared" si="39"/>
        <v>866698.02300000039</v>
      </c>
    </row>
    <row r="115" spans="1:15" x14ac:dyDescent="0.15">
      <c r="A115" s="193"/>
      <c r="B115" s="193"/>
      <c r="C115" s="329"/>
      <c r="D115" s="482"/>
      <c r="E115" s="193"/>
      <c r="F115" s="561"/>
      <c r="G115" s="329"/>
      <c r="H115" s="482" t="s">
        <v>3901</v>
      </c>
      <c r="I115" s="329"/>
      <c r="J115" s="193"/>
      <c r="K115" s="193">
        <v>5800361778</v>
      </c>
      <c r="L115" s="329">
        <f>4938.467-L114</f>
        <v>586.45390000099178</v>
      </c>
      <c r="M115" s="193" t="s">
        <v>3919</v>
      </c>
      <c r="N115" s="329">
        <f>G82+N114-I115-L115</f>
        <v>43344.13309999901</v>
      </c>
      <c r="O115" s="329">
        <f t="shared" ref="O115" si="42">O114+G115-I115-L115</f>
        <v>866111.56909999938</v>
      </c>
    </row>
    <row r="116" spans="1:15" x14ac:dyDescent="0.15">
      <c r="A116" s="193"/>
      <c r="B116" s="193"/>
      <c r="C116" s="329"/>
      <c r="D116" s="482"/>
      <c r="E116" s="193"/>
      <c r="F116" s="561"/>
      <c r="G116" s="329"/>
      <c r="H116" s="482" t="s">
        <v>3902</v>
      </c>
      <c r="I116" s="329">
        <v>23452.729000000003</v>
      </c>
      <c r="J116" s="193" t="s">
        <v>3919</v>
      </c>
      <c r="K116" s="193">
        <v>5800361778</v>
      </c>
      <c r="L116" s="329">
        <v>13693.566999999999</v>
      </c>
      <c r="M116" s="193" t="s">
        <v>3919</v>
      </c>
      <c r="N116" s="329">
        <f>+N115-I116-L116</f>
        <v>6197.8370999990075</v>
      </c>
      <c r="O116" s="329">
        <f>O115+G116-I116-L116</f>
        <v>828965.27309999929</v>
      </c>
    </row>
    <row r="117" spans="1:15" x14ac:dyDescent="0.15">
      <c r="A117" s="193"/>
      <c r="B117" s="193"/>
      <c r="C117" s="329"/>
      <c r="D117" s="482"/>
      <c r="E117" s="193"/>
      <c r="F117" s="561"/>
      <c r="G117" s="329"/>
      <c r="H117" s="482" t="s">
        <v>3902</v>
      </c>
      <c r="I117" s="329"/>
      <c r="J117" s="193"/>
      <c r="K117" s="193">
        <v>5800361778</v>
      </c>
      <c r="L117" s="329">
        <v>6197.8370999990075</v>
      </c>
      <c r="M117" s="193" t="s">
        <v>3919</v>
      </c>
      <c r="N117" s="329">
        <f t="shared" si="38"/>
        <v>0</v>
      </c>
      <c r="O117" s="329">
        <f t="shared" si="39"/>
        <v>822767.43600000034</v>
      </c>
    </row>
    <row r="118" spans="1:15" x14ac:dyDescent="0.15">
      <c r="A118" s="193"/>
      <c r="B118" s="193"/>
      <c r="C118" s="329"/>
      <c r="D118" s="482"/>
      <c r="E118" s="193"/>
      <c r="F118" s="561"/>
      <c r="G118" s="329"/>
      <c r="H118" s="482" t="s">
        <v>3902</v>
      </c>
      <c r="I118" s="329"/>
      <c r="J118" s="193"/>
      <c r="K118" s="193">
        <v>5800361778</v>
      </c>
      <c r="L118" s="329">
        <f>6446.556-L117</f>
        <v>248.71890000099211</v>
      </c>
      <c r="M118" s="193" t="s">
        <v>3921</v>
      </c>
      <c r="N118" s="329">
        <f>G83+N117-I118-L118</f>
        <v>214173.281099999</v>
      </c>
      <c r="O118" s="329">
        <f t="shared" ref="O118:O120" si="43">O117+G118-I118-L118</f>
        <v>822518.71709999931</v>
      </c>
    </row>
    <row r="119" spans="1:15" x14ac:dyDescent="0.15">
      <c r="A119" s="193"/>
      <c r="B119" s="193"/>
      <c r="C119" s="329"/>
      <c r="D119" s="482"/>
      <c r="E119" s="193"/>
      <c r="F119" s="561"/>
      <c r="G119" s="329"/>
      <c r="H119" s="482" t="s">
        <v>3902</v>
      </c>
      <c r="I119" s="329"/>
      <c r="J119" s="193"/>
      <c r="K119" s="193">
        <v>5800361778</v>
      </c>
      <c r="L119" s="329">
        <v>1442.2159999999999</v>
      </c>
      <c r="M119" s="193" t="s">
        <v>3921</v>
      </c>
      <c r="N119" s="329">
        <f t="shared" ref="N119:N120" si="44">+N118-I119-L119</f>
        <v>212731.06509999902</v>
      </c>
      <c r="O119" s="329">
        <f t="shared" si="43"/>
        <v>821076.5010999993</v>
      </c>
    </row>
    <row r="120" spans="1:15" x14ac:dyDescent="0.15">
      <c r="A120" s="193"/>
      <c r="B120" s="193"/>
      <c r="C120" s="329"/>
      <c r="D120" s="482"/>
      <c r="E120" s="193"/>
      <c r="F120" s="561"/>
      <c r="G120" s="329"/>
      <c r="H120" s="482" t="s">
        <v>3902</v>
      </c>
      <c r="I120" s="329"/>
      <c r="J120" s="193"/>
      <c r="K120" s="193">
        <v>5800361778</v>
      </c>
      <c r="L120" s="329">
        <v>4494.3249999999998</v>
      </c>
      <c r="M120" s="193" t="s">
        <v>3921</v>
      </c>
      <c r="N120" s="329">
        <f t="shared" si="44"/>
        <v>208236.74009999901</v>
      </c>
      <c r="O120" s="329">
        <f t="shared" si="43"/>
        <v>816582.17609999934</v>
      </c>
    </row>
    <row r="121" spans="1:15" x14ac:dyDescent="0.15">
      <c r="A121" s="193"/>
      <c r="B121" s="193"/>
      <c r="C121" s="329"/>
      <c r="D121" s="482" t="s">
        <v>3903</v>
      </c>
      <c r="E121" s="193" t="s">
        <v>319</v>
      </c>
      <c r="F121" s="561" t="s">
        <v>3924</v>
      </c>
      <c r="G121" s="329">
        <v>87921.929000000004</v>
      </c>
      <c r="H121" s="482" t="s">
        <v>3903</v>
      </c>
      <c r="I121" s="329">
        <v>33580.756000000001</v>
      </c>
      <c r="J121" s="193" t="s">
        <v>3921</v>
      </c>
      <c r="K121" s="193">
        <v>5800361778</v>
      </c>
      <c r="L121" s="329">
        <v>18766.86</v>
      </c>
      <c r="M121" s="193" t="s">
        <v>3921</v>
      </c>
      <c r="N121" s="329">
        <f t="shared" si="38"/>
        <v>155889.12409999903</v>
      </c>
      <c r="O121" s="329">
        <f t="shared" si="39"/>
        <v>852156.48909999931</v>
      </c>
    </row>
    <row r="122" spans="1:15" x14ac:dyDescent="0.15">
      <c r="A122" s="193"/>
      <c r="B122" s="193"/>
      <c r="C122" s="329"/>
      <c r="D122" s="482" t="s">
        <v>3903</v>
      </c>
      <c r="E122" s="193" t="s">
        <v>1283</v>
      </c>
      <c r="F122" s="561" t="s">
        <v>3926</v>
      </c>
      <c r="G122" s="329">
        <v>42866</v>
      </c>
      <c r="H122" s="482" t="s">
        <v>3903</v>
      </c>
      <c r="I122" s="329"/>
      <c r="J122" s="193"/>
      <c r="K122" s="193">
        <v>5800361778</v>
      </c>
      <c r="L122" s="329">
        <v>11439.751</v>
      </c>
      <c r="M122" s="193" t="s">
        <v>3921</v>
      </c>
      <c r="N122" s="329">
        <f t="shared" si="38"/>
        <v>144449.37309999904</v>
      </c>
      <c r="O122" s="329">
        <f t="shared" si="39"/>
        <v>883582.73809999926</v>
      </c>
    </row>
    <row r="123" spans="1:15" x14ac:dyDescent="0.15">
      <c r="A123" s="193"/>
      <c r="B123" s="193"/>
      <c r="C123" s="329"/>
      <c r="D123" s="482"/>
      <c r="E123" s="193"/>
      <c r="F123" s="561"/>
      <c r="G123" s="329"/>
      <c r="H123" s="482" t="s">
        <v>3903</v>
      </c>
      <c r="I123" s="329"/>
      <c r="J123" s="193"/>
      <c r="K123" s="193">
        <v>5800361778</v>
      </c>
      <c r="L123" s="329">
        <v>4096.674</v>
      </c>
      <c r="M123" s="193" t="s">
        <v>3921</v>
      </c>
      <c r="N123" s="329">
        <f t="shared" si="38"/>
        <v>140352.69909999904</v>
      </c>
      <c r="O123" s="329">
        <f t="shared" si="39"/>
        <v>879486.06409999926</v>
      </c>
    </row>
    <row r="124" spans="1:15" x14ac:dyDescent="0.15">
      <c r="A124" s="193"/>
      <c r="B124" s="193"/>
      <c r="C124" s="329"/>
      <c r="D124" s="482"/>
      <c r="E124" s="193"/>
      <c r="F124" s="193"/>
      <c r="G124" s="329"/>
      <c r="H124" s="482" t="s">
        <v>3903</v>
      </c>
      <c r="I124" s="329"/>
      <c r="J124" s="193"/>
      <c r="K124" s="193">
        <v>5800361778</v>
      </c>
      <c r="L124" s="329">
        <v>37364.065000000002</v>
      </c>
      <c r="M124" s="193" t="s">
        <v>3921</v>
      </c>
      <c r="N124" s="329">
        <f t="shared" si="38"/>
        <v>102988.63409999904</v>
      </c>
      <c r="O124" s="329">
        <f t="shared" si="39"/>
        <v>842121.9990999992</v>
      </c>
    </row>
    <row r="125" spans="1:15" x14ac:dyDescent="0.15">
      <c r="A125" s="193"/>
      <c r="B125" s="193"/>
      <c r="C125" s="329"/>
      <c r="D125" s="482"/>
      <c r="E125" s="193"/>
      <c r="F125" s="193"/>
      <c r="G125" s="329"/>
      <c r="H125" s="482" t="s">
        <v>3903</v>
      </c>
      <c r="I125" s="329"/>
      <c r="J125" s="193"/>
      <c r="K125" s="193">
        <v>5800361778</v>
      </c>
      <c r="L125" s="329">
        <v>11651.321</v>
      </c>
      <c r="M125" s="193" t="s">
        <v>3921</v>
      </c>
      <c r="N125" s="329">
        <f t="shared" si="38"/>
        <v>91337.313099999039</v>
      </c>
      <c r="O125" s="329">
        <f t="shared" si="39"/>
        <v>830470.6780999992</v>
      </c>
    </row>
    <row r="126" spans="1:15" x14ac:dyDescent="0.15">
      <c r="A126" s="193"/>
      <c r="B126" s="193"/>
      <c r="C126" s="329"/>
      <c r="D126" s="482" t="s">
        <v>3904</v>
      </c>
      <c r="E126" s="193" t="s">
        <v>1283</v>
      </c>
      <c r="F126" s="193" t="s">
        <v>3927</v>
      </c>
      <c r="G126" s="329">
        <v>128801</v>
      </c>
      <c r="H126" s="482" t="s">
        <v>3904</v>
      </c>
      <c r="I126" s="329">
        <v>20730.202000000001</v>
      </c>
      <c r="J126" s="193" t="s">
        <v>3921</v>
      </c>
      <c r="K126" s="193">
        <v>5800361778</v>
      </c>
      <c r="L126" s="329">
        <v>7423.3770000000004</v>
      </c>
      <c r="M126" s="193" t="s">
        <v>3921</v>
      </c>
      <c r="N126" s="329">
        <f t="shared" si="38"/>
        <v>63183.734099999034</v>
      </c>
      <c r="O126" s="329">
        <f t="shared" si="39"/>
        <v>931118.09909999918</v>
      </c>
    </row>
    <row r="127" spans="1:15" x14ac:dyDescent="0.15">
      <c r="A127" s="193"/>
      <c r="B127" s="193"/>
      <c r="C127" s="329"/>
      <c r="D127" s="482"/>
      <c r="E127" s="193"/>
      <c r="F127" s="193"/>
      <c r="G127" s="329"/>
      <c r="H127" s="482" t="s">
        <v>3904</v>
      </c>
      <c r="I127" s="329"/>
      <c r="J127" s="203"/>
      <c r="K127" s="193">
        <v>5800361778</v>
      </c>
      <c r="L127" s="329">
        <v>13957.107</v>
      </c>
      <c r="M127" s="193" t="s">
        <v>3921</v>
      </c>
      <c r="N127" s="329">
        <f t="shared" ref="N127:N137" si="45">+N126-I127-L127</f>
        <v>49226.627099999037</v>
      </c>
      <c r="O127" s="329">
        <f t="shared" ref="O127:O137" si="46">O126+G127-I127-L127</f>
        <v>917160.99209999922</v>
      </c>
    </row>
    <row r="128" spans="1:15" x14ac:dyDescent="0.15">
      <c r="A128" s="193"/>
      <c r="B128" s="193"/>
      <c r="C128" s="329"/>
      <c r="D128" s="482"/>
      <c r="E128" s="193"/>
      <c r="F128" s="193"/>
      <c r="G128" s="329"/>
      <c r="H128" s="482" t="s">
        <v>3904</v>
      </c>
      <c r="I128" s="329"/>
      <c r="J128" s="193"/>
      <c r="K128" s="193">
        <v>5800361778</v>
      </c>
      <c r="L128" s="329">
        <v>4668.6589999999997</v>
      </c>
      <c r="M128" s="193" t="s">
        <v>3921</v>
      </c>
      <c r="N128" s="329">
        <f t="shared" si="45"/>
        <v>44557.968099999038</v>
      </c>
      <c r="O128" s="329">
        <f t="shared" si="46"/>
        <v>912492.33309999923</v>
      </c>
    </row>
    <row r="129" spans="1:15" x14ac:dyDescent="0.15">
      <c r="A129" s="193"/>
      <c r="B129" s="193"/>
      <c r="C129" s="329"/>
      <c r="D129" s="482"/>
      <c r="E129" s="193"/>
      <c r="F129" s="193"/>
      <c r="G129" s="329"/>
      <c r="H129" s="482" t="s">
        <v>3905</v>
      </c>
      <c r="I129" s="329">
        <v>29964.007999999998</v>
      </c>
      <c r="J129" s="193" t="s">
        <v>3921</v>
      </c>
      <c r="K129" s="193">
        <v>5800361778</v>
      </c>
      <c r="L129" s="329">
        <f>N128-I129</f>
        <v>14593.96009999904</v>
      </c>
      <c r="M129" s="193" t="s">
        <v>3921</v>
      </c>
      <c r="N129" s="329">
        <f t="shared" si="45"/>
        <v>0</v>
      </c>
      <c r="O129" s="329">
        <f t="shared" si="46"/>
        <v>867934.36500000011</v>
      </c>
    </row>
    <row r="130" spans="1:15" x14ac:dyDescent="0.15">
      <c r="A130" s="193"/>
      <c r="B130" s="193"/>
      <c r="C130" s="329"/>
      <c r="D130" s="482"/>
      <c r="E130" s="193"/>
      <c r="F130" s="193"/>
      <c r="G130" s="329"/>
      <c r="H130" s="482" t="s">
        <v>3905</v>
      </c>
      <c r="I130" s="329"/>
      <c r="J130" s="203"/>
      <c r="K130" s="193">
        <v>5800361778</v>
      </c>
      <c r="L130" s="329">
        <f>18767.041-L129</f>
        <v>4173.0809000009613</v>
      </c>
      <c r="M130" s="561" t="s">
        <v>3922</v>
      </c>
      <c r="N130" s="329">
        <f>G87+N129-I130-L130</f>
        <v>253326.91909999904</v>
      </c>
      <c r="O130" s="329">
        <f t="shared" ref="O130:O131" si="47">O129+G130-I130-L130</f>
        <v>863761.28409999912</v>
      </c>
    </row>
    <row r="131" spans="1:15" x14ac:dyDescent="0.15">
      <c r="A131" s="193"/>
      <c r="B131" s="193"/>
      <c r="C131" s="329"/>
      <c r="D131" s="482"/>
      <c r="E131" s="193"/>
      <c r="F131" s="193"/>
      <c r="G131" s="329"/>
      <c r="H131" s="482" t="s">
        <v>3905</v>
      </c>
      <c r="I131" s="329"/>
      <c r="J131" s="561"/>
      <c r="K131" s="193">
        <v>5800361778</v>
      </c>
      <c r="L131" s="329">
        <v>6350.8010000000004</v>
      </c>
      <c r="M131" s="561" t="s">
        <v>3922</v>
      </c>
      <c r="N131" s="329">
        <f t="shared" ref="N131" si="48">+N130-I131-L131</f>
        <v>246976.11809999903</v>
      </c>
      <c r="O131" s="329">
        <f t="shared" si="47"/>
        <v>857410.48309999914</v>
      </c>
    </row>
    <row r="132" spans="1:15" x14ac:dyDescent="0.15">
      <c r="A132" s="193"/>
      <c r="B132" s="193"/>
      <c r="C132" s="329"/>
      <c r="D132" s="482"/>
      <c r="E132" s="193"/>
      <c r="F132" s="561"/>
      <c r="G132" s="329"/>
      <c r="H132" s="482" t="s">
        <v>3905</v>
      </c>
      <c r="I132" s="329"/>
      <c r="J132" s="561"/>
      <c r="K132" s="193">
        <v>5800361778</v>
      </c>
      <c r="L132" s="329">
        <v>6243.0420000000004</v>
      </c>
      <c r="M132" s="561" t="s">
        <v>3922</v>
      </c>
      <c r="N132" s="329">
        <f t="shared" si="45"/>
        <v>240733.07609999905</v>
      </c>
      <c r="O132" s="329">
        <f t="shared" si="46"/>
        <v>851167.44109999912</v>
      </c>
    </row>
    <row r="133" spans="1:15" x14ac:dyDescent="0.15">
      <c r="A133" s="193"/>
      <c r="B133" s="193"/>
      <c r="C133" s="329"/>
      <c r="D133" s="482"/>
      <c r="E133" s="193"/>
      <c r="F133" s="561"/>
      <c r="G133" s="329"/>
      <c r="H133" s="482" t="s">
        <v>3905</v>
      </c>
      <c r="I133" s="329"/>
      <c r="J133" s="604"/>
      <c r="K133" s="193">
        <v>5800361778</v>
      </c>
      <c r="L133" s="329">
        <v>5604.47</v>
      </c>
      <c r="M133" s="561" t="s">
        <v>3922</v>
      </c>
      <c r="N133" s="329">
        <f t="shared" si="45"/>
        <v>235128.60609999904</v>
      </c>
      <c r="O133" s="329">
        <f t="shared" si="46"/>
        <v>845562.97109999915</v>
      </c>
    </row>
    <row r="134" spans="1:15" x14ac:dyDescent="0.15">
      <c r="A134" s="193"/>
      <c r="B134" s="193"/>
      <c r="C134" s="329"/>
      <c r="D134" s="482"/>
      <c r="E134" s="193"/>
      <c r="F134" s="203"/>
      <c r="G134" s="329"/>
      <c r="H134" s="482" t="s">
        <v>3905</v>
      </c>
      <c r="I134" s="329"/>
      <c r="J134" s="561"/>
      <c r="K134" s="193">
        <v>5800361778</v>
      </c>
      <c r="L134" s="329">
        <v>2019.4849999999999</v>
      </c>
      <c r="M134" s="561" t="s">
        <v>3922</v>
      </c>
      <c r="N134" s="329">
        <f t="shared" si="45"/>
        <v>233109.12109999906</v>
      </c>
      <c r="O134" s="329">
        <f t="shared" si="46"/>
        <v>843543.48609999917</v>
      </c>
    </row>
    <row r="135" spans="1:15" x14ac:dyDescent="0.15">
      <c r="A135" s="193"/>
      <c r="B135" s="193"/>
      <c r="C135" s="329"/>
      <c r="D135" s="482" t="s">
        <v>3906</v>
      </c>
      <c r="E135" s="193" t="s">
        <v>319</v>
      </c>
      <c r="F135" s="193" t="s">
        <v>3924</v>
      </c>
      <c r="G135" s="329">
        <v>87886.448999999993</v>
      </c>
      <c r="H135" s="482" t="s">
        <v>3906</v>
      </c>
      <c r="I135" s="329">
        <v>18883.780000000002</v>
      </c>
      <c r="J135" s="561" t="s">
        <v>3922</v>
      </c>
      <c r="K135" s="193">
        <v>5800361778</v>
      </c>
      <c r="L135" s="329">
        <v>4988.8459999999995</v>
      </c>
      <c r="M135" s="561" t="s">
        <v>3922</v>
      </c>
      <c r="N135" s="329">
        <f t="shared" si="45"/>
        <v>209236.49509999907</v>
      </c>
      <c r="O135" s="329">
        <f t="shared" si="46"/>
        <v>907557.30909999914</v>
      </c>
    </row>
    <row r="136" spans="1:15" x14ac:dyDescent="0.15">
      <c r="A136" s="193"/>
      <c r="B136" s="193"/>
      <c r="C136" s="329"/>
      <c r="D136" s="482"/>
      <c r="E136" s="193"/>
      <c r="F136" s="561"/>
      <c r="G136" s="329"/>
      <c r="H136" s="482" t="s">
        <v>3906</v>
      </c>
      <c r="I136" s="329"/>
      <c r="J136" s="561"/>
      <c r="K136" s="193">
        <v>5800361778</v>
      </c>
      <c r="L136" s="329">
        <v>22948.691999999999</v>
      </c>
      <c r="M136" s="561" t="s">
        <v>3922</v>
      </c>
      <c r="N136" s="329">
        <f t="shared" si="45"/>
        <v>186287.80309999906</v>
      </c>
      <c r="O136" s="329">
        <f t="shared" si="46"/>
        <v>884608.6170999991</v>
      </c>
    </row>
    <row r="137" spans="1:15" x14ac:dyDescent="0.15">
      <c r="A137" s="193"/>
      <c r="B137" s="193"/>
      <c r="C137" s="329"/>
      <c r="D137" s="482"/>
      <c r="E137" s="193"/>
      <c r="F137" s="193"/>
      <c r="G137" s="329"/>
      <c r="H137" s="482" t="s">
        <v>3906</v>
      </c>
      <c r="I137" s="329"/>
      <c r="J137" s="561"/>
      <c r="K137" s="193">
        <v>5800361778</v>
      </c>
      <c r="L137" s="329">
        <v>14402.799000000001</v>
      </c>
      <c r="M137" s="561" t="s">
        <v>3922</v>
      </c>
      <c r="N137" s="329">
        <f t="shared" si="45"/>
        <v>171885.00409999906</v>
      </c>
      <c r="O137" s="329">
        <f t="shared" si="46"/>
        <v>870205.8180999991</v>
      </c>
    </row>
    <row r="138" spans="1:15" x14ac:dyDescent="0.15">
      <c r="A138" s="193"/>
      <c r="B138" s="193"/>
      <c r="C138" s="329"/>
      <c r="D138" s="482"/>
      <c r="E138" s="193"/>
      <c r="F138" s="193"/>
      <c r="G138" s="329"/>
      <c r="H138" s="482" t="s">
        <v>3906</v>
      </c>
      <c r="I138" s="329"/>
      <c r="J138" s="561"/>
      <c r="K138" s="193">
        <v>5800361778</v>
      </c>
      <c r="L138" s="329">
        <v>8607.7549999999992</v>
      </c>
      <c r="M138" s="561" t="s">
        <v>3922</v>
      </c>
      <c r="N138" s="329">
        <f t="shared" si="30"/>
        <v>163277.24909999906</v>
      </c>
      <c r="O138" s="329">
        <f t="shared" si="31"/>
        <v>861598.0630999991</v>
      </c>
    </row>
    <row r="139" spans="1:15" x14ac:dyDescent="0.15">
      <c r="A139" s="193"/>
      <c r="B139" s="193"/>
      <c r="C139" s="329"/>
      <c r="D139" s="482"/>
      <c r="E139" s="193"/>
      <c r="F139" s="193"/>
      <c r="G139" s="329"/>
      <c r="H139" s="482" t="s">
        <v>3906</v>
      </c>
      <c r="I139" s="329"/>
      <c r="J139" s="193"/>
      <c r="K139" s="193">
        <v>5800361778</v>
      </c>
      <c r="L139" s="329">
        <v>4485.97</v>
      </c>
      <c r="M139" s="561" t="s">
        <v>3922</v>
      </c>
      <c r="N139" s="329">
        <f t="shared" si="30"/>
        <v>158791.27909999905</v>
      </c>
      <c r="O139" s="329">
        <f t="shared" si="31"/>
        <v>857112.09309999913</v>
      </c>
    </row>
    <row r="140" spans="1:15" x14ac:dyDescent="0.15">
      <c r="A140" s="193"/>
      <c r="B140" s="193"/>
      <c r="C140" s="329"/>
      <c r="D140" s="482"/>
      <c r="E140" s="193"/>
      <c r="F140" s="193"/>
      <c r="G140" s="329"/>
      <c r="H140" s="482" t="s">
        <v>3906</v>
      </c>
      <c r="I140" s="329"/>
      <c r="J140" s="561"/>
      <c r="K140" s="193">
        <v>5800361778</v>
      </c>
      <c r="L140" s="329">
        <v>64469.86</v>
      </c>
      <c r="M140" s="561" t="s">
        <v>3922</v>
      </c>
      <c r="N140" s="329">
        <f t="shared" si="30"/>
        <v>94321.419099999053</v>
      </c>
      <c r="O140" s="329">
        <f t="shared" si="31"/>
        <v>792642.23309999914</v>
      </c>
    </row>
    <row r="141" spans="1:15" x14ac:dyDescent="0.15">
      <c r="A141" s="193"/>
      <c r="B141" s="193"/>
      <c r="C141" s="329"/>
      <c r="D141" s="482"/>
      <c r="E141" s="193"/>
      <c r="F141" s="193"/>
      <c r="G141" s="329"/>
      <c r="H141" s="482" t="s">
        <v>3907</v>
      </c>
      <c r="I141" s="329">
        <v>26719.299000000006</v>
      </c>
      <c r="J141" s="561" t="s">
        <v>3922</v>
      </c>
      <c r="K141" s="193">
        <v>5800361778</v>
      </c>
      <c r="L141" s="329">
        <v>18814.34</v>
      </c>
      <c r="M141" s="561" t="s">
        <v>3922</v>
      </c>
      <c r="N141" s="329">
        <f t="shared" si="30"/>
        <v>48787.780099999043</v>
      </c>
      <c r="O141" s="329">
        <f t="shared" si="31"/>
        <v>747108.59409999917</v>
      </c>
    </row>
    <row r="142" spans="1:15" x14ac:dyDescent="0.15">
      <c r="A142" s="193"/>
      <c r="B142" s="193"/>
      <c r="C142" s="329"/>
      <c r="D142" s="482"/>
      <c r="E142" s="193"/>
      <c r="F142" s="193"/>
      <c r="G142" s="329"/>
      <c r="H142" s="482" t="s">
        <v>3907</v>
      </c>
      <c r="I142" s="329"/>
      <c r="J142" s="561"/>
      <c r="K142" s="193">
        <v>5800361778</v>
      </c>
      <c r="L142" s="329">
        <v>18833.311000000002</v>
      </c>
      <c r="M142" s="561" t="s">
        <v>3922</v>
      </c>
      <c r="N142" s="329">
        <f t="shared" si="30"/>
        <v>29954.469099999042</v>
      </c>
      <c r="O142" s="329">
        <f t="shared" si="31"/>
        <v>728275.28309999919</v>
      </c>
    </row>
    <row r="143" spans="1:15" x14ac:dyDescent="0.15">
      <c r="A143" s="193"/>
      <c r="B143" s="193"/>
      <c r="C143" s="329"/>
      <c r="D143" s="482"/>
      <c r="E143" s="193"/>
      <c r="F143" s="203"/>
      <c r="G143" s="329"/>
      <c r="H143" s="482" t="s">
        <v>3907</v>
      </c>
      <c r="I143" s="329"/>
      <c r="J143" s="193"/>
      <c r="K143" s="193">
        <v>5800361778</v>
      </c>
      <c r="L143" s="329">
        <v>6241.4920000000002</v>
      </c>
      <c r="M143" s="561" t="s">
        <v>3922</v>
      </c>
      <c r="N143" s="329">
        <f t="shared" si="30"/>
        <v>23712.977099999043</v>
      </c>
      <c r="O143" s="329">
        <f t="shared" si="31"/>
        <v>722033.79109999922</v>
      </c>
    </row>
    <row r="144" spans="1:15" x14ac:dyDescent="0.15">
      <c r="A144" s="193"/>
      <c r="B144" s="193"/>
      <c r="C144" s="329"/>
      <c r="D144" s="482"/>
      <c r="E144" s="193"/>
      <c r="F144" s="193"/>
      <c r="G144" s="329"/>
      <c r="H144" s="482" t="s">
        <v>3907</v>
      </c>
      <c r="I144" s="329"/>
      <c r="J144" s="193"/>
      <c r="K144" s="193">
        <v>5800361778</v>
      </c>
      <c r="L144" s="329">
        <v>5333.875</v>
      </c>
      <c r="M144" s="561" t="s">
        <v>3922</v>
      </c>
      <c r="N144" s="329">
        <f t="shared" si="30"/>
        <v>18379.102099999043</v>
      </c>
      <c r="O144" s="329">
        <f t="shared" si="31"/>
        <v>716699.91609999922</v>
      </c>
    </row>
    <row r="145" spans="1:15" x14ac:dyDescent="0.15">
      <c r="A145" s="193"/>
      <c r="B145" s="193"/>
      <c r="C145" s="329"/>
      <c r="D145" s="482"/>
      <c r="E145" s="193"/>
      <c r="F145" s="193"/>
      <c r="G145" s="329"/>
      <c r="H145" s="482" t="s">
        <v>3907</v>
      </c>
      <c r="I145" s="329"/>
      <c r="J145" s="203"/>
      <c r="K145" s="193">
        <v>5800361778</v>
      </c>
      <c r="L145" s="329">
        <v>6398.2539999999999</v>
      </c>
      <c r="M145" s="561" t="s">
        <v>3922</v>
      </c>
      <c r="N145" s="329">
        <f t="shared" ref="N145:N151" si="49">+N144-I145-L145</f>
        <v>11980.848099999042</v>
      </c>
      <c r="O145" s="329">
        <f t="shared" ref="O145:O151" si="50">O144+G145-I145-L145</f>
        <v>710301.66209999926</v>
      </c>
    </row>
    <row r="146" spans="1:15" x14ac:dyDescent="0.15">
      <c r="A146" s="193"/>
      <c r="B146" s="193"/>
      <c r="C146" s="329"/>
      <c r="D146" s="482" t="s">
        <v>3908</v>
      </c>
      <c r="E146" s="193" t="s">
        <v>319</v>
      </c>
      <c r="F146" s="193" t="s">
        <v>3928</v>
      </c>
      <c r="G146" s="329">
        <v>87906.865000000005</v>
      </c>
      <c r="H146" s="482" t="s">
        <v>3908</v>
      </c>
      <c r="I146" s="329">
        <v>11980.848099999042</v>
      </c>
      <c r="J146" s="561" t="s">
        <v>3922</v>
      </c>
      <c r="K146" s="193"/>
      <c r="L146" s="329"/>
      <c r="M146" s="561"/>
      <c r="N146" s="329">
        <f t="shared" si="49"/>
        <v>0</v>
      </c>
      <c r="O146" s="329">
        <f t="shared" si="50"/>
        <v>786227.67900000024</v>
      </c>
    </row>
    <row r="147" spans="1:15" x14ac:dyDescent="0.15">
      <c r="A147" s="193"/>
      <c r="B147" s="193"/>
      <c r="C147" s="329"/>
      <c r="D147" s="482"/>
      <c r="E147" s="193"/>
      <c r="F147" s="193"/>
      <c r="G147" s="329"/>
      <c r="H147" s="482" t="s">
        <v>3908</v>
      </c>
      <c r="I147" s="329">
        <f>22470.201-I146</f>
        <v>10489.352900000958</v>
      </c>
      <c r="J147" s="193" t="s">
        <v>3919</v>
      </c>
      <c r="K147" s="193">
        <v>5800361778</v>
      </c>
      <c r="L147" s="329">
        <v>18505.045999999998</v>
      </c>
      <c r="M147" s="193" t="s">
        <v>3919</v>
      </c>
      <c r="N147" s="329">
        <f>G98+N146-I147-L147</f>
        <v>102023.13909999392</v>
      </c>
      <c r="O147" s="329">
        <f t="shared" si="50"/>
        <v>757233.28009999928</v>
      </c>
    </row>
    <row r="148" spans="1:15" x14ac:dyDescent="0.15">
      <c r="A148" s="193"/>
      <c r="B148" s="193"/>
      <c r="C148" s="329"/>
      <c r="D148" s="482"/>
      <c r="E148" s="193"/>
      <c r="F148" s="203"/>
      <c r="G148" s="329"/>
      <c r="H148" s="482" t="s">
        <v>3908</v>
      </c>
      <c r="I148" s="329"/>
      <c r="J148" s="193"/>
      <c r="K148" s="193">
        <v>5800361778</v>
      </c>
      <c r="L148" s="329">
        <v>6474.82</v>
      </c>
      <c r="M148" s="193" t="s">
        <v>3919</v>
      </c>
      <c r="N148" s="329">
        <f t="shared" si="49"/>
        <v>95548.319099993911</v>
      </c>
      <c r="O148" s="329">
        <f t="shared" si="50"/>
        <v>750758.46009999933</v>
      </c>
    </row>
    <row r="149" spans="1:15" x14ac:dyDescent="0.15">
      <c r="A149" s="193"/>
      <c r="B149" s="193"/>
      <c r="C149" s="329"/>
      <c r="D149" s="482" t="s">
        <v>3909</v>
      </c>
      <c r="E149" s="193" t="s">
        <v>319</v>
      </c>
      <c r="F149" s="193" t="s">
        <v>3928</v>
      </c>
      <c r="G149" s="329">
        <v>87905.212</v>
      </c>
      <c r="H149" s="482" t="s">
        <v>3909</v>
      </c>
      <c r="I149" s="329">
        <v>25206.473999999995</v>
      </c>
      <c r="J149" s="193" t="s">
        <v>3919</v>
      </c>
      <c r="K149" s="193">
        <v>5800361778</v>
      </c>
      <c r="L149" s="329">
        <v>13895.007</v>
      </c>
      <c r="M149" s="193" t="s">
        <v>3919</v>
      </c>
      <c r="N149" s="329">
        <f t="shared" si="49"/>
        <v>56446.838099993925</v>
      </c>
      <c r="O149" s="329">
        <f t="shared" si="50"/>
        <v>799562.19109999936</v>
      </c>
    </row>
    <row r="150" spans="1:15" x14ac:dyDescent="0.15">
      <c r="A150" s="193"/>
      <c r="B150" s="193"/>
      <c r="C150" s="329"/>
      <c r="D150" s="482" t="s">
        <v>3909</v>
      </c>
      <c r="E150" s="193" t="s">
        <v>1283</v>
      </c>
      <c r="F150" s="193" t="s">
        <v>3929</v>
      </c>
      <c r="G150" s="329">
        <v>85825</v>
      </c>
      <c r="H150" s="482" t="s">
        <v>3909</v>
      </c>
      <c r="I150" s="329"/>
      <c r="J150" s="203"/>
      <c r="K150" s="193">
        <v>5800361778</v>
      </c>
      <c r="L150" s="329">
        <v>7042.8389999999999</v>
      </c>
      <c r="M150" s="193" t="s">
        <v>3919</v>
      </c>
      <c r="N150" s="329">
        <f t="shared" si="49"/>
        <v>49403.999099993925</v>
      </c>
      <c r="O150" s="329">
        <f t="shared" si="50"/>
        <v>878344.35209999932</v>
      </c>
    </row>
    <row r="151" spans="1:15" x14ac:dyDescent="0.15">
      <c r="A151" s="193"/>
      <c r="B151" s="193"/>
      <c r="C151" s="329"/>
      <c r="D151" s="482"/>
      <c r="E151" s="193"/>
      <c r="F151" s="193"/>
      <c r="G151" s="329"/>
      <c r="H151" s="482" t="s">
        <v>3909</v>
      </c>
      <c r="I151" s="329"/>
      <c r="J151" s="203"/>
      <c r="K151" s="193">
        <v>5800361778</v>
      </c>
      <c r="L151" s="329">
        <v>5294.857</v>
      </c>
      <c r="M151" s="193" t="s">
        <v>3919</v>
      </c>
      <c r="N151" s="329">
        <f t="shared" si="49"/>
        <v>44109.142099993929</v>
      </c>
      <c r="O151" s="329">
        <f t="shared" si="50"/>
        <v>873049.49509999936</v>
      </c>
    </row>
    <row r="152" spans="1:15" x14ac:dyDescent="0.15">
      <c r="A152" s="193"/>
      <c r="B152" s="193"/>
      <c r="C152" s="329"/>
      <c r="D152" s="482" t="s">
        <v>3910</v>
      </c>
      <c r="E152" s="193" t="s">
        <v>319</v>
      </c>
      <c r="F152" s="193" t="s">
        <v>3928</v>
      </c>
      <c r="G152" s="329">
        <v>130921.25</v>
      </c>
      <c r="H152" s="482" t="s">
        <v>3910</v>
      </c>
      <c r="I152" s="329">
        <v>20996.471000000001</v>
      </c>
      <c r="J152" s="193" t="s">
        <v>3919</v>
      </c>
      <c r="K152" s="193">
        <v>5800361778</v>
      </c>
      <c r="L152" s="329">
        <v>14200.589</v>
      </c>
      <c r="M152" s="193" t="s">
        <v>3919</v>
      </c>
      <c r="N152" s="329">
        <f t="shared" si="30"/>
        <v>8912.0820999939278</v>
      </c>
      <c r="O152" s="329">
        <f t="shared" si="31"/>
        <v>968773.6850999993</v>
      </c>
    </row>
    <row r="153" spans="1:15" x14ac:dyDescent="0.15">
      <c r="A153" s="193"/>
      <c r="B153" s="193"/>
      <c r="C153" s="329"/>
      <c r="D153" s="482"/>
      <c r="E153" s="193"/>
      <c r="F153" s="193"/>
      <c r="G153" s="329"/>
      <c r="H153" s="482" t="s">
        <v>3910</v>
      </c>
      <c r="I153" s="329"/>
      <c r="J153" s="193"/>
      <c r="K153" s="193">
        <v>5800361778</v>
      </c>
      <c r="L153" s="329">
        <v>8912.0820999939278</v>
      </c>
      <c r="M153" s="193" t="s">
        <v>3919</v>
      </c>
      <c r="N153" s="329">
        <f t="shared" ref="N153:N158" si="51">+N152-I153-L153</f>
        <v>0</v>
      </c>
      <c r="O153" s="329">
        <f t="shared" ref="O153:O158" si="52">O152+G153-I153-L153</f>
        <v>959861.60300000536</v>
      </c>
    </row>
    <row r="154" spans="1:15" x14ac:dyDescent="0.15">
      <c r="A154" s="193"/>
      <c r="B154" s="193"/>
      <c r="C154" s="329"/>
      <c r="D154" s="482"/>
      <c r="E154" s="193"/>
      <c r="F154" s="193"/>
      <c r="G154" s="329"/>
      <c r="H154" s="482" t="s">
        <v>3910</v>
      </c>
      <c r="I154" s="329"/>
      <c r="J154" s="193"/>
      <c r="K154" s="193">
        <v>5800363295</v>
      </c>
      <c r="L154" s="329">
        <v>932.01200000511017</v>
      </c>
      <c r="M154" s="561" t="s">
        <v>3924</v>
      </c>
      <c r="N154" s="329">
        <f>G99+G107+G121+N153-I154-L154</f>
        <v>263960.815</v>
      </c>
      <c r="O154" s="329">
        <f t="shared" si="52"/>
        <v>958929.59100000025</v>
      </c>
    </row>
    <row r="155" spans="1:15" x14ac:dyDescent="0.15">
      <c r="A155" s="193"/>
      <c r="B155" s="193"/>
      <c r="C155" s="329"/>
      <c r="D155" s="482"/>
      <c r="E155" s="193"/>
      <c r="F155" s="193"/>
      <c r="G155" s="329"/>
      <c r="H155" s="482" t="s">
        <v>3910</v>
      </c>
      <c r="I155" s="329"/>
      <c r="J155" s="193"/>
      <c r="K155" s="193">
        <v>5800363295</v>
      </c>
      <c r="L155" s="329">
        <f>10190.0449000061-L154</f>
        <v>9258.0329000009897</v>
      </c>
      <c r="M155" s="561" t="s">
        <v>3924</v>
      </c>
      <c r="N155" s="329">
        <f t="shared" si="51"/>
        <v>254702.78209999902</v>
      </c>
      <c r="O155" s="329">
        <f t="shared" si="52"/>
        <v>949671.55809999921</v>
      </c>
    </row>
    <row r="156" spans="1:15" x14ac:dyDescent="0.15">
      <c r="A156" s="193"/>
      <c r="B156" s="193"/>
      <c r="C156" s="329"/>
      <c r="D156" s="482"/>
      <c r="E156" s="193"/>
      <c r="F156" s="193"/>
      <c r="G156" s="329"/>
      <c r="H156" s="482" t="s">
        <v>3910</v>
      </c>
      <c r="I156" s="329"/>
      <c r="J156" s="203"/>
      <c r="K156" s="193">
        <v>5800363295</v>
      </c>
      <c r="L156" s="329">
        <v>5847.7120000000004</v>
      </c>
      <c r="M156" s="561" t="s">
        <v>3924</v>
      </c>
      <c r="N156" s="329">
        <f t="shared" si="51"/>
        <v>248855.07009999902</v>
      </c>
      <c r="O156" s="329">
        <f t="shared" si="52"/>
        <v>943823.84609999915</v>
      </c>
    </row>
    <row r="157" spans="1:15" x14ac:dyDescent="0.15">
      <c r="A157" s="193"/>
      <c r="B157" s="193"/>
      <c r="C157" s="329"/>
      <c r="D157" s="482"/>
      <c r="E157" s="193"/>
      <c r="F157" s="193"/>
      <c r="G157" s="329"/>
      <c r="H157" s="482" t="s">
        <v>3910</v>
      </c>
      <c r="I157" s="329"/>
      <c r="J157" s="193"/>
      <c r="K157" s="193">
        <v>5800363295</v>
      </c>
      <c r="L157" s="329">
        <v>4675.9740000000002</v>
      </c>
      <c r="M157" s="561" t="s">
        <v>3924</v>
      </c>
      <c r="N157" s="329">
        <f t="shared" si="51"/>
        <v>244179.09609999903</v>
      </c>
      <c r="O157" s="329">
        <f t="shared" si="52"/>
        <v>939147.87209999911</v>
      </c>
    </row>
    <row r="158" spans="1:15" x14ac:dyDescent="0.15">
      <c r="A158" s="193"/>
      <c r="B158" s="193"/>
      <c r="C158" s="329"/>
      <c r="D158" s="482"/>
      <c r="E158" s="193"/>
      <c r="F158" s="193"/>
      <c r="G158" s="329"/>
      <c r="H158" s="482"/>
      <c r="I158" s="329"/>
      <c r="J158" s="193"/>
      <c r="K158" s="193"/>
      <c r="L158" s="329"/>
      <c r="M158" s="193"/>
      <c r="N158" s="329">
        <f t="shared" si="51"/>
        <v>244179.09609999903</v>
      </c>
      <c r="O158" s="329">
        <f t="shared" si="52"/>
        <v>939147.87209999911</v>
      </c>
    </row>
    <row r="159" spans="1:15" hidden="1" x14ac:dyDescent="0.15">
      <c r="A159" s="193"/>
      <c r="B159" s="193"/>
      <c r="C159" s="329"/>
      <c r="D159" s="482"/>
      <c r="E159" s="193"/>
      <c r="F159" s="193"/>
      <c r="G159" s="329"/>
      <c r="H159" s="482"/>
      <c r="I159" s="329"/>
      <c r="J159" s="193"/>
      <c r="K159" s="193"/>
      <c r="L159" s="329"/>
      <c r="M159" s="193"/>
      <c r="N159" s="329">
        <f t="shared" si="30"/>
        <v>244179.09609999903</v>
      </c>
      <c r="O159" s="329">
        <f t="shared" si="31"/>
        <v>939147.87209999911</v>
      </c>
    </row>
    <row r="160" spans="1:15" hidden="1" x14ac:dyDescent="0.15">
      <c r="A160" s="193"/>
      <c r="B160" s="193"/>
      <c r="C160" s="329"/>
      <c r="D160" s="482"/>
      <c r="E160" s="193"/>
      <c r="F160" s="193"/>
      <c r="G160" s="329"/>
      <c r="H160" s="482"/>
      <c r="I160" s="329"/>
      <c r="J160" s="193"/>
      <c r="K160" s="193"/>
      <c r="L160" s="329"/>
      <c r="M160" s="193"/>
      <c r="N160" s="329">
        <f t="shared" si="30"/>
        <v>244179.09609999903</v>
      </c>
      <c r="O160" s="329">
        <f t="shared" si="31"/>
        <v>939147.87209999911</v>
      </c>
    </row>
    <row r="161" spans="1:15" hidden="1" x14ac:dyDescent="0.15">
      <c r="A161" s="193"/>
      <c r="B161" s="193"/>
      <c r="C161" s="329"/>
      <c r="D161" s="482"/>
      <c r="E161" s="193"/>
      <c r="F161" s="193"/>
      <c r="G161" s="329"/>
      <c r="H161" s="482"/>
      <c r="I161" s="329"/>
      <c r="J161" s="193"/>
      <c r="K161" s="193"/>
      <c r="L161" s="329"/>
      <c r="M161" s="193"/>
      <c r="N161" s="329">
        <f t="shared" si="30"/>
        <v>244179.09609999903</v>
      </c>
      <c r="O161" s="329">
        <f t="shared" si="31"/>
        <v>939147.87209999911</v>
      </c>
    </row>
    <row r="162" spans="1:15" hidden="1" x14ac:dyDescent="0.15">
      <c r="A162" s="193"/>
      <c r="B162" s="193"/>
      <c r="C162" s="329"/>
      <c r="D162" s="482"/>
      <c r="E162" s="193"/>
      <c r="F162" s="193"/>
      <c r="G162" s="329"/>
      <c r="H162" s="482"/>
      <c r="I162" s="329"/>
      <c r="J162" s="193"/>
      <c r="K162" s="193"/>
      <c r="L162" s="329"/>
      <c r="M162" s="193"/>
      <c r="N162" s="329">
        <f t="shared" si="30"/>
        <v>244179.09609999903</v>
      </c>
      <c r="O162" s="329">
        <f t="shared" si="31"/>
        <v>939147.87209999911</v>
      </c>
    </row>
    <row r="163" spans="1:15" hidden="1" x14ac:dyDescent="0.15">
      <c r="A163" s="193"/>
      <c r="B163" s="193"/>
      <c r="C163" s="329"/>
      <c r="D163" s="482"/>
      <c r="E163" s="193"/>
      <c r="F163" s="193"/>
      <c r="G163" s="329"/>
      <c r="H163" s="482"/>
      <c r="I163" s="329"/>
      <c r="J163" s="193"/>
      <c r="K163" s="193"/>
      <c r="L163" s="329"/>
      <c r="M163" s="193"/>
      <c r="N163" s="329">
        <f t="shared" si="30"/>
        <v>244179.09609999903</v>
      </c>
      <c r="O163" s="329">
        <f t="shared" si="31"/>
        <v>939147.87209999911</v>
      </c>
    </row>
    <row r="164" spans="1:15" hidden="1" x14ac:dyDescent="0.15">
      <c r="A164" s="193"/>
      <c r="B164" s="193"/>
      <c r="C164" s="329"/>
      <c r="D164" s="482"/>
      <c r="E164" s="193"/>
      <c r="F164" s="193"/>
      <c r="G164" s="329"/>
      <c r="H164" s="482"/>
      <c r="I164" s="329"/>
      <c r="J164" s="193"/>
      <c r="K164" s="193"/>
      <c r="L164" s="329"/>
      <c r="M164" s="193"/>
      <c r="N164" s="329">
        <f t="shared" si="30"/>
        <v>244179.09609999903</v>
      </c>
      <c r="O164" s="329">
        <f t="shared" si="31"/>
        <v>939147.87209999911</v>
      </c>
    </row>
    <row r="165" spans="1:15" hidden="1" x14ac:dyDescent="0.15">
      <c r="A165" s="193"/>
      <c r="B165" s="193"/>
      <c r="C165" s="329"/>
      <c r="D165" s="482"/>
      <c r="E165" s="193"/>
      <c r="F165" s="193"/>
      <c r="G165" s="329"/>
      <c r="H165" s="482"/>
      <c r="I165" s="329"/>
      <c r="J165" s="193"/>
      <c r="K165" s="193"/>
      <c r="L165" s="329"/>
      <c r="M165" s="193"/>
      <c r="N165" s="329">
        <f t="shared" si="30"/>
        <v>244179.09609999903</v>
      </c>
      <c r="O165" s="329">
        <f t="shared" si="31"/>
        <v>939147.87209999911</v>
      </c>
    </row>
    <row r="166" spans="1:15" hidden="1" x14ac:dyDescent="0.15">
      <c r="A166" s="193"/>
      <c r="B166" s="193"/>
      <c r="C166" s="329"/>
      <c r="D166" s="482"/>
      <c r="E166" s="193"/>
      <c r="F166" s="193"/>
      <c r="G166" s="329"/>
      <c r="H166" s="482"/>
      <c r="I166" s="329"/>
      <c r="J166" s="193"/>
      <c r="K166" s="193"/>
      <c r="L166" s="329"/>
      <c r="M166" s="193"/>
      <c r="N166" s="329">
        <f t="shared" si="30"/>
        <v>244179.09609999903</v>
      </c>
      <c r="O166" s="329">
        <f t="shared" si="31"/>
        <v>939147.87209999911</v>
      </c>
    </row>
    <row r="167" spans="1:15" hidden="1" x14ac:dyDescent="0.15">
      <c r="A167" s="193"/>
      <c r="B167" s="193"/>
      <c r="C167" s="329"/>
      <c r="D167" s="482"/>
      <c r="E167" s="193"/>
      <c r="F167" s="193"/>
      <c r="G167" s="329"/>
      <c r="H167" s="482"/>
      <c r="I167" s="329"/>
      <c r="J167" s="193"/>
      <c r="K167" s="193"/>
      <c r="L167" s="329"/>
      <c r="M167" s="193"/>
      <c r="N167" s="329">
        <f t="shared" si="30"/>
        <v>244179.09609999903</v>
      </c>
      <c r="O167" s="329">
        <f t="shared" si="31"/>
        <v>939147.87209999911</v>
      </c>
    </row>
    <row r="168" spans="1:15" hidden="1" x14ac:dyDescent="0.15">
      <c r="A168" s="193"/>
      <c r="B168" s="193"/>
      <c r="C168" s="329"/>
      <c r="D168" s="482"/>
      <c r="E168" s="193"/>
      <c r="F168" s="193"/>
      <c r="G168" s="329"/>
      <c r="H168" s="482"/>
      <c r="I168" s="329"/>
      <c r="J168" s="193"/>
      <c r="K168" s="193"/>
      <c r="L168" s="329"/>
      <c r="M168" s="193"/>
      <c r="N168" s="329">
        <f t="shared" si="30"/>
        <v>244179.09609999903</v>
      </c>
      <c r="O168" s="329">
        <f t="shared" si="31"/>
        <v>939147.87209999911</v>
      </c>
    </row>
    <row r="169" spans="1:15" hidden="1" x14ac:dyDescent="0.15">
      <c r="A169" s="193"/>
      <c r="B169" s="193"/>
      <c r="C169" s="329"/>
      <c r="D169" s="482"/>
      <c r="E169" s="193"/>
      <c r="F169" s="193"/>
      <c r="G169" s="329"/>
      <c r="H169" s="482"/>
      <c r="I169" s="329"/>
      <c r="J169" s="193"/>
      <c r="K169" s="193"/>
      <c r="L169" s="329"/>
      <c r="M169" s="193"/>
      <c r="N169" s="329">
        <f t="shared" si="30"/>
        <v>244179.09609999903</v>
      </c>
      <c r="O169" s="329">
        <f t="shared" si="31"/>
        <v>939147.87209999911</v>
      </c>
    </row>
    <row r="170" spans="1:15" x14ac:dyDescent="0.15">
      <c r="A170" s="224"/>
      <c r="B170" s="224"/>
      <c r="C170" s="335">
        <f>SUM(C7:C169)</f>
        <v>583284.11309999903</v>
      </c>
      <c r="D170" s="224"/>
      <c r="E170" s="224"/>
      <c r="F170" s="224"/>
      <c r="G170" s="335">
        <f>SUM(G7:G169)</f>
        <v>2643083.9640000002</v>
      </c>
      <c r="H170" s="226"/>
      <c r="I170" s="335">
        <f>SUM(I7:I169)</f>
        <v>702646.46200000029</v>
      </c>
      <c r="J170" s="224"/>
      <c r="K170" s="224"/>
      <c r="L170" s="335">
        <f>SUM(L7:L169)</f>
        <v>1627430.743</v>
      </c>
      <c r="M170" s="224"/>
      <c r="N170" s="227"/>
      <c r="O170" s="228">
        <f>C170+G170-I170-L170</f>
        <v>896290.87209999911</v>
      </c>
    </row>
    <row r="171" spans="1:15" x14ac:dyDescent="0.15">
      <c r="A171" s="230"/>
      <c r="B171" s="615"/>
      <c r="C171" s="615"/>
      <c r="D171" s="615"/>
      <c r="E171" s="231"/>
      <c r="F171" s="606"/>
      <c r="G171" s="232">
        <f>+G170-[1]รับ1215!$D$40</f>
        <v>0</v>
      </c>
      <c r="H171" s="233"/>
      <c r="I171" s="234"/>
      <c r="J171" s="272"/>
      <c r="K171" s="235" t="s">
        <v>200</v>
      </c>
      <c r="L171" s="236">
        <f>+L170+I170</f>
        <v>2330077.2050000001</v>
      </c>
      <c r="M171" s="284">
        <f>+L171-[2]อู่ตะเผา!$M$561-[2]อู่ตะเผา!$N$561</f>
        <v>0</v>
      </c>
      <c r="N171" s="330">
        <f>+N158</f>
        <v>244179.09609999903</v>
      </c>
      <c r="O171" s="331" t="s">
        <v>3924</v>
      </c>
    </row>
    <row r="172" spans="1:15" x14ac:dyDescent="0.15">
      <c r="A172" s="181"/>
      <c r="B172" s="181" t="s">
        <v>10</v>
      </c>
      <c r="C172" s="348" t="s">
        <v>2935</v>
      </c>
      <c r="D172" s="181" t="s">
        <v>871</v>
      </c>
      <c r="E172" s="181" t="s">
        <v>872</v>
      </c>
      <c r="F172" s="181" t="s">
        <v>18</v>
      </c>
      <c r="J172" s="259"/>
      <c r="K172" s="235"/>
      <c r="L172" s="236"/>
      <c r="M172" s="284"/>
      <c r="N172" s="330">
        <v>42866</v>
      </c>
      <c r="O172" s="331" t="s">
        <v>3926</v>
      </c>
    </row>
    <row r="173" spans="1:15" x14ac:dyDescent="0.15">
      <c r="A173" s="230" t="s">
        <v>3863</v>
      </c>
      <c r="B173" s="186">
        <v>88769.360099998987</v>
      </c>
      <c r="C173" s="349">
        <v>0.2</v>
      </c>
      <c r="D173" s="529">
        <f>B173*C173</f>
        <v>17753.872019999799</v>
      </c>
      <c r="E173" s="529">
        <f>D173*0.1</f>
        <v>1775.3872019999799</v>
      </c>
      <c r="F173" s="529">
        <f>SUM(D173:E173)</f>
        <v>19529.259221999779</v>
      </c>
      <c r="G173" s="186"/>
      <c r="K173" s="268"/>
      <c r="L173" s="236"/>
      <c r="M173" s="235"/>
      <c r="N173" s="330">
        <v>128801</v>
      </c>
      <c r="O173" s="331" t="s">
        <v>3927</v>
      </c>
    </row>
    <row r="174" spans="1:15" x14ac:dyDescent="0.15">
      <c r="A174" s="230" t="s">
        <v>3864</v>
      </c>
      <c r="B174" s="186">
        <v>49079.172000000006</v>
      </c>
      <c r="C174" s="349">
        <v>0.2</v>
      </c>
      <c r="D174" s="529">
        <f t="shared" ref="D174:D188" si="53">B174*C174</f>
        <v>9815.8344000000016</v>
      </c>
      <c r="E174" s="529">
        <f t="shared" ref="E174:E188" si="54">D174*0.1</f>
        <v>981.58344000000022</v>
      </c>
      <c r="F174" s="529">
        <f t="shared" ref="F174:F188" si="55">SUM(D174:E174)</f>
        <v>10797.417840000002</v>
      </c>
      <c r="G174" s="186"/>
      <c r="K174" s="268"/>
      <c r="L174" s="236"/>
      <c r="M174" s="235"/>
      <c r="N174" s="330">
        <v>87886.448999999993</v>
      </c>
      <c r="O174" s="331" t="s">
        <v>3924</v>
      </c>
    </row>
    <row r="175" spans="1:15" x14ac:dyDescent="0.15">
      <c r="A175" s="230" t="s">
        <v>3865</v>
      </c>
      <c r="B175" s="186">
        <v>50575.505999999994</v>
      </c>
      <c r="C175" s="349">
        <v>0.2</v>
      </c>
      <c r="D175" s="529">
        <f t="shared" si="53"/>
        <v>10115.101199999999</v>
      </c>
      <c r="E175" s="529">
        <f t="shared" si="54"/>
        <v>1011.5101199999999</v>
      </c>
      <c r="F175" s="529">
        <f t="shared" si="55"/>
        <v>11126.61132</v>
      </c>
      <c r="G175" s="186"/>
      <c r="M175" s="235"/>
      <c r="N175" s="330">
        <v>87906.865000000005</v>
      </c>
      <c r="O175" s="331" t="s">
        <v>3928</v>
      </c>
    </row>
    <row r="176" spans="1:15" x14ac:dyDescent="0.15">
      <c r="A176" s="230" t="s">
        <v>3866</v>
      </c>
      <c r="B176" s="186">
        <v>211301.56290000104</v>
      </c>
      <c r="C176" s="349">
        <v>0.2</v>
      </c>
      <c r="D176" s="529">
        <f t="shared" si="53"/>
        <v>42260.312580000209</v>
      </c>
      <c r="E176" s="529">
        <f t="shared" si="54"/>
        <v>4226.0312580000209</v>
      </c>
      <c r="F176" s="529">
        <f t="shared" si="55"/>
        <v>46486.343838000234</v>
      </c>
      <c r="G176" s="186"/>
      <c r="M176" s="284"/>
      <c r="N176" s="330">
        <v>87905.212</v>
      </c>
      <c r="O176" s="331" t="s">
        <v>3928</v>
      </c>
    </row>
    <row r="177" spans="1:15" x14ac:dyDescent="0.15">
      <c r="A177" s="230" t="s">
        <v>3867</v>
      </c>
      <c r="B177" s="186">
        <v>59662.200999999994</v>
      </c>
      <c r="C177" s="349">
        <v>0.2</v>
      </c>
      <c r="D177" s="529">
        <f t="shared" si="53"/>
        <v>11932.440199999999</v>
      </c>
      <c r="E177" s="529">
        <f t="shared" si="54"/>
        <v>1193.2440199999999</v>
      </c>
      <c r="F177" s="529">
        <f t="shared" si="55"/>
        <v>13125.684219999999</v>
      </c>
      <c r="G177" s="186"/>
      <c r="M177" s="284"/>
      <c r="N177" s="330">
        <v>85825</v>
      </c>
      <c r="O177" s="331" t="s">
        <v>3929</v>
      </c>
    </row>
    <row r="178" spans="1:15" x14ac:dyDescent="0.15">
      <c r="A178" s="230" t="s">
        <v>3868</v>
      </c>
      <c r="B178" s="186">
        <v>22453.371900001028</v>
      </c>
      <c r="C178" s="349">
        <v>0.2</v>
      </c>
      <c r="D178" s="529">
        <f t="shared" si="53"/>
        <v>4490.6743800002059</v>
      </c>
      <c r="E178" s="529">
        <f t="shared" si="54"/>
        <v>449.06743800002062</v>
      </c>
      <c r="F178" s="529">
        <f t="shared" si="55"/>
        <v>4939.7418180002269</v>
      </c>
      <c r="G178" s="186"/>
      <c r="M178" s="235"/>
      <c r="N178" s="330">
        <v>130921.25</v>
      </c>
      <c r="O178" s="331" t="s">
        <v>3928</v>
      </c>
    </row>
    <row r="179" spans="1:15" x14ac:dyDescent="0.15">
      <c r="A179" s="230" t="s">
        <v>3919</v>
      </c>
      <c r="B179" s="186">
        <v>168200.86209999392</v>
      </c>
      <c r="C179" s="349">
        <v>0.2</v>
      </c>
      <c r="D179" s="529">
        <f t="shared" si="53"/>
        <v>33640.172419998788</v>
      </c>
      <c r="E179" s="529">
        <f t="shared" si="54"/>
        <v>3364.0172419998789</v>
      </c>
      <c r="F179" s="529">
        <f t="shared" si="55"/>
        <v>37004.189661998666</v>
      </c>
      <c r="G179" s="186"/>
      <c r="H179" s="612"/>
      <c r="M179" s="235"/>
      <c r="N179" s="330"/>
      <c r="O179" s="331"/>
    </row>
    <row r="180" spans="1:15" x14ac:dyDescent="0.15">
      <c r="A180" s="230" t="s">
        <v>3911</v>
      </c>
      <c r="B180" s="186">
        <v>98216.776099998999</v>
      </c>
      <c r="C180" s="349">
        <v>0.2</v>
      </c>
      <c r="D180" s="529">
        <f t="shared" si="53"/>
        <v>19643.355219999801</v>
      </c>
      <c r="E180" s="529">
        <f t="shared" si="54"/>
        <v>1964.3355219999803</v>
      </c>
      <c r="F180" s="529">
        <f t="shared" si="55"/>
        <v>21607.690741999781</v>
      </c>
      <c r="G180" s="186"/>
      <c r="M180" s="235"/>
      <c r="N180" s="330"/>
      <c r="O180" s="331"/>
    </row>
    <row r="181" spans="1:15" x14ac:dyDescent="0.15">
      <c r="A181" s="230" t="s">
        <v>3912</v>
      </c>
      <c r="B181" s="186">
        <v>99985.768999999986</v>
      </c>
      <c r="C181" s="349">
        <v>0.2</v>
      </c>
      <c r="D181" s="529">
        <f t="shared" si="53"/>
        <v>19997.1538</v>
      </c>
      <c r="E181" s="529">
        <f t="shared" si="54"/>
        <v>1999.7153800000001</v>
      </c>
      <c r="F181" s="529">
        <f t="shared" si="55"/>
        <v>21996.869180000002</v>
      </c>
      <c r="G181" s="186"/>
      <c r="M181" s="235"/>
      <c r="N181" s="330"/>
      <c r="O181" s="331"/>
    </row>
    <row r="182" spans="1:15" x14ac:dyDescent="0.15">
      <c r="A182" s="230" t="s">
        <v>3913</v>
      </c>
      <c r="B182" s="186">
        <v>68323.32090000101</v>
      </c>
      <c r="C182" s="349">
        <v>0.2</v>
      </c>
      <c r="D182" s="529">
        <f t="shared" si="53"/>
        <v>13664.664180000203</v>
      </c>
      <c r="E182" s="529">
        <f t="shared" si="54"/>
        <v>1366.4664180000204</v>
      </c>
      <c r="F182" s="529">
        <f t="shared" si="55"/>
        <v>15031.130598000223</v>
      </c>
      <c r="G182" s="186"/>
      <c r="L182" s="236"/>
      <c r="M182" s="235"/>
      <c r="N182" s="330"/>
      <c r="O182" s="331"/>
    </row>
    <row r="183" spans="1:15" x14ac:dyDescent="0.15">
      <c r="A183" s="230" t="s">
        <v>3914</v>
      </c>
      <c r="B183" s="186">
        <v>76426.984099998997</v>
      </c>
      <c r="C183" s="349">
        <v>0.2</v>
      </c>
      <c r="D183" s="529">
        <f t="shared" si="53"/>
        <v>15285.3968199998</v>
      </c>
      <c r="E183" s="529">
        <f t="shared" si="54"/>
        <v>1528.5396819999801</v>
      </c>
      <c r="F183" s="529">
        <f t="shared" si="55"/>
        <v>16813.936501999779</v>
      </c>
      <c r="G183" s="186"/>
      <c r="M183" s="235"/>
      <c r="N183" s="330"/>
      <c r="O183" s="331"/>
    </row>
    <row r="184" spans="1:15" x14ac:dyDescent="0.15">
      <c r="A184" s="230" t="s">
        <v>3916</v>
      </c>
      <c r="B184" s="186">
        <v>22946.630999999998</v>
      </c>
      <c r="C184" s="349">
        <v>0.2</v>
      </c>
      <c r="D184" s="529">
        <f t="shared" si="53"/>
        <v>4589.3261999999995</v>
      </c>
      <c r="E184" s="529">
        <f t="shared" si="54"/>
        <v>458.93261999999999</v>
      </c>
      <c r="F184" s="529">
        <f t="shared" si="55"/>
        <v>5048.2588199999991</v>
      </c>
      <c r="G184" s="186"/>
      <c r="M184" s="235"/>
      <c r="N184" s="330"/>
      <c r="O184" s="331"/>
    </row>
    <row r="185" spans="1:15" x14ac:dyDescent="0.15">
      <c r="A185" s="230" t="s">
        <v>3917</v>
      </c>
      <c r="B185" s="186">
        <v>93685.660099999004</v>
      </c>
      <c r="C185" s="349">
        <v>0.2</v>
      </c>
      <c r="D185" s="529">
        <f t="shared" si="53"/>
        <v>18737.132019999801</v>
      </c>
      <c r="E185" s="529">
        <f t="shared" si="54"/>
        <v>1873.7132019999801</v>
      </c>
      <c r="F185" s="529">
        <f t="shared" si="55"/>
        <v>20610.845221999782</v>
      </c>
      <c r="G185" s="186"/>
      <c r="M185" s="235"/>
      <c r="N185" s="330"/>
      <c r="O185" s="331"/>
    </row>
    <row r="186" spans="1:15" x14ac:dyDescent="0.15">
      <c r="A186" s="230" t="s">
        <v>3920</v>
      </c>
      <c r="B186" s="186">
        <v>59251.120999999999</v>
      </c>
      <c r="C186" s="349">
        <v>0.2</v>
      </c>
      <c r="D186" s="529">
        <f t="shared" si="53"/>
        <v>11850.224200000001</v>
      </c>
      <c r="E186" s="529">
        <f t="shared" si="54"/>
        <v>1185.02242</v>
      </c>
      <c r="F186" s="529">
        <f t="shared" si="55"/>
        <v>13035.24662</v>
      </c>
      <c r="G186" s="186"/>
      <c r="M186" s="266">
        <f>O186-O170</f>
        <v>0</v>
      </c>
      <c r="N186" s="228" t="s">
        <v>56</v>
      </c>
      <c r="O186" s="333">
        <f>SUM(N171:N185)</f>
        <v>896290.87209999911</v>
      </c>
    </row>
    <row r="187" spans="1:15" x14ac:dyDescent="0.15">
      <c r="A187" s="230" t="s">
        <v>3921</v>
      </c>
      <c r="B187" s="186">
        <v>130147.03400000004</v>
      </c>
      <c r="C187" s="349">
        <v>0.2</v>
      </c>
      <c r="D187" s="529">
        <f t="shared" si="53"/>
        <v>26029.406800000012</v>
      </c>
      <c r="E187" s="529">
        <f t="shared" si="54"/>
        <v>2602.9406800000015</v>
      </c>
      <c r="F187" s="529">
        <f t="shared" si="55"/>
        <v>28632.347480000011</v>
      </c>
      <c r="G187" s="186"/>
      <c r="M187" s="266"/>
      <c r="N187" s="366"/>
      <c r="O187" s="367"/>
    </row>
    <row r="188" spans="1:15" x14ac:dyDescent="0.15">
      <c r="A188" s="230" t="s">
        <v>3922</v>
      </c>
      <c r="B188" s="186">
        <v>199916.07290000096</v>
      </c>
      <c r="C188" s="349">
        <v>0.2</v>
      </c>
      <c r="D188" s="529">
        <f t="shared" si="53"/>
        <v>39983.214580000196</v>
      </c>
      <c r="E188" s="529">
        <f t="shared" si="54"/>
        <v>3998.3214580000199</v>
      </c>
      <c r="F188" s="529">
        <f t="shared" si="55"/>
        <v>43981.536038000217</v>
      </c>
      <c r="L188" s="236"/>
      <c r="M188" s="266"/>
      <c r="N188" s="366"/>
      <c r="O188" s="367"/>
    </row>
    <row r="189" spans="1:15" ht="12" thickBot="1" x14ac:dyDescent="0.2">
      <c r="B189" s="402">
        <f>SUM(B173:B188)</f>
        <v>1498941.4050999938</v>
      </c>
      <c r="D189" s="611">
        <f>SUM(D173:D188)</f>
        <v>299788.28101999877</v>
      </c>
      <c r="E189" s="611">
        <f>SUM(E173:E188)</f>
        <v>29978.828101999883</v>
      </c>
      <c r="F189" s="611">
        <f>SUM(F173:F188)</f>
        <v>329767.10912199866</v>
      </c>
      <c r="L189" s="236"/>
    </row>
    <row r="190" spans="1:15" s="181" customFormat="1" ht="12" thickTop="1" x14ac:dyDescent="0.15">
      <c r="A190" s="230" t="s">
        <v>3915</v>
      </c>
      <c r="B190" s="186">
        <v>63898.795000000006</v>
      </c>
      <c r="C190" s="349">
        <v>0.2</v>
      </c>
      <c r="D190" s="529">
        <f>B190*C190</f>
        <v>12779.759000000002</v>
      </c>
      <c r="E190" s="529">
        <f>D190*0.1</f>
        <v>1277.9759000000004</v>
      </c>
      <c r="F190" s="529">
        <f>D190+E190</f>
        <v>14057.734900000003</v>
      </c>
      <c r="G190" s="180"/>
      <c r="I190" s="180"/>
      <c r="J190" s="182"/>
      <c r="L190" s="180"/>
      <c r="M190" s="182"/>
      <c r="N190" s="180"/>
      <c r="O190" s="180"/>
    </row>
    <row r="191" spans="1:15" x14ac:dyDescent="0.15">
      <c r="A191" s="230" t="s">
        <v>3918</v>
      </c>
      <c r="B191" s="186">
        <v>43876.812000000005</v>
      </c>
      <c r="C191" s="349">
        <v>0.2</v>
      </c>
      <c r="D191" s="529">
        <f t="shared" ref="D191:D192" si="56">B191*C191</f>
        <v>8775.3624000000018</v>
      </c>
      <c r="E191" s="529">
        <f t="shared" ref="E191:E192" si="57">D191*0.1</f>
        <v>877.53624000000025</v>
      </c>
      <c r="F191" s="529">
        <f t="shared" ref="F191:F192" si="58">D191+E191</f>
        <v>9652.8986400000013</v>
      </c>
    </row>
    <row r="192" spans="1:15" x14ac:dyDescent="0.15">
      <c r="A192" s="230" t="s">
        <v>3924</v>
      </c>
      <c r="B192" s="186">
        <v>20713.7309000061</v>
      </c>
      <c r="C192" s="349">
        <v>0.2</v>
      </c>
      <c r="D192" s="529">
        <f t="shared" si="56"/>
        <v>4142.7461800012197</v>
      </c>
      <c r="E192" s="529">
        <f t="shared" si="57"/>
        <v>414.27461800012202</v>
      </c>
      <c r="F192" s="529">
        <f t="shared" si="58"/>
        <v>4557.020798001342</v>
      </c>
    </row>
    <row r="193" spans="1:15" ht="12" thickBot="1" x14ac:dyDescent="0.2">
      <c r="B193" s="402">
        <f>SUM(B190:B192)</f>
        <v>128489.33790000612</v>
      </c>
      <c r="D193" s="611">
        <f>SUM(D190:D192)</f>
        <v>25697.867580001224</v>
      </c>
      <c r="E193" s="611">
        <f>SUM(E190:E192)</f>
        <v>2569.786758000123</v>
      </c>
      <c r="F193" s="611">
        <f>SUM(F190:F192)</f>
        <v>28267.654338001346</v>
      </c>
    </row>
    <row r="194" spans="1:15" ht="12" thickTop="1" x14ac:dyDescent="0.15"/>
    <row r="198" spans="1:15" s="181" customFormat="1" x14ac:dyDescent="0.15">
      <c r="A198" s="182"/>
      <c r="B198" s="179"/>
      <c r="C198" s="180"/>
      <c r="F198" s="182"/>
      <c r="G198" s="180"/>
      <c r="I198" s="180"/>
      <c r="J198" s="182"/>
      <c r="L198" s="180"/>
      <c r="M198" s="182"/>
      <c r="N198" s="180"/>
      <c r="O198" s="180"/>
    </row>
    <row r="199" spans="1:15" s="181" customFormat="1" x14ac:dyDescent="0.15">
      <c r="A199" s="182"/>
      <c r="B199" s="179"/>
      <c r="C199" s="180"/>
      <c r="F199" s="182"/>
      <c r="G199" s="180"/>
      <c r="I199" s="180"/>
      <c r="J199" s="182"/>
      <c r="L199" s="180"/>
      <c r="M199" s="182"/>
      <c r="N199" s="180"/>
      <c r="O199" s="180"/>
    </row>
  </sheetData>
  <mergeCells count="7">
    <mergeCell ref="B171:D171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C156"/>
  <sheetViews>
    <sheetView zoomScale="115" zoomScaleNormal="115" workbookViewId="0">
      <pane ySplit="1" topLeftCell="A86" activePane="bottomLeft" state="frozen"/>
      <selection pane="bottomLeft" activeCell="B95" sqref="B95:B107"/>
    </sheetView>
  </sheetViews>
  <sheetFormatPr defaultColWidth="18.5703125" defaultRowHeight="11.25" x14ac:dyDescent="0.15"/>
  <cols>
    <col min="1" max="1" width="11.7109375" style="182" customWidth="1"/>
    <col min="2" max="2" width="11.7109375" style="180" customWidth="1"/>
    <col min="3" max="16384" width="18.5703125" style="182"/>
  </cols>
  <sheetData>
    <row r="1" spans="1:2" x14ac:dyDescent="0.15">
      <c r="A1" s="190" t="s">
        <v>8</v>
      </c>
      <c r="B1" s="192" t="s">
        <v>10</v>
      </c>
    </row>
    <row r="2" spans="1:2" x14ac:dyDescent="0.15">
      <c r="A2" s="197"/>
      <c r="B2" s="328"/>
    </row>
    <row r="3" spans="1:2" x14ac:dyDescent="0.15">
      <c r="A3" s="604" t="s">
        <v>3862</v>
      </c>
      <c r="B3" s="329">
        <v>7569.3229000009997</v>
      </c>
    </row>
    <row r="4" spans="1:2" x14ac:dyDescent="0.15">
      <c r="A4" s="604" t="s">
        <v>3862</v>
      </c>
      <c r="B4" s="329">
        <v>13348.795</v>
      </c>
    </row>
    <row r="5" spans="1:2" x14ac:dyDescent="0.15">
      <c r="A5" s="604" t="s">
        <v>3862</v>
      </c>
      <c r="B5" s="329">
        <v>5788.4690000000001</v>
      </c>
    </row>
    <row r="6" spans="1:2" x14ac:dyDescent="0.15">
      <c r="A6" s="604" t="s">
        <v>3862</v>
      </c>
      <c r="B6" s="329">
        <v>890.91700000000003</v>
      </c>
    </row>
    <row r="7" spans="1:2" x14ac:dyDescent="0.15">
      <c r="A7" s="604" t="s">
        <v>3862</v>
      </c>
      <c r="B7" s="329">
        <v>5071.1459999999997</v>
      </c>
    </row>
    <row r="8" spans="1:2" x14ac:dyDescent="0.15">
      <c r="A8" s="604" t="s">
        <v>3862</v>
      </c>
      <c r="B8" s="329">
        <v>18957.615000000002</v>
      </c>
    </row>
    <row r="9" spans="1:2" x14ac:dyDescent="0.15">
      <c r="A9" s="604" t="s">
        <v>3862</v>
      </c>
      <c r="B9" s="329">
        <v>16622.119099998996</v>
      </c>
    </row>
    <row r="10" spans="1:2" x14ac:dyDescent="0.15">
      <c r="A10" s="561" t="s">
        <v>3863</v>
      </c>
      <c r="B10" s="329">
        <v>2967.0839000010101</v>
      </c>
    </row>
    <row r="11" spans="1:2" x14ac:dyDescent="0.15">
      <c r="A11" s="561" t="s">
        <v>3863</v>
      </c>
      <c r="B11" s="329">
        <v>7562.0929999999998</v>
      </c>
    </row>
    <row r="12" spans="1:2" x14ac:dyDescent="0.15">
      <c r="A12" s="561" t="s">
        <v>3863</v>
      </c>
      <c r="B12" s="329">
        <v>6391.71</v>
      </c>
    </row>
    <row r="13" spans="1:2" x14ac:dyDescent="0.15">
      <c r="A13" s="193" t="s">
        <v>3424</v>
      </c>
      <c r="B13" s="329">
        <v>12836.528</v>
      </c>
    </row>
    <row r="14" spans="1:2" x14ac:dyDescent="0.15">
      <c r="A14" s="193" t="s">
        <v>3424</v>
      </c>
      <c r="B14" s="329">
        <v>14083.552099999011</v>
      </c>
    </row>
    <row r="15" spans="1:2" x14ac:dyDescent="0.15">
      <c r="A15" s="193" t="s">
        <v>3425</v>
      </c>
      <c r="B15" s="329">
        <v>6521.0609000009899</v>
      </c>
    </row>
    <row r="16" spans="1:2" x14ac:dyDescent="0.15">
      <c r="A16" s="193" t="s">
        <v>3425</v>
      </c>
      <c r="B16" s="329">
        <v>20687.487000000001</v>
      </c>
    </row>
    <row r="17" spans="1:2" x14ac:dyDescent="0.15">
      <c r="A17" s="193" t="s">
        <v>3425</v>
      </c>
      <c r="B17" s="329">
        <v>19615.116999999998</v>
      </c>
    </row>
    <row r="18" spans="1:2" x14ac:dyDescent="0.15">
      <c r="A18" s="193" t="s">
        <v>3425</v>
      </c>
      <c r="B18" s="329">
        <v>13545.985000000001</v>
      </c>
    </row>
    <row r="19" spans="1:2" x14ac:dyDescent="0.15">
      <c r="A19" s="193" t="s">
        <v>3425</v>
      </c>
      <c r="B19" s="329">
        <v>60609.498</v>
      </c>
    </row>
    <row r="20" spans="1:2" x14ac:dyDescent="0.15">
      <c r="A20" s="193" t="s">
        <v>3425</v>
      </c>
      <c r="B20" s="329">
        <v>19361.654999999999</v>
      </c>
    </row>
    <row r="21" spans="1:2" x14ac:dyDescent="0.15">
      <c r="A21" s="193" t="s">
        <v>3425</v>
      </c>
      <c r="B21" s="329">
        <v>13250.074000000001</v>
      </c>
    </row>
    <row r="22" spans="1:2" x14ac:dyDescent="0.15">
      <c r="A22" s="193" t="s">
        <v>3426</v>
      </c>
      <c r="B22" s="329">
        <v>13472.736000000001</v>
      </c>
    </row>
    <row r="23" spans="1:2" x14ac:dyDescent="0.15">
      <c r="A23" s="193" t="s">
        <v>3426</v>
      </c>
      <c r="B23" s="329">
        <v>11795.432000000001</v>
      </c>
    </row>
    <row r="24" spans="1:2" x14ac:dyDescent="0.15">
      <c r="A24" s="193" t="s">
        <v>3426</v>
      </c>
      <c r="B24" s="329">
        <v>7311.6310000000003</v>
      </c>
    </row>
    <row r="25" spans="1:2" x14ac:dyDescent="0.15">
      <c r="A25" s="193" t="s">
        <v>3426</v>
      </c>
      <c r="B25" s="329">
        <v>13624.471</v>
      </c>
    </row>
    <row r="26" spans="1:2" x14ac:dyDescent="0.15">
      <c r="A26" s="193" t="s">
        <v>3426</v>
      </c>
      <c r="B26" s="329">
        <v>12420.550999999999</v>
      </c>
    </row>
    <row r="27" spans="1:2" x14ac:dyDescent="0.15">
      <c r="A27" s="193" t="s">
        <v>3426</v>
      </c>
      <c r="B27" s="329">
        <v>8760.4640999989788</v>
      </c>
    </row>
    <row r="28" spans="1:2" x14ac:dyDescent="0.15">
      <c r="A28" s="193" t="s">
        <v>3427</v>
      </c>
      <c r="B28" s="329">
        <v>9277.3859000010198</v>
      </c>
    </row>
    <row r="29" spans="1:2" x14ac:dyDescent="0.15">
      <c r="A29" s="193" t="s">
        <v>3427</v>
      </c>
      <c r="B29" s="329">
        <v>692.80399999999997</v>
      </c>
    </row>
    <row r="30" spans="1:2" x14ac:dyDescent="0.15">
      <c r="A30" s="193" t="s">
        <v>3427</v>
      </c>
      <c r="B30" s="329">
        <v>4234.6880000000001</v>
      </c>
    </row>
    <row r="31" spans="1:2" x14ac:dyDescent="0.15">
      <c r="A31" s="193" t="s">
        <v>3427</v>
      </c>
      <c r="B31" s="329">
        <v>8798.8070000000007</v>
      </c>
    </row>
    <row r="32" spans="1:2" x14ac:dyDescent="0.15">
      <c r="A32" s="193" t="s">
        <v>3427</v>
      </c>
      <c r="B32" s="329">
        <v>9885.5700999989785</v>
      </c>
    </row>
    <row r="33" spans="1:2" x14ac:dyDescent="0.15">
      <c r="A33" s="193" t="s">
        <v>3428</v>
      </c>
      <c r="B33" s="329">
        <v>2215.5339000010199</v>
      </c>
    </row>
    <row r="34" spans="1:2" x14ac:dyDescent="0.15">
      <c r="A34" s="193" t="s">
        <v>3428</v>
      </c>
      <c r="B34" s="329">
        <v>6337.0569999999998</v>
      </c>
    </row>
    <row r="35" spans="1:2" x14ac:dyDescent="0.15">
      <c r="A35" s="193" t="s">
        <v>3428</v>
      </c>
      <c r="B35" s="329">
        <v>9050.2929999999997</v>
      </c>
    </row>
    <row r="36" spans="1:2" x14ac:dyDescent="0.15">
      <c r="A36" s="193" t="s">
        <v>3428</v>
      </c>
      <c r="B36" s="329">
        <v>14485.933999999999</v>
      </c>
    </row>
    <row r="37" spans="1:2" x14ac:dyDescent="0.15">
      <c r="A37" s="193" t="s">
        <v>3428</v>
      </c>
      <c r="B37" s="329">
        <v>12329.471</v>
      </c>
    </row>
    <row r="38" spans="1:2" x14ac:dyDescent="0.15">
      <c r="A38" s="193" t="s">
        <v>3428</v>
      </c>
      <c r="B38" s="329">
        <v>4286.8879999999999</v>
      </c>
    </row>
    <row r="39" spans="1:2" x14ac:dyDescent="0.15">
      <c r="A39" s="193" t="s">
        <v>3428</v>
      </c>
      <c r="B39" s="329">
        <v>11204.052099998975</v>
      </c>
    </row>
    <row r="40" spans="1:2" x14ac:dyDescent="0.15">
      <c r="A40" s="193" t="s">
        <v>3429</v>
      </c>
      <c r="B40" s="329">
        <v>9415.8779000010309</v>
      </c>
    </row>
    <row r="41" spans="1:2" x14ac:dyDescent="0.15">
      <c r="A41" s="193" t="s">
        <v>3429</v>
      </c>
      <c r="B41" s="329">
        <v>12122.831</v>
      </c>
    </row>
    <row r="42" spans="1:2" x14ac:dyDescent="0.15">
      <c r="A42" s="193" t="s">
        <v>3429</v>
      </c>
      <c r="B42" s="329">
        <v>5801.3909999999996</v>
      </c>
    </row>
    <row r="43" spans="1:2" x14ac:dyDescent="0.15">
      <c r="A43" s="193" t="s">
        <v>3429</v>
      </c>
      <c r="B43" s="329">
        <v>13446.41</v>
      </c>
    </row>
    <row r="44" spans="1:2" x14ac:dyDescent="0.15">
      <c r="A44" s="193" t="s">
        <v>3429</v>
      </c>
      <c r="B44" s="329">
        <v>693.08500000000004</v>
      </c>
    </row>
    <row r="45" spans="1:2" x14ac:dyDescent="0.15">
      <c r="A45" s="193" t="s">
        <v>3429</v>
      </c>
      <c r="B45" s="329">
        <v>12863.168</v>
      </c>
    </row>
    <row r="46" spans="1:2" x14ac:dyDescent="0.15">
      <c r="A46" s="193" t="s">
        <v>3429</v>
      </c>
      <c r="B46" s="329">
        <v>50750.49909999896</v>
      </c>
    </row>
    <row r="47" spans="1:2" x14ac:dyDescent="0.15">
      <c r="A47" s="193" t="s">
        <v>3430</v>
      </c>
      <c r="B47" s="329">
        <v>563.44890000103601</v>
      </c>
    </row>
    <row r="48" spans="1:2" x14ac:dyDescent="0.15">
      <c r="A48" s="193" t="s">
        <v>3430</v>
      </c>
      <c r="B48" s="329">
        <v>19135.063999999998</v>
      </c>
    </row>
    <row r="49" spans="1:2" x14ac:dyDescent="0.15">
      <c r="A49" s="193" t="s">
        <v>3430</v>
      </c>
      <c r="B49" s="329">
        <v>13980.703</v>
      </c>
    </row>
    <row r="50" spans="1:2" x14ac:dyDescent="0.15">
      <c r="A50" s="193" t="s">
        <v>3430</v>
      </c>
      <c r="B50" s="329">
        <v>11973.887000000001</v>
      </c>
    </row>
    <row r="51" spans="1:2" x14ac:dyDescent="0.15">
      <c r="A51" s="193" t="s">
        <v>3430</v>
      </c>
      <c r="B51" s="329">
        <v>8633.4560000000001</v>
      </c>
    </row>
    <row r="52" spans="1:2" x14ac:dyDescent="0.15">
      <c r="A52" s="193" t="s">
        <v>3430</v>
      </c>
      <c r="B52" s="329">
        <v>11277.084000000001</v>
      </c>
    </row>
    <row r="53" spans="1:2" x14ac:dyDescent="0.15">
      <c r="A53" s="193" t="s">
        <v>3430</v>
      </c>
      <c r="B53" s="329">
        <v>14990.538</v>
      </c>
    </row>
    <row r="54" spans="1:2" x14ac:dyDescent="0.15">
      <c r="A54" s="193" t="s">
        <v>3430</v>
      </c>
      <c r="B54" s="329">
        <v>1280.3979999999999</v>
      </c>
    </row>
    <row r="55" spans="1:2" x14ac:dyDescent="0.15">
      <c r="A55" s="193" t="s">
        <v>3430</v>
      </c>
      <c r="B55" s="329">
        <v>1270.4179999999999</v>
      </c>
    </row>
    <row r="56" spans="1:2" x14ac:dyDescent="0.15">
      <c r="A56" s="193" t="s">
        <v>3430</v>
      </c>
      <c r="B56" s="329">
        <v>1237.4849999999999</v>
      </c>
    </row>
    <row r="57" spans="1:2" x14ac:dyDescent="0.15">
      <c r="A57" s="193" t="s">
        <v>3430</v>
      </c>
      <c r="B57" s="329">
        <v>1302.354</v>
      </c>
    </row>
    <row r="58" spans="1:2" x14ac:dyDescent="0.15">
      <c r="A58" s="193" t="s">
        <v>3430</v>
      </c>
      <c r="B58" s="329">
        <v>17335.181099998976</v>
      </c>
    </row>
    <row r="59" spans="1:2" x14ac:dyDescent="0.15">
      <c r="A59" s="193" t="s">
        <v>3431</v>
      </c>
      <c r="B59" s="329">
        <v>100.38790000102399</v>
      </c>
    </row>
    <row r="60" spans="1:2" x14ac:dyDescent="0.15">
      <c r="A60" s="193" t="s">
        <v>3431</v>
      </c>
      <c r="B60" s="329">
        <v>10992.662</v>
      </c>
    </row>
    <row r="61" spans="1:2" x14ac:dyDescent="0.15">
      <c r="A61" s="193" t="s">
        <v>3431</v>
      </c>
      <c r="B61" s="329">
        <v>13734.486000000001</v>
      </c>
    </row>
    <row r="62" spans="1:2" x14ac:dyDescent="0.15">
      <c r="A62" s="193" t="s">
        <v>3431</v>
      </c>
      <c r="B62" s="329">
        <v>12327.710999999999</v>
      </c>
    </row>
    <row r="63" spans="1:2" x14ac:dyDescent="0.15">
      <c r="A63" s="193" t="s">
        <v>3431</v>
      </c>
      <c r="B63" s="329">
        <v>12398.278</v>
      </c>
    </row>
    <row r="64" spans="1:2" x14ac:dyDescent="0.15">
      <c r="A64" s="193" t="s">
        <v>3431</v>
      </c>
      <c r="B64" s="329">
        <v>13692.781000000001</v>
      </c>
    </row>
    <row r="65" spans="1:2" x14ac:dyDescent="0.15">
      <c r="A65" s="193" t="s">
        <v>3431</v>
      </c>
      <c r="B65" s="329">
        <v>20855.495999999999</v>
      </c>
    </row>
    <row r="66" spans="1:2" x14ac:dyDescent="0.15">
      <c r="A66" s="193" t="s">
        <v>3431</v>
      </c>
      <c r="B66" s="329">
        <v>13477.486099998991</v>
      </c>
    </row>
    <row r="67" spans="1:2" x14ac:dyDescent="0.15">
      <c r="A67" s="193" t="s">
        <v>3432</v>
      </c>
      <c r="B67" s="329">
        <v>5259.5309000010102</v>
      </c>
    </row>
    <row r="68" spans="1:2" x14ac:dyDescent="0.15">
      <c r="A68" s="193" t="s">
        <v>3432</v>
      </c>
      <c r="B68" s="329">
        <v>17294.096000000001</v>
      </c>
    </row>
    <row r="69" spans="1:2" x14ac:dyDescent="0.15">
      <c r="A69" s="193" t="s">
        <v>3432</v>
      </c>
      <c r="B69" s="329">
        <v>6506.116</v>
      </c>
    </row>
    <row r="70" spans="1:2" x14ac:dyDescent="0.15">
      <c r="A70" s="193" t="s">
        <v>3432</v>
      </c>
      <c r="B70" s="329">
        <v>14290.504999999999</v>
      </c>
    </row>
    <row r="71" spans="1:2" x14ac:dyDescent="0.15">
      <c r="A71" s="193" t="s">
        <v>3432</v>
      </c>
      <c r="B71" s="329">
        <v>6346.4570000000003</v>
      </c>
    </row>
    <row r="72" spans="1:2" x14ac:dyDescent="0.15">
      <c r="A72" s="193" t="s">
        <v>3432</v>
      </c>
      <c r="B72" s="329">
        <v>4992.3469999999998</v>
      </c>
    </row>
    <row r="73" spans="1:2" x14ac:dyDescent="0.15">
      <c r="A73" s="193" t="s">
        <v>3432</v>
      </c>
      <c r="B73" s="329">
        <v>16763.348000000002</v>
      </c>
    </row>
    <row r="74" spans="1:2" x14ac:dyDescent="0.15">
      <c r="A74" s="193" t="s">
        <v>3432</v>
      </c>
      <c r="B74" s="329">
        <v>6658.8239999999996</v>
      </c>
    </row>
    <row r="75" spans="1:2" x14ac:dyDescent="0.15">
      <c r="A75" s="193" t="s">
        <v>3432</v>
      </c>
      <c r="B75" s="329">
        <v>4661.4759999999997</v>
      </c>
    </row>
    <row r="76" spans="1:2" x14ac:dyDescent="0.15">
      <c r="A76" s="193" t="s">
        <v>3432</v>
      </c>
      <c r="B76" s="329">
        <v>632.99009999897498</v>
      </c>
    </row>
    <row r="77" spans="1:2" x14ac:dyDescent="0.15">
      <c r="A77" s="203" t="s">
        <v>3861</v>
      </c>
      <c r="B77" s="329">
        <v>87743.400999999998</v>
      </c>
    </row>
    <row r="78" spans="1:2" x14ac:dyDescent="0.15">
      <c r="A78" s="193"/>
      <c r="B78" s="329">
        <f>SUM(B3:B77)</f>
        <v>902665.65500000038</v>
      </c>
    </row>
    <row r="79" spans="1:2" x14ac:dyDescent="0.15">
      <c r="A79" s="284"/>
      <c r="B79" s="236"/>
    </row>
    <row r="80" spans="1:2" x14ac:dyDescent="0.15">
      <c r="A80" s="235"/>
      <c r="B80" s="236"/>
    </row>
    <row r="81" spans="1:3" x14ac:dyDescent="0.15">
      <c r="A81" s="604" t="s">
        <v>3862</v>
      </c>
      <c r="B81" s="329">
        <v>68248.384000000005</v>
      </c>
    </row>
    <row r="82" spans="1:3" x14ac:dyDescent="0.15">
      <c r="A82" s="561" t="s">
        <v>3863</v>
      </c>
      <c r="B82" s="329">
        <v>16920.886900001009</v>
      </c>
    </row>
    <row r="83" spans="1:3" x14ac:dyDescent="0.15">
      <c r="A83" s="193" t="s">
        <v>3424</v>
      </c>
      <c r="B83" s="329">
        <v>26920.08009999901</v>
      </c>
    </row>
    <row r="84" spans="1:3" x14ac:dyDescent="0.15">
      <c r="A84" s="193" t="s">
        <v>3425</v>
      </c>
      <c r="B84" s="329">
        <v>153590.87690000099</v>
      </c>
    </row>
    <row r="85" spans="1:3" x14ac:dyDescent="0.15">
      <c r="A85" s="193" t="s">
        <v>3426</v>
      </c>
      <c r="B85" s="329">
        <v>67385.28509999899</v>
      </c>
    </row>
    <row r="86" spans="1:3" x14ac:dyDescent="0.15">
      <c r="A86" s="193" t="s">
        <v>3427</v>
      </c>
      <c r="B86" s="329">
        <v>32889.254999999997</v>
      </c>
    </row>
    <row r="87" spans="1:3" x14ac:dyDescent="0.15">
      <c r="A87" s="193" t="s">
        <v>3428</v>
      </c>
      <c r="B87" s="329">
        <v>59909.228999999992</v>
      </c>
    </row>
    <row r="88" spans="1:3" x14ac:dyDescent="0.15">
      <c r="A88" s="193" t="s">
        <v>3429</v>
      </c>
      <c r="B88" s="329">
        <v>105093.26199999999</v>
      </c>
    </row>
    <row r="89" spans="1:3" x14ac:dyDescent="0.15">
      <c r="A89" s="193" t="s">
        <v>3430</v>
      </c>
      <c r="B89" s="329">
        <v>102980.01700000002</v>
      </c>
    </row>
    <row r="90" spans="1:3" x14ac:dyDescent="0.15">
      <c r="A90" s="193" t="s">
        <v>3431</v>
      </c>
      <c r="B90" s="329">
        <v>97579.288000000015</v>
      </c>
    </row>
    <row r="91" spans="1:3" x14ac:dyDescent="0.15">
      <c r="A91" s="193" t="s">
        <v>3432</v>
      </c>
      <c r="B91" s="329">
        <v>83405.689999999973</v>
      </c>
    </row>
    <row r="92" spans="1:3" x14ac:dyDescent="0.15">
      <c r="A92" s="203" t="s">
        <v>3861</v>
      </c>
      <c r="B92" s="329">
        <v>87743.400999999998</v>
      </c>
    </row>
    <row r="93" spans="1:3" ht="21.75" x14ac:dyDescent="0.5">
      <c r="A93"/>
      <c r="B93" s="605">
        <f>SUM(B81:B92)</f>
        <v>902665.65499999991</v>
      </c>
      <c r="C93"/>
    </row>
    <row r="94" spans="1:3" ht="21.75" x14ac:dyDescent="0.5">
      <c r="A94"/>
      <c r="B94"/>
      <c r="C94"/>
    </row>
    <row r="95" spans="1:3" x14ac:dyDescent="0.15">
      <c r="A95" s="193" t="s">
        <v>3424</v>
      </c>
      <c r="B95" s="329">
        <v>26920.08009999901</v>
      </c>
    </row>
    <row r="96" spans="1:3" x14ac:dyDescent="0.15">
      <c r="A96" s="193" t="s">
        <v>3425</v>
      </c>
      <c r="B96" s="329">
        <v>153590.87690000099</v>
      </c>
    </row>
    <row r="97" spans="1:3" x14ac:dyDescent="0.15">
      <c r="A97" s="193" t="s">
        <v>3426</v>
      </c>
      <c r="B97" s="329">
        <v>67385.28509999899</v>
      </c>
    </row>
    <row r="98" spans="1:3" x14ac:dyDescent="0.15">
      <c r="A98" s="193" t="s">
        <v>3427</v>
      </c>
      <c r="B98" s="329">
        <v>32889.254999999997</v>
      </c>
    </row>
    <row r="99" spans="1:3" x14ac:dyDescent="0.15">
      <c r="A99" s="193" t="s">
        <v>3428</v>
      </c>
      <c r="B99" s="329">
        <v>59909.228999999992</v>
      </c>
    </row>
    <row r="100" spans="1:3" x14ac:dyDescent="0.15">
      <c r="A100" s="193" t="s">
        <v>3429</v>
      </c>
      <c r="B100" s="329">
        <v>105093.26199999999</v>
      </c>
    </row>
    <row r="101" spans="1:3" x14ac:dyDescent="0.15">
      <c r="A101" s="193" t="s">
        <v>3430</v>
      </c>
      <c r="B101" s="329">
        <v>102980.01700000002</v>
      </c>
    </row>
    <row r="102" spans="1:3" x14ac:dyDescent="0.15">
      <c r="A102" s="193" t="s">
        <v>3431</v>
      </c>
      <c r="B102" s="329">
        <v>97579.288000000015</v>
      </c>
    </row>
    <row r="103" spans="1:3" x14ac:dyDescent="0.15">
      <c r="A103" s="193" t="s">
        <v>3432</v>
      </c>
      <c r="B103" s="329">
        <v>83405.689999999973</v>
      </c>
    </row>
    <row r="104" spans="1:3" x14ac:dyDescent="0.15">
      <c r="A104" s="604" t="s">
        <v>3862</v>
      </c>
      <c r="B104" s="329">
        <v>68248.384000000005</v>
      </c>
    </row>
    <row r="105" spans="1:3" x14ac:dyDescent="0.15">
      <c r="A105" s="561" t="s">
        <v>3863</v>
      </c>
      <c r="B105" s="329">
        <v>16920.886900001009</v>
      </c>
    </row>
    <row r="106" spans="1:3" x14ac:dyDescent="0.15">
      <c r="A106" s="193"/>
      <c r="B106" s="329"/>
    </row>
    <row r="107" spans="1:3" x14ac:dyDescent="0.15">
      <c r="A107" s="203" t="s">
        <v>3861</v>
      </c>
      <c r="B107" s="329">
        <v>87743.400999999998</v>
      </c>
    </row>
    <row r="108" spans="1:3" ht="21.75" x14ac:dyDescent="0.5">
      <c r="A108"/>
      <c r="B108"/>
      <c r="C108"/>
    </row>
    <row r="109" spans="1:3" ht="21.75" x14ac:dyDescent="0.5">
      <c r="A109"/>
      <c r="B109"/>
      <c r="C109"/>
    </row>
    <row r="110" spans="1:3" ht="21.75" x14ac:dyDescent="0.5">
      <c r="A110"/>
      <c r="B110"/>
      <c r="C110"/>
    </row>
    <row r="111" spans="1:3" ht="21.75" x14ac:dyDescent="0.5">
      <c r="A111"/>
      <c r="B111"/>
      <c r="C111"/>
    </row>
    <row r="112" spans="1:3" ht="21.75" x14ac:dyDescent="0.5">
      <c r="A112"/>
      <c r="B112"/>
      <c r="C112"/>
    </row>
    <row r="113" spans="1:3" ht="21.75" x14ac:dyDescent="0.5">
      <c r="A113"/>
      <c r="B113"/>
      <c r="C113"/>
    </row>
    <row r="114" spans="1:3" ht="21.75" x14ac:dyDescent="0.5">
      <c r="A114"/>
      <c r="B114"/>
      <c r="C114"/>
    </row>
    <row r="115" spans="1:3" ht="21.75" x14ac:dyDescent="0.5">
      <c r="A115"/>
      <c r="B115"/>
      <c r="C115"/>
    </row>
    <row r="116" spans="1:3" ht="21.75" x14ac:dyDescent="0.5">
      <c r="A116"/>
      <c r="B116"/>
      <c r="C116"/>
    </row>
    <row r="117" spans="1:3" ht="21.75" x14ac:dyDescent="0.5">
      <c r="A117"/>
      <c r="B117"/>
      <c r="C117"/>
    </row>
    <row r="118" spans="1:3" ht="21.75" x14ac:dyDescent="0.5">
      <c r="A118"/>
      <c r="B118"/>
      <c r="C118"/>
    </row>
    <row r="119" spans="1:3" ht="21.75" x14ac:dyDescent="0.5">
      <c r="A119"/>
      <c r="B119"/>
      <c r="C119"/>
    </row>
    <row r="120" spans="1:3" ht="21.75" x14ac:dyDescent="0.5">
      <c r="A120"/>
      <c r="B120"/>
      <c r="C120"/>
    </row>
    <row r="121" spans="1:3" ht="21.75" x14ac:dyDescent="0.5">
      <c r="A121"/>
      <c r="B121"/>
      <c r="C121"/>
    </row>
    <row r="122" spans="1:3" ht="21.75" x14ac:dyDescent="0.5">
      <c r="A122"/>
      <c r="B122"/>
      <c r="C122"/>
    </row>
    <row r="123" spans="1:3" ht="21.75" x14ac:dyDescent="0.5">
      <c r="A123"/>
      <c r="B123"/>
      <c r="C123"/>
    </row>
    <row r="124" spans="1:3" ht="21.75" x14ac:dyDescent="0.5">
      <c r="A124"/>
      <c r="B124"/>
      <c r="C124"/>
    </row>
    <row r="125" spans="1:3" ht="21.75" x14ac:dyDescent="0.5">
      <c r="A125"/>
      <c r="B125"/>
      <c r="C125"/>
    </row>
    <row r="126" spans="1:3" ht="21.75" x14ac:dyDescent="0.5">
      <c r="A126"/>
      <c r="B126"/>
      <c r="C126"/>
    </row>
    <row r="127" spans="1:3" ht="21.75" x14ac:dyDescent="0.5">
      <c r="A127"/>
      <c r="B127"/>
      <c r="C127"/>
    </row>
    <row r="128" spans="1:3" ht="21.75" x14ac:dyDescent="0.5">
      <c r="A128"/>
      <c r="B128"/>
      <c r="C128"/>
    </row>
    <row r="129" spans="1:3" ht="21.75" x14ac:dyDescent="0.5">
      <c r="A129"/>
      <c r="B129"/>
      <c r="C129"/>
    </row>
    <row r="130" spans="1:3" ht="21.75" x14ac:dyDescent="0.5">
      <c r="A130"/>
      <c r="B130"/>
      <c r="C130"/>
    </row>
    <row r="131" spans="1:3" ht="21.75" x14ac:dyDescent="0.5">
      <c r="A131"/>
      <c r="B131"/>
      <c r="C131"/>
    </row>
    <row r="132" spans="1:3" ht="21.75" x14ac:dyDescent="0.5">
      <c r="A132"/>
      <c r="B132"/>
      <c r="C132"/>
    </row>
    <row r="133" spans="1:3" ht="21.75" x14ac:dyDescent="0.5">
      <c r="A133"/>
      <c r="B133"/>
      <c r="C133"/>
    </row>
    <row r="134" spans="1:3" ht="21.75" x14ac:dyDescent="0.5">
      <c r="A134"/>
      <c r="B134"/>
      <c r="C134"/>
    </row>
    <row r="135" spans="1:3" ht="21.75" x14ac:dyDescent="0.5">
      <c r="A135"/>
      <c r="B135"/>
      <c r="C135"/>
    </row>
    <row r="136" spans="1:3" ht="21.75" x14ac:dyDescent="0.5">
      <c r="A136"/>
      <c r="B136"/>
      <c r="C136"/>
    </row>
    <row r="137" spans="1:3" ht="21.75" x14ac:dyDescent="0.5">
      <c r="A137"/>
      <c r="B137"/>
      <c r="C137"/>
    </row>
    <row r="138" spans="1:3" ht="21.75" x14ac:dyDescent="0.5">
      <c r="A138"/>
      <c r="B138"/>
      <c r="C138"/>
    </row>
    <row r="139" spans="1:3" ht="21.75" x14ac:dyDescent="0.5">
      <c r="A139"/>
      <c r="B139"/>
      <c r="C139"/>
    </row>
    <row r="140" spans="1:3" ht="21.75" x14ac:dyDescent="0.5">
      <c r="A140"/>
      <c r="B140"/>
      <c r="C140"/>
    </row>
    <row r="141" spans="1:3" ht="21.75" x14ac:dyDescent="0.5">
      <c r="A141"/>
      <c r="B141"/>
      <c r="C141"/>
    </row>
    <row r="142" spans="1:3" ht="21.75" x14ac:dyDescent="0.5">
      <c r="A142"/>
      <c r="B142"/>
      <c r="C142"/>
    </row>
    <row r="143" spans="1:3" ht="21.75" x14ac:dyDescent="0.5">
      <c r="A143"/>
      <c r="B143"/>
      <c r="C143"/>
    </row>
    <row r="144" spans="1:3" ht="21.75" x14ac:dyDescent="0.5">
      <c r="A144"/>
      <c r="B144"/>
      <c r="C144"/>
    </row>
    <row r="145" spans="1:3" ht="21.75" x14ac:dyDescent="0.5">
      <c r="A145"/>
      <c r="B145"/>
      <c r="C145"/>
    </row>
    <row r="146" spans="1:3" ht="21.75" x14ac:dyDescent="0.5">
      <c r="A146"/>
      <c r="B146"/>
      <c r="C146"/>
    </row>
    <row r="147" spans="1:3" ht="21.75" x14ac:dyDescent="0.5">
      <c r="A147"/>
      <c r="B147"/>
      <c r="C147"/>
    </row>
    <row r="148" spans="1:3" ht="21.75" x14ac:dyDescent="0.5">
      <c r="A148"/>
      <c r="B148"/>
      <c r="C148"/>
    </row>
    <row r="149" spans="1:3" ht="21.75" x14ac:dyDescent="0.5">
      <c r="A149"/>
      <c r="B149"/>
      <c r="C149"/>
    </row>
    <row r="150" spans="1:3" ht="21.75" x14ac:dyDescent="0.5">
      <c r="A150"/>
      <c r="B150"/>
      <c r="C150"/>
    </row>
    <row r="151" spans="1:3" ht="21.75" x14ac:dyDescent="0.5">
      <c r="A151"/>
      <c r="B151"/>
      <c r="C151"/>
    </row>
    <row r="152" spans="1:3" ht="21.75" x14ac:dyDescent="0.5">
      <c r="A152"/>
      <c r="B152"/>
      <c r="C152"/>
    </row>
    <row r="153" spans="1:3" ht="21.75" x14ac:dyDescent="0.5">
      <c r="A153"/>
      <c r="B153"/>
      <c r="C153"/>
    </row>
    <row r="154" spans="1:3" ht="21.75" x14ac:dyDescent="0.5">
      <c r="A154"/>
      <c r="B154"/>
      <c r="C154"/>
    </row>
    <row r="155" spans="1:3" ht="21.75" x14ac:dyDescent="0.5">
      <c r="A155"/>
      <c r="B155"/>
      <c r="C155"/>
    </row>
    <row r="156" spans="1:3" ht="21.75" x14ac:dyDescent="0.5">
      <c r="A156"/>
      <c r="B156"/>
      <c r="C156"/>
    </row>
  </sheetData>
  <sortState ref="A3:C113">
    <sortCondition ref="A3:A113"/>
  </sortState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P584"/>
  <sheetViews>
    <sheetView workbookViewId="0">
      <selection activeCell="L295" sqref="L295:P359"/>
    </sheetView>
  </sheetViews>
  <sheetFormatPr defaultRowHeight="21.75" x14ac:dyDescent="0.5"/>
  <cols>
    <col min="1" max="1" width="6.85546875" style="579" customWidth="1"/>
    <col min="2" max="2" width="10.85546875" style="579" customWidth="1"/>
    <col min="3" max="3" width="14.140625" style="579" hidden="1" customWidth="1"/>
    <col min="4" max="4" width="14.140625" style="579" customWidth="1"/>
    <col min="5" max="5" width="64" style="579" hidden="1" customWidth="1"/>
    <col min="6" max="6" width="3.5703125" style="579" hidden="1" customWidth="1"/>
    <col min="7" max="7" width="30.7109375" style="579" hidden="1" customWidth="1"/>
    <col min="8" max="8" width="21.140625" style="579" hidden="1" customWidth="1"/>
    <col min="9" max="9" width="11.7109375" style="579" hidden="1" customWidth="1"/>
    <col min="10" max="10" width="11.42578125" style="579" hidden="1" customWidth="1"/>
    <col min="11" max="11" width="3.28515625" style="579" hidden="1" customWidth="1"/>
    <col min="12" max="12" width="16.5703125" style="579" bestFit="1" customWidth="1"/>
    <col min="13" max="13" width="16.28515625" style="599" bestFit="1" customWidth="1"/>
    <col min="14" max="15" width="16.28515625" style="599" customWidth="1"/>
    <col min="16" max="16" width="14.85546875" style="599" bestFit="1" customWidth="1"/>
    <col min="17" max="16384" width="9.140625" style="580"/>
  </cols>
  <sheetData>
    <row r="1" spans="1:16" x14ac:dyDescent="0.5">
      <c r="A1" s="578" t="s">
        <v>3445</v>
      </c>
    </row>
    <row r="2" spans="1:16" x14ac:dyDescent="0.5">
      <c r="A2" s="578" t="s">
        <v>3143</v>
      </c>
      <c r="E2" s="579" t="s">
        <v>3144</v>
      </c>
      <c r="G2" s="579" t="s">
        <v>3145</v>
      </c>
    </row>
    <row r="3" spans="1:16" ht="12.75" x14ac:dyDescent="0.2">
      <c r="A3" s="594" t="s">
        <v>3146</v>
      </c>
      <c r="B3" s="581" t="s">
        <v>9</v>
      </c>
      <c r="C3" s="594" t="s">
        <v>3147</v>
      </c>
      <c r="D3" s="594" t="s">
        <v>3148</v>
      </c>
      <c r="E3" s="594" t="s">
        <v>3149</v>
      </c>
      <c r="F3" s="594" t="s">
        <v>3150</v>
      </c>
      <c r="G3" s="594" t="s">
        <v>3151</v>
      </c>
      <c r="H3" s="594" t="s">
        <v>3152</v>
      </c>
      <c r="I3" s="594" t="s">
        <v>3153</v>
      </c>
      <c r="J3" s="594" t="s">
        <v>3154</v>
      </c>
      <c r="K3" s="594" t="s">
        <v>3155</v>
      </c>
      <c r="L3" s="594" t="s">
        <v>3156</v>
      </c>
      <c r="M3" s="600" t="s">
        <v>3157</v>
      </c>
      <c r="N3" s="600"/>
      <c r="O3" s="600"/>
      <c r="P3" s="601" t="s">
        <v>3158</v>
      </c>
    </row>
    <row r="4" spans="1:16" hidden="1" x14ac:dyDescent="0.5">
      <c r="A4" s="582">
        <v>1</v>
      </c>
      <c r="B4" s="582" t="s">
        <v>3446</v>
      </c>
      <c r="C4" s="582" t="s">
        <v>3408</v>
      </c>
      <c r="D4" s="582" t="s">
        <v>3447</v>
      </c>
      <c r="E4" s="582" t="s">
        <v>3319</v>
      </c>
      <c r="F4" s="582" t="s">
        <v>3166</v>
      </c>
      <c r="G4" s="582" t="s">
        <v>3320</v>
      </c>
      <c r="H4" s="582" t="s">
        <v>3321</v>
      </c>
      <c r="I4" s="582" t="s">
        <v>3162</v>
      </c>
      <c r="J4" s="582" t="s">
        <v>3322</v>
      </c>
      <c r="K4" s="582" t="s">
        <v>3163</v>
      </c>
      <c r="L4" s="582" t="s">
        <v>3164</v>
      </c>
      <c r="M4" s="602">
        <v>12860</v>
      </c>
      <c r="N4" s="602"/>
      <c r="O4" s="602"/>
      <c r="P4" s="602">
        <v>12836.528</v>
      </c>
    </row>
    <row r="5" spans="1:16" hidden="1" x14ac:dyDescent="0.5">
      <c r="A5" s="582">
        <v>2</v>
      </c>
      <c r="B5" s="582" t="s">
        <v>3448</v>
      </c>
      <c r="C5" s="582" t="s">
        <v>3408</v>
      </c>
      <c r="D5" s="582" t="s">
        <v>3449</v>
      </c>
      <c r="E5" s="582" t="s">
        <v>3402</v>
      </c>
      <c r="F5" s="582" t="s">
        <v>3161</v>
      </c>
      <c r="G5" s="582" t="s">
        <v>3199</v>
      </c>
      <c r="H5" s="582" t="s">
        <v>3450</v>
      </c>
      <c r="I5" s="582" t="s">
        <v>3196</v>
      </c>
      <c r="J5" s="582" t="s">
        <v>3451</v>
      </c>
      <c r="K5" s="582" t="s">
        <v>3163</v>
      </c>
      <c r="L5" s="582" t="s">
        <v>3164</v>
      </c>
      <c r="M5" s="602">
        <v>20636</v>
      </c>
      <c r="N5" s="602"/>
      <c r="O5" s="602"/>
      <c r="P5" s="602">
        <v>20604.613000000001</v>
      </c>
    </row>
    <row r="6" spans="1:16" hidden="1" x14ac:dyDescent="0.5">
      <c r="A6" s="582">
        <v>3</v>
      </c>
      <c r="B6" s="582" t="s">
        <v>3448</v>
      </c>
      <c r="C6" s="582" t="s">
        <v>3408</v>
      </c>
      <c r="D6" s="582" t="s">
        <v>3452</v>
      </c>
      <c r="E6" s="582" t="s">
        <v>3319</v>
      </c>
      <c r="F6" s="582" t="s">
        <v>3166</v>
      </c>
      <c r="G6" s="582" t="s">
        <v>3320</v>
      </c>
      <c r="H6" s="582" t="s">
        <v>3321</v>
      </c>
      <c r="I6" s="582" t="s">
        <v>3162</v>
      </c>
      <c r="J6" s="582" t="s">
        <v>3322</v>
      </c>
      <c r="K6" s="582" t="s">
        <v>3163</v>
      </c>
      <c r="L6" s="582" t="s">
        <v>3164</v>
      </c>
      <c r="M6" s="602">
        <v>20719</v>
      </c>
      <c r="N6" s="602"/>
      <c r="O6" s="602"/>
      <c r="P6" s="602">
        <v>20687.487000000001</v>
      </c>
    </row>
    <row r="7" spans="1:16" hidden="1" x14ac:dyDescent="0.5">
      <c r="A7" s="582">
        <v>4</v>
      </c>
      <c r="B7" s="582" t="s">
        <v>3453</v>
      </c>
      <c r="C7" s="582" t="s">
        <v>3408</v>
      </c>
      <c r="D7" s="582" t="s">
        <v>3454</v>
      </c>
      <c r="E7" s="582" t="s">
        <v>3319</v>
      </c>
      <c r="F7" s="582" t="s">
        <v>3166</v>
      </c>
      <c r="G7" s="582" t="s">
        <v>3320</v>
      </c>
      <c r="H7" s="582" t="s">
        <v>3321</v>
      </c>
      <c r="I7" s="582" t="s">
        <v>3162</v>
      </c>
      <c r="J7" s="582" t="s">
        <v>3322</v>
      </c>
      <c r="K7" s="582" t="s">
        <v>3163</v>
      </c>
      <c r="L7" s="582" t="s">
        <v>3164</v>
      </c>
      <c r="M7" s="602">
        <v>19645</v>
      </c>
      <c r="N7" s="602"/>
      <c r="O7" s="602"/>
      <c r="P7" s="602">
        <v>19615.116999999998</v>
      </c>
    </row>
    <row r="8" spans="1:16" hidden="1" x14ac:dyDescent="0.5">
      <c r="A8" s="582">
        <v>5</v>
      </c>
      <c r="B8" s="582" t="s">
        <v>3455</v>
      </c>
      <c r="C8" s="582" t="s">
        <v>3456</v>
      </c>
      <c r="D8" s="582" t="s">
        <v>3457</v>
      </c>
      <c r="E8" s="582" t="s">
        <v>3319</v>
      </c>
      <c r="F8" s="582" t="s">
        <v>3166</v>
      </c>
      <c r="G8" s="582" t="s">
        <v>3320</v>
      </c>
      <c r="H8" s="582" t="s">
        <v>3321</v>
      </c>
      <c r="I8" s="582" t="s">
        <v>3162</v>
      </c>
      <c r="J8" s="582" t="s">
        <v>3322</v>
      </c>
      <c r="K8" s="582" t="s">
        <v>3163</v>
      </c>
      <c r="L8" s="582" t="s">
        <v>3164</v>
      </c>
      <c r="M8" s="602">
        <v>13568</v>
      </c>
      <c r="N8" s="602"/>
      <c r="O8" s="602"/>
      <c r="P8" s="602">
        <v>13545.985000000001</v>
      </c>
    </row>
    <row r="9" spans="1:16" hidden="1" x14ac:dyDescent="0.5">
      <c r="A9" s="582">
        <v>6</v>
      </c>
      <c r="B9" s="582" t="s">
        <v>3455</v>
      </c>
      <c r="C9" s="582" t="s">
        <v>3456</v>
      </c>
      <c r="D9" s="582" t="s">
        <v>3458</v>
      </c>
      <c r="E9" s="582" t="s">
        <v>3160</v>
      </c>
      <c r="F9" s="582" t="s">
        <v>3161</v>
      </c>
      <c r="G9" s="582" t="s">
        <v>3459</v>
      </c>
      <c r="H9" s="582" t="s">
        <v>3399</v>
      </c>
      <c r="I9" s="582" t="s">
        <v>3162</v>
      </c>
      <c r="J9" s="582" t="s">
        <v>3460</v>
      </c>
      <c r="K9" s="582" t="s">
        <v>3163</v>
      </c>
      <c r="L9" s="582" t="s">
        <v>3164</v>
      </c>
      <c r="M9" s="602">
        <v>60708</v>
      </c>
      <c r="N9" s="602"/>
      <c r="O9" s="602"/>
      <c r="P9" s="602">
        <v>60609.498</v>
      </c>
    </row>
    <row r="10" spans="1:16" hidden="1" x14ac:dyDescent="0.5">
      <c r="A10" s="582">
        <v>7</v>
      </c>
      <c r="B10" s="582" t="s">
        <v>3461</v>
      </c>
      <c r="C10" s="582" t="s">
        <v>3456</v>
      </c>
      <c r="D10" s="582" t="s">
        <v>3462</v>
      </c>
      <c r="E10" s="582" t="s">
        <v>3319</v>
      </c>
      <c r="F10" s="582" t="s">
        <v>3166</v>
      </c>
      <c r="G10" s="582" t="s">
        <v>3463</v>
      </c>
      <c r="H10" s="582" t="s">
        <v>3321</v>
      </c>
      <c r="I10" s="582" t="s">
        <v>3162</v>
      </c>
      <c r="J10" s="582" t="s">
        <v>3325</v>
      </c>
      <c r="K10" s="582" t="s">
        <v>3163</v>
      </c>
      <c r="L10" s="582" t="s">
        <v>3164</v>
      </c>
      <c r="M10" s="602">
        <v>19401</v>
      </c>
      <c r="N10" s="602"/>
      <c r="O10" s="602"/>
      <c r="P10" s="602">
        <v>19361.654999999999</v>
      </c>
    </row>
    <row r="11" spans="1:16" hidden="1" x14ac:dyDescent="0.5">
      <c r="A11" s="582">
        <v>8</v>
      </c>
      <c r="B11" s="582" t="s">
        <v>3461</v>
      </c>
      <c r="C11" s="582" t="s">
        <v>3456</v>
      </c>
      <c r="D11" s="582" t="s">
        <v>3464</v>
      </c>
      <c r="E11" s="582" t="s">
        <v>3160</v>
      </c>
      <c r="F11" s="582" t="s">
        <v>3161</v>
      </c>
      <c r="G11" s="582" t="s">
        <v>3465</v>
      </c>
      <c r="H11" s="582" t="s">
        <v>3466</v>
      </c>
      <c r="I11" s="582" t="s">
        <v>3162</v>
      </c>
      <c r="J11" s="582" t="s">
        <v>3383</v>
      </c>
      <c r="K11" s="582" t="s">
        <v>3163</v>
      </c>
      <c r="L11" s="582" t="s">
        <v>3164</v>
      </c>
      <c r="M11" s="602">
        <v>13277</v>
      </c>
      <c r="N11" s="602"/>
      <c r="O11" s="602"/>
      <c r="P11" s="602">
        <v>13250.074000000001</v>
      </c>
    </row>
    <row r="12" spans="1:16" hidden="1" x14ac:dyDescent="0.5">
      <c r="A12" s="582">
        <v>9</v>
      </c>
      <c r="B12" s="582" t="s">
        <v>3467</v>
      </c>
      <c r="C12" s="582" t="s">
        <v>3456</v>
      </c>
      <c r="D12" s="582" t="s">
        <v>3468</v>
      </c>
      <c r="E12" s="582" t="s">
        <v>3319</v>
      </c>
      <c r="F12" s="582" t="s">
        <v>3166</v>
      </c>
      <c r="G12" s="582" t="s">
        <v>3320</v>
      </c>
      <c r="H12" s="582" t="s">
        <v>3321</v>
      </c>
      <c r="I12" s="582" t="s">
        <v>3162</v>
      </c>
      <c r="J12" s="582" t="s">
        <v>3322</v>
      </c>
      <c r="K12" s="582" t="s">
        <v>3163</v>
      </c>
      <c r="L12" s="582" t="s">
        <v>3164</v>
      </c>
      <c r="M12" s="602">
        <v>13496</v>
      </c>
      <c r="N12" s="602"/>
      <c r="O12" s="602"/>
      <c r="P12" s="602">
        <v>13472.736000000001</v>
      </c>
    </row>
    <row r="13" spans="1:16" hidden="1" x14ac:dyDescent="0.5">
      <c r="A13" s="582">
        <v>10</v>
      </c>
      <c r="B13" s="582" t="s">
        <v>3469</v>
      </c>
      <c r="C13" s="582" t="s">
        <v>3456</v>
      </c>
      <c r="D13" s="582" t="s">
        <v>3470</v>
      </c>
      <c r="E13" s="582" t="s">
        <v>3319</v>
      </c>
      <c r="F13" s="582" t="s">
        <v>3166</v>
      </c>
      <c r="G13" s="582" t="s">
        <v>3324</v>
      </c>
      <c r="H13" s="582" t="s">
        <v>3321</v>
      </c>
      <c r="I13" s="582" t="s">
        <v>3162</v>
      </c>
      <c r="J13" s="582" t="s">
        <v>3325</v>
      </c>
      <c r="K13" s="582" t="s">
        <v>3163</v>
      </c>
      <c r="L13" s="582" t="s">
        <v>3164</v>
      </c>
      <c r="M13" s="602">
        <v>11817</v>
      </c>
      <c r="N13" s="602"/>
      <c r="O13" s="602"/>
      <c r="P13" s="602">
        <v>11795.432000000001</v>
      </c>
    </row>
    <row r="14" spans="1:16" hidden="1" x14ac:dyDescent="0.5">
      <c r="A14" s="582">
        <v>11</v>
      </c>
      <c r="B14" s="582" t="s">
        <v>3469</v>
      </c>
      <c r="C14" s="582" t="s">
        <v>3471</v>
      </c>
      <c r="D14" s="582" t="s">
        <v>3472</v>
      </c>
      <c r="E14" s="582" t="s">
        <v>3402</v>
      </c>
      <c r="F14" s="582" t="s">
        <v>3161</v>
      </c>
      <c r="G14" s="582" t="s">
        <v>3374</v>
      </c>
      <c r="H14" s="582" t="s">
        <v>3374</v>
      </c>
      <c r="I14" s="582" t="s">
        <v>3162</v>
      </c>
      <c r="J14" s="582" t="s">
        <v>3255</v>
      </c>
      <c r="K14" s="582" t="s">
        <v>3163</v>
      </c>
      <c r="L14" s="582" t="s">
        <v>3164</v>
      </c>
      <c r="M14" s="602">
        <v>7325</v>
      </c>
      <c r="N14" s="602"/>
      <c r="O14" s="602"/>
      <c r="P14" s="602">
        <v>7311.6310000000003</v>
      </c>
    </row>
    <row r="15" spans="1:16" hidden="1" x14ac:dyDescent="0.5">
      <c r="A15" s="582">
        <v>12</v>
      </c>
      <c r="B15" s="582" t="s">
        <v>3473</v>
      </c>
      <c r="C15" s="582" t="s">
        <v>3456</v>
      </c>
      <c r="D15" s="582" t="s">
        <v>3474</v>
      </c>
      <c r="E15" s="582" t="s">
        <v>3319</v>
      </c>
      <c r="F15" s="582" t="s">
        <v>3166</v>
      </c>
      <c r="G15" s="582" t="s">
        <v>3320</v>
      </c>
      <c r="H15" s="582" t="s">
        <v>3321</v>
      </c>
      <c r="I15" s="582" t="s">
        <v>3162</v>
      </c>
      <c r="J15" s="582" t="s">
        <v>3322</v>
      </c>
      <c r="K15" s="582" t="s">
        <v>3163</v>
      </c>
      <c r="L15" s="582" t="s">
        <v>3164</v>
      </c>
      <c r="M15" s="602">
        <v>13648</v>
      </c>
      <c r="N15" s="602"/>
      <c r="O15" s="602"/>
      <c r="P15" s="602">
        <v>13624.471</v>
      </c>
    </row>
    <row r="16" spans="1:16" hidden="1" x14ac:dyDescent="0.5">
      <c r="A16" s="582">
        <v>13</v>
      </c>
      <c r="B16" s="582" t="s">
        <v>3475</v>
      </c>
      <c r="C16" s="582" t="s">
        <v>3456</v>
      </c>
      <c r="D16" s="582" t="s">
        <v>3476</v>
      </c>
      <c r="E16" s="582" t="s">
        <v>3319</v>
      </c>
      <c r="F16" s="582" t="s">
        <v>3166</v>
      </c>
      <c r="G16" s="582" t="s">
        <v>3324</v>
      </c>
      <c r="H16" s="582" t="s">
        <v>3321</v>
      </c>
      <c r="I16" s="582" t="s">
        <v>3162</v>
      </c>
      <c r="J16" s="582" t="s">
        <v>3325</v>
      </c>
      <c r="K16" s="582" t="s">
        <v>3163</v>
      </c>
      <c r="L16" s="582" t="s">
        <v>3164</v>
      </c>
      <c r="M16" s="602">
        <v>12442</v>
      </c>
      <c r="N16" s="602"/>
      <c r="O16" s="602"/>
      <c r="P16" s="602">
        <v>12420.550999999999</v>
      </c>
    </row>
    <row r="17" spans="1:16" hidden="1" x14ac:dyDescent="0.5">
      <c r="A17" s="582">
        <v>14</v>
      </c>
      <c r="B17" s="582" t="s">
        <v>3475</v>
      </c>
      <c r="C17" s="582" t="s">
        <v>3456</v>
      </c>
      <c r="D17" s="582" t="s">
        <v>3477</v>
      </c>
      <c r="E17" s="582" t="s">
        <v>3175</v>
      </c>
      <c r="F17" s="582" t="s">
        <v>3176</v>
      </c>
      <c r="G17" s="582" t="s">
        <v>3478</v>
      </c>
      <c r="H17" s="582" t="s">
        <v>3479</v>
      </c>
      <c r="I17" s="582" t="s">
        <v>3198</v>
      </c>
      <c r="J17" s="582" t="s">
        <v>3480</v>
      </c>
      <c r="K17" s="582" t="s">
        <v>3163</v>
      </c>
      <c r="L17" s="582" t="s">
        <v>3164</v>
      </c>
      <c r="M17" s="602">
        <v>18069</v>
      </c>
      <c r="N17" s="602"/>
      <c r="O17" s="602"/>
      <c r="P17" s="602">
        <v>18037.849999999999</v>
      </c>
    </row>
    <row r="18" spans="1:16" hidden="1" x14ac:dyDescent="0.5">
      <c r="A18" s="582">
        <v>15</v>
      </c>
      <c r="B18" s="582" t="s">
        <v>3475</v>
      </c>
      <c r="C18" s="582" t="s">
        <v>3456</v>
      </c>
      <c r="D18" s="582" t="s">
        <v>3481</v>
      </c>
      <c r="E18" s="582" t="s">
        <v>3180</v>
      </c>
      <c r="F18" s="582" t="s">
        <v>3166</v>
      </c>
      <c r="G18" s="582" t="s">
        <v>3185</v>
      </c>
      <c r="H18" s="582" t="s">
        <v>3482</v>
      </c>
      <c r="I18" s="582" t="s">
        <v>3181</v>
      </c>
      <c r="J18" s="582" t="s">
        <v>3181</v>
      </c>
      <c r="K18" s="582" t="s">
        <v>3163</v>
      </c>
      <c r="L18" s="582" t="s">
        <v>3164</v>
      </c>
      <c r="M18" s="602">
        <v>694</v>
      </c>
      <c r="N18" s="602"/>
      <c r="O18" s="602"/>
      <c r="P18" s="602">
        <v>692.80399999999997</v>
      </c>
    </row>
    <row r="19" spans="1:16" hidden="1" x14ac:dyDescent="0.5">
      <c r="A19" s="582">
        <v>16</v>
      </c>
      <c r="B19" s="582" t="s">
        <v>3483</v>
      </c>
      <c r="C19" s="582" t="s">
        <v>3456</v>
      </c>
      <c r="D19" s="582" t="s">
        <v>3484</v>
      </c>
      <c r="E19" s="582" t="s">
        <v>3172</v>
      </c>
      <c r="F19" s="582" t="s">
        <v>3161</v>
      </c>
      <c r="G19" s="582" t="s">
        <v>3485</v>
      </c>
      <c r="H19" s="582" t="s">
        <v>3486</v>
      </c>
      <c r="I19" s="582" t="s">
        <v>3162</v>
      </c>
      <c r="J19" s="582" t="s">
        <v>3487</v>
      </c>
      <c r="K19" s="582" t="s">
        <v>3163</v>
      </c>
      <c r="L19" s="582" t="s">
        <v>3164</v>
      </c>
      <c r="M19" s="602">
        <v>4242</v>
      </c>
      <c r="N19" s="602"/>
      <c r="O19" s="602"/>
      <c r="P19" s="602">
        <v>4234.6880000000001</v>
      </c>
    </row>
    <row r="20" spans="1:16" hidden="1" x14ac:dyDescent="0.5">
      <c r="A20" s="582">
        <v>17</v>
      </c>
      <c r="B20" s="582" t="s">
        <v>3483</v>
      </c>
      <c r="C20" s="582" t="s">
        <v>3456</v>
      </c>
      <c r="D20" s="582" t="s">
        <v>3488</v>
      </c>
      <c r="E20" s="582" t="s">
        <v>3175</v>
      </c>
      <c r="F20" s="582" t="s">
        <v>3176</v>
      </c>
      <c r="G20" s="582" t="s">
        <v>3489</v>
      </c>
      <c r="H20" s="582" t="s">
        <v>3490</v>
      </c>
      <c r="I20" s="582" t="s">
        <v>3491</v>
      </c>
      <c r="J20" s="582" t="s">
        <v>3492</v>
      </c>
      <c r="K20" s="582" t="s">
        <v>3163</v>
      </c>
      <c r="L20" s="582" t="s">
        <v>3164</v>
      </c>
      <c r="M20" s="602">
        <v>8814</v>
      </c>
      <c r="N20" s="602"/>
      <c r="O20" s="602"/>
      <c r="P20" s="602">
        <v>8798.8070000000007</v>
      </c>
    </row>
    <row r="21" spans="1:16" hidden="1" x14ac:dyDescent="0.5">
      <c r="A21" s="582">
        <v>18</v>
      </c>
      <c r="B21" s="582" t="s">
        <v>3483</v>
      </c>
      <c r="C21" s="582" t="s">
        <v>3456</v>
      </c>
      <c r="D21" s="582" t="s">
        <v>3493</v>
      </c>
      <c r="E21" s="582" t="s">
        <v>3319</v>
      </c>
      <c r="F21" s="582" t="s">
        <v>3166</v>
      </c>
      <c r="G21" s="582" t="s">
        <v>3324</v>
      </c>
      <c r="H21" s="582" t="s">
        <v>3321</v>
      </c>
      <c r="I21" s="582" t="s">
        <v>3162</v>
      </c>
      <c r="J21" s="582" t="s">
        <v>3325</v>
      </c>
      <c r="K21" s="582" t="s">
        <v>3163</v>
      </c>
      <c r="L21" s="582" t="s">
        <v>3164</v>
      </c>
      <c r="M21" s="602">
        <v>12122</v>
      </c>
      <c r="N21" s="602"/>
      <c r="O21" s="602"/>
      <c r="P21" s="602">
        <v>12101.103999999999</v>
      </c>
    </row>
    <row r="22" spans="1:16" hidden="1" x14ac:dyDescent="0.5">
      <c r="A22" s="582">
        <v>19</v>
      </c>
      <c r="B22" s="582" t="s">
        <v>3483</v>
      </c>
      <c r="C22" s="582" t="s">
        <v>3456</v>
      </c>
      <c r="D22" s="582" t="s">
        <v>3494</v>
      </c>
      <c r="E22" s="582" t="s">
        <v>3175</v>
      </c>
      <c r="F22" s="582" t="s">
        <v>3176</v>
      </c>
      <c r="G22" s="582" t="s">
        <v>3495</v>
      </c>
      <c r="H22" s="582" t="s">
        <v>3496</v>
      </c>
      <c r="I22" s="582" t="s">
        <v>3196</v>
      </c>
      <c r="J22" s="582" t="s">
        <v>3255</v>
      </c>
      <c r="K22" s="582" t="s">
        <v>3163</v>
      </c>
      <c r="L22" s="582" t="s">
        <v>3164</v>
      </c>
      <c r="M22" s="602">
        <v>6348</v>
      </c>
      <c r="N22" s="602"/>
      <c r="O22" s="602"/>
      <c r="P22" s="602">
        <v>6337.0569999999998</v>
      </c>
    </row>
    <row r="23" spans="1:16" hidden="1" x14ac:dyDescent="0.5">
      <c r="A23" s="582">
        <v>20</v>
      </c>
      <c r="B23" s="582" t="s">
        <v>3497</v>
      </c>
      <c r="C23" s="582" t="s">
        <v>3498</v>
      </c>
      <c r="D23" s="582" t="s">
        <v>3499</v>
      </c>
      <c r="E23" s="582" t="s">
        <v>3319</v>
      </c>
      <c r="F23" s="582" t="s">
        <v>3166</v>
      </c>
      <c r="G23" s="582" t="s">
        <v>3320</v>
      </c>
      <c r="H23" s="582" t="s">
        <v>3321</v>
      </c>
      <c r="I23" s="582" t="s">
        <v>3162</v>
      </c>
      <c r="J23" s="582" t="s">
        <v>3322</v>
      </c>
      <c r="K23" s="582" t="s">
        <v>3163</v>
      </c>
      <c r="L23" s="582" t="s">
        <v>3164</v>
      </c>
      <c r="M23" s="602">
        <v>9065</v>
      </c>
      <c r="N23" s="602"/>
      <c r="O23" s="602"/>
      <c r="P23" s="602">
        <v>9050.2929999999997</v>
      </c>
    </row>
    <row r="24" spans="1:16" hidden="1" x14ac:dyDescent="0.5">
      <c r="A24" s="582">
        <v>21</v>
      </c>
      <c r="B24" s="582" t="s">
        <v>3500</v>
      </c>
      <c r="C24" s="582" t="s">
        <v>3498</v>
      </c>
      <c r="D24" s="582" t="s">
        <v>3501</v>
      </c>
      <c r="E24" s="582" t="s">
        <v>3319</v>
      </c>
      <c r="F24" s="582" t="s">
        <v>3166</v>
      </c>
      <c r="G24" s="582" t="s">
        <v>3324</v>
      </c>
      <c r="H24" s="582" t="s">
        <v>3321</v>
      </c>
      <c r="I24" s="582" t="s">
        <v>3162</v>
      </c>
      <c r="J24" s="582" t="s">
        <v>3325</v>
      </c>
      <c r="K24" s="582" t="s">
        <v>3163</v>
      </c>
      <c r="L24" s="582" t="s">
        <v>3164</v>
      </c>
      <c r="M24" s="602">
        <v>14508</v>
      </c>
      <c r="N24" s="602"/>
      <c r="O24" s="602"/>
      <c r="P24" s="602">
        <v>14485.933999999999</v>
      </c>
    </row>
    <row r="25" spans="1:16" hidden="1" x14ac:dyDescent="0.5">
      <c r="A25" s="582">
        <v>22</v>
      </c>
      <c r="B25" s="582" t="s">
        <v>3502</v>
      </c>
      <c r="C25" s="582" t="s">
        <v>3498</v>
      </c>
      <c r="D25" s="582" t="s">
        <v>3503</v>
      </c>
      <c r="E25" s="582" t="s">
        <v>3319</v>
      </c>
      <c r="F25" s="582" t="s">
        <v>3166</v>
      </c>
      <c r="G25" s="582" t="s">
        <v>3320</v>
      </c>
      <c r="H25" s="582" t="s">
        <v>3321</v>
      </c>
      <c r="I25" s="582" t="s">
        <v>3162</v>
      </c>
      <c r="J25" s="582" t="s">
        <v>3322</v>
      </c>
      <c r="K25" s="582" t="s">
        <v>3163</v>
      </c>
      <c r="L25" s="582" t="s">
        <v>3164</v>
      </c>
      <c r="M25" s="602">
        <v>12347</v>
      </c>
      <c r="N25" s="602"/>
      <c r="O25" s="602"/>
      <c r="P25" s="602">
        <v>12329.471</v>
      </c>
    </row>
    <row r="26" spans="1:16" hidden="1" x14ac:dyDescent="0.5">
      <c r="A26" s="582">
        <v>23</v>
      </c>
      <c r="B26" s="582" t="s">
        <v>3502</v>
      </c>
      <c r="C26" s="582" t="s">
        <v>3498</v>
      </c>
      <c r="D26" s="582" t="s">
        <v>3504</v>
      </c>
      <c r="E26" s="582" t="s">
        <v>3175</v>
      </c>
      <c r="F26" s="582" t="s">
        <v>3176</v>
      </c>
      <c r="G26" s="582" t="s">
        <v>3505</v>
      </c>
      <c r="H26" s="582" t="s">
        <v>3506</v>
      </c>
      <c r="I26" s="582" t="s">
        <v>3162</v>
      </c>
      <c r="J26" s="582" t="s">
        <v>3507</v>
      </c>
      <c r="K26" s="582" t="s">
        <v>3163</v>
      </c>
      <c r="L26" s="582" t="s">
        <v>3164</v>
      </c>
      <c r="M26" s="602">
        <v>4200</v>
      </c>
      <c r="N26" s="602"/>
      <c r="O26" s="602"/>
      <c r="P26" s="602">
        <v>4286.8879999999999</v>
      </c>
    </row>
    <row r="27" spans="1:16" hidden="1" x14ac:dyDescent="0.5">
      <c r="A27" s="582">
        <v>24</v>
      </c>
      <c r="B27" s="582" t="s">
        <v>3502</v>
      </c>
      <c r="C27" s="582" t="s">
        <v>3498</v>
      </c>
      <c r="D27" s="582" t="s">
        <v>3508</v>
      </c>
      <c r="E27" s="582" t="s">
        <v>3160</v>
      </c>
      <c r="F27" s="582" t="s">
        <v>3161</v>
      </c>
      <c r="G27" s="582" t="s">
        <v>3509</v>
      </c>
      <c r="H27" s="582" t="s">
        <v>3510</v>
      </c>
      <c r="I27" s="582" t="s">
        <v>3511</v>
      </c>
      <c r="J27" s="582" t="s">
        <v>3512</v>
      </c>
      <c r="K27" s="582" t="s">
        <v>3163</v>
      </c>
      <c r="L27" s="582" t="s">
        <v>3164</v>
      </c>
      <c r="M27" s="602">
        <v>20202</v>
      </c>
      <c r="N27" s="602"/>
      <c r="O27" s="602"/>
      <c r="P27" s="602">
        <v>20619.93</v>
      </c>
    </row>
    <row r="28" spans="1:16" hidden="1" x14ac:dyDescent="0.5">
      <c r="A28" s="582">
        <v>25</v>
      </c>
      <c r="B28" s="582" t="s">
        <v>3513</v>
      </c>
      <c r="C28" s="582" t="s">
        <v>3498</v>
      </c>
      <c r="D28" s="582" t="s">
        <v>3514</v>
      </c>
      <c r="E28" s="582" t="s">
        <v>3319</v>
      </c>
      <c r="F28" s="582" t="s">
        <v>3166</v>
      </c>
      <c r="G28" s="582" t="s">
        <v>3515</v>
      </c>
      <c r="H28" s="582" t="s">
        <v>3321</v>
      </c>
      <c r="I28" s="582" t="s">
        <v>3162</v>
      </c>
      <c r="J28" s="582" t="s">
        <v>3325</v>
      </c>
      <c r="K28" s="582" t="s">
        <v>3163</v>
      </c>
      <c r="L28" s="582" t="s">
        <v>3164</v>
      </c>
      <c r="M28" s="602">
        <v>12145</v>
      </c>
      <c r="N28" s="602"/>
      <c r="O28" s="602"/>
      <c r="P28" s="602">
        <v>12122.831</v>
      </c>
    </row>
    <row r="29" spans="1:16" hidden="1" x14ac:dyDescent="0.5">
      <c r="A29" s="582">
        <v>26</v>
      </c>
      <c r="B29" s="582" t="s">
        <v>3513</v>
      </c>
      <c r="C29" s="582" t="s">
        <v>3498</v>
      </c>
      <c r="D29" s="582" t="s">
        <v>3516</v>
      </c>
      <c r="E29" s="582" t="s">
        <v>3175</v>
      </c>
      <c r="F29" s="582" t="s">
        <v>3176</v>
      </c>
      <c r="G29" s="582" t="s">
        <v>3517</v>
      </c>
      <c r="H29" s="582" t="s">
        <v>3518</v>
      </c>
      <c r="I29" s="582" t="s">
        <v>3162</v>
      </c>
      <c r="J29" s="582" t="s">
        <v>3511</v>
      </c>
      <c r="K29" s="582" t="s">
        <v>3163</v>
      </c>
      <c r="L29" s="582" t="s">
        <v>3164</v>
      </c>
      <c r="M29" s="602">
        <v>5812</v>
      </c>
      <c r="N29" s="602"/>
      <c r="O29" s="602"/>
      <c r="P29" s="602">
        <v>5801.3909999999996</v>
      </c>
    </row>
    <row r="30" spans="1:16" hidden="1" x14ac:dyDescent="0.5">
      <c r="A30" s="582">
        <v>27</v>
      </c>
      <c r="B30" s="582" t="s">
        <v>3519</v>
      </c>
      <c r="C30" s="582" t="s">
        <v>3498</v>
      </c>
      <c r="D30" s="582" t="s">
        <v>3520</v>
      </c>
      <c r="E30" s="582" t="s">
        <v>3319</v>
      </c>
      <c r="F30" s="582" t="s">
        <v>3166</v>
      </c>
      <c r="G30" s="582" t="s">
        <v>3320</v>
      </c>
      <c r="H30" s="582" t="s">
        <v>3321</v>
      </c>
      <c r="I30" s="582" t="s">
        <v>3162</v>
      </c>
      <c r="J30" s="582" t="s">
        <v>3322</v>
      </c>
      <c r="K30" s="582" t="s">
        <v>3163</v>
      </c>
      <c r="L30" s="582" t="s">
        <v>3164</v>
      </c>
      <c r="M30" s="602">
        <v>13471</v>
      </c>
      <c r="N30" s="602"/>
      <c r="O30" s="602"/>
      <c r="P30" s="602">
        <v>13446.41</v>
      </c>
    </row>
    <row r="31" spans="1:16" hidden="1" x14ac:dyDescent="0.5">
      <c r="A31" s="582">
        <v>28</v>
      </c>
      <c r="B31" s="582" t="s">
        <v>3519</v>
      </c>
      <c r="C31" s="582" t="s">
        <v>3498</v>
      </c>
      <c r="D31" s="582" t="s">
        <v>3521</v>
      </c>
      <c r="E31" s="582" t="s">
        <v>3160</v>
      </c>
      <c r="F31" s="582" t="s">
        <v>3161</v>
      </c>
      <c r="G31" s="582" t="s">
        <v>3522</v>
      </c>
      <c r="H31" s="582" t="s">
        <v>3523</v>
      </c>
      <c r="I31" s="582" t="s">
        <v>3524</v>
      </c>
      <c r="J31" s="582" t="s">
        <v>3184</v>
      </c>
      <c r="K31" s="582" t="s">
        <v>3163</v>
      </c>
      <c r="L31" s="582" t="s">
        <v>3164</v>
      </c>
      <c r="M31" s="602">
        <v>694</v>
      </c>
      <c r="N31" s="602"/>
      <c r="O31" s="602"/>
      <c r="P31" s="602">
        <v>693.08500000000004</v>
      </c>
    </row>
    <row r="32" spans="1:16" hidden="1" x14ac:dyDescent="0.5">
      <c r="A32" s="582">
        <v>29</v>
      </c>
      <c r="B32" s="582" t="s">
        <v>3525</v>
      </c>
      <c r="C32" s="582" t="s">
        <v>3498</v>
      </c>
      <c r="D32" s="582" t="s">
        <v>3526</v>
      </c>
      <c r="E32" s="582" t="s">
        <v>3319</v>
      </c>
      <c r="F32" s="582" t="s">
        <v>3166</v>
      </c>
      <c r="G32" s="582" t="s">
        <v>3324</v>
      </c>
      <c r="H32" s="582" t="s">
        <v>3321</v>
      </c>
      <c r="I32" s="582" t="s">
        <v>3162</v>
      </c>
      <c r="J32" s="582" t="s">
        <v>3322</v>
      </c>
      <c r="K32" s="582" t="s">
        <v>3163</v>
      </c>
      <c r="L32" s="582" t="s">
        <v>3164</v>
      </c>
      <c r="M32" s="602">
        <v>12888</v>
      </c>
      <c r="N32" s="602"/>
      <c r="O32" s="602"/>
      <c r="P32" s="602">
        <v>12863.168</v>
      </c>
    </row>
    <row r="33" spans="1:16" hidden="1" x14ac:dyDescent="0.5">
      <c r="A33" s="582">
        <v>30</v>
      </c>
      <c r="B33" s="582" t="s">
        <v>3527</v>
      </c>
      <c r="C33" s="582" t="s">
        <v>3528</v>
      </c>
      <c r="D33" s="582" t="s">
        <v>3529</v>
      </c>
      <c r="E33" s="582" t="s">
        <v>3175</v>
      </c>
      <c r="F33" s="582" t="s">
        <v>3176</v>
      </c>
      <c r="G33" s="582" t="s">
        <v>3530</v>
      </c>
      <c r="H33" s="582" t="s">
        <v>3531</v>
      </c>
      <c r="I33" s="582" t="s">
        <v>3170</v>
      </c>
      <c r="J33" s="582" t="s">
        <v>3532</v>
      </c>
      <c r="K33" s="582" t="s">
        <v>3163</v>
      </c>
      <c r="L33" s="582" t="s">
        <v>3164</v>
      </c>
      <c r="M33" s="602">
        <v>51413</v>
      </c>
      <c r="N33" s="602"/>
      <c r="O33" s="602"/>
      <c r="P33" s="602">
        <v>51313.947999999997</v>
      </c>
    </row>
    <row r="34" spans="1:16" hidden="1" x14ac:dyDescent="0.5">
      <c r="A34" s="582">
        <v>31</v>
      </c>
      <c r="B34" s="582" t="s">
        <v>3527</v>
      </c>
      <c r="C34" s="582" t="s">
        <v>3533</v>
      </c>
      <c r="D34" s="582" t="s">
        <v>3534</v>
      </c>
      <c r="E34" s="582" t="s">
        <v>3319</v>
      </c>
      <c r="F34" s="582" t="s">
        <v>3166</v>
      </c>
      <c r="G34" s="582" t="s">
        <v>3324</v>
      </c>
      <c r="H34" s="582" t="s">
        <v>3321</v>
      </c>
      <c r="I34" s="582" t="s">
        <v>3162</v>
      </c>
      <c r="J34" s="582" t="s">
        <v>3325</v>
      </c>
      <c r="K34" s="582" t="s">
        <v>3163</v>
      </c>
      <c r="L34" s="582" t="s">
        <v>3164</v>
      </c>
      <c r="M34" s="602">
        <v>19172</v>
      </c>
      <c r="N34" s="602"/>
      <c r="O34" s="602"/>
      <c r="P34" s="602">
        <v>19135.063999999998</v>
      </c>
    </row>
    <row r="35" spans="1:16" hidden="1" x14ac:dyDescent="0.5">
      <c r="A35" s="582">
        <v>32</v>
      </c>
      <c r="B35" s="582" t="s">
        <v>3535</v>
      </c>
      <c r="C35" s="582" t="s">
        <v>3533</v>
      </c>
      <c r="D35" s="582" t="s">
        <v>3536</v>
      </c>
      <c r="E35" s="582" t="s">
        <v>3319</v>
      </c>
      <c r="F35" s="582" t="s">
        <v>3166</v>
      </c>
      <c r="G35" s="582" t="s">
        <v>3320</v>
      </c>
      <c r="H35" s="582" t="s">
        <v>3321</v>
      </c>
      <c r="I35" s="582" t="s">
        <v>3162</v>
      </c>
      <c r="J35" s="582" t="s">
        <v>3322</v>
      </c>
      <c r="K35" s="582" t="s">
        <v>3163</v>
      </c>
      <c r="L35" s="582" t="s">
        <v>3164</v>
      </c>
      <c r="M35" s="602">
        <v>14002</v>
      </c>
      <c r="N35" s="602"/>
      <c r="O35" s="602"/>
      <c r="P35" s="602">
        <v>13980.703</v>
      </c>
    </row>
    <row r="36" spans="1:16" hidden="1" x14ac:dyDescent="0.5">
      <c r="A36" s="582">
        <v>33</v>
      </c>
      <c r="B36" s="582" t="s">
        <v>3537</v>
      </c>
      <c r="C36" s="582" t="s">
        <v>3533</v>
      </c>
      <c r="D36" s="582" t="s">
        <v>3538</v>
      </c>
      <c r="E36" s="582" t="s">
        <v>3319</v>
      </c>
      <c r="F36" s="582" t="s">
        <v>3166</v>
      </c>
      <c r="G36" s="582" t="s">
        <v>3324</v>
      </c>
      <c r="H36" s="582" t="s">
        <v>3321</v>
      </c>
      <c r="I36" s="582" t="s">
        <v>3162</v>
      </c>
      <c r="J36" s="582" t="s">
        <v>3325</v>
      </c>
      <c r="K36" s="582" t="s">
        <v>3163</v>
      </c>
      <c r="L36" s="582" t="s">
        <v>3164</v>
      </c>
      <c r="M36" s="602">
        <v>11997</v>
      </c>
      <c r="N36" s="602"/>
      <c r="O36" s="602"/>
      <c r="P36" s="602">
        <v>11973.887000000001</v>
      </c>
    </row>
    <row r="37" spans="1:16" hidden="1" x14ac:dyDescent="0.5">
      <c r="A37" s="582">
        <v>34</v>
      </c>
      <c r="B37" s="582" t="s">
        <v>3539</v>
      </c>
      <c r="C37" s="582" t="s">
        <v>3533</v>
      </c>
      <c r="D37" s="582" t="s">
        <v>3540</v>
      </c>
      <c r="E37" s="582" t="s">
        <v>3172</v>
      </c>
      <c r="F37" s="582" t="s">
        <v>3161</v>
      </c>
      <c r="G37" s="582" t="s">
        <v>3541</v>
      </c>
      <c r="H37" s="582" t="s">
        <v>3397</v>
      </c>
      <c r="I37" s="582" t="s">
        <v>3375</v>
      </c>
      <c r="J37" s="582" t="s">
        <v>3398</v>
      </c>
      <c r="K37" s="582" t="s">
        <v>3163</v>
      </c>
      <c r="L37" s="582" t="s">
        <v>3164</v>
      </c>
      <c r="M37" s="602">
        <v>8651</v>
      </c>
      <c r="N37" s="602"/>
      <c r="O37" s="602"/>
      <c r="P37" s="602">
        <v>8633.4560000000001</v>
      </c>
    </row>
    <row r="38" spans="1:16" hidden="1" x14ac:dyDescent="0.5">
      <c r="A38" s="582">
        <v>35</v>
      </c>
      <c r="B38" s="582" t="s">
        <v>3539</v>
      </c>
      <c r="C38" s="582" t="s">
        <v>3533</v>
      </c>
      <c r="D38" s="582" t="s">
        <v>3542</v>
      </c>
      <c r="E38" s="582" t="s">
        <v>3172</v>
      </c>
      <c r="F38" s="582" t="s">
        <v>3161</v>
      </c>
      <c r="G38" s="582" t="s">
        <v>3543</v>
      </c>
      <c r="H38" s="582" t="s">
        <v>3386</v>
      </c>
      <c r="I38" s="582" t="s">
        <v>3375</v>
      </c>
      <c r="J38" s="582" t="s">
        <v>3398</v>
      </c>
      <c r="K38" s="582" t="s">
        <v>3163</v>
      </c>
      <c r="L38" s="582" t="s">
        <v>3164</v>
      </c>
      <c r="M38" s="602">
        <v>11300</v>
      </c>
      <c r="N38" s="602"/>
      <c r="O38" s="602"/>
      <c r="P38" s="602">
        <v>11277.084000000001</v>
      </c>
    </row>
    <row r="39" spans="1:16" hidden="1" x14ac:dyDescent="0.5">
      <c r="A39" s="582">
        <v>36</v>
      </c>
      <c r="B39" s="582" t="s">
        <v>3539</v>
      </c>
      <c r="C39" s="582" t="s">
        <v>3533</v>
      </c>
      <c r="D39" s="582" t="s">
        <v>3544</v>
      </c>
      <c r="E39" s="582" t="s">
        <v>3319</v>
      </c>
      <c r="F39" s="582" t="s">
        <v>3166</v>
      </c>
      <c r="G39" s="582" t="s">
        <v>3320</v>
      </c>
      <c r="H39" s="582" t="s">
        <v>3321</v>
      </c>
      <c r="I39" s="582" t="s">
        <v>3162</v>
      </c>
      <c r="J39" s="582" t="s">
        <v>3322</v>
      </c>
      <c r="K39" s="582" t="s">
        <v>3163</v>
      </c>
      <c r="L39" s="582" t="s">
        <v>3164</v>
      </c>
      <c r="M39" s="602">
        <v>15021</v>
      </c>
      <c r="N39" s="602"/>
      <c r="O39" s="602"/>
      <c r="P39" s="602">
        <v>14990.538</v>
      </c>
    </row>
    <row r="40" spans="1:16" hidden="1" x14ac:dyDescent="0.5">
      <c r="A40" s="582">
        <v>37</v>
      </c>
      <c r="B40" s="582" t="s">
        <v>3539</v>
      </c>
      <c r="C40" s="582" t="s">
        <v>3533</v>
      </c>
      <c r="D40" s="582" t="s">
        <v>3545</v>
      </c>
      <c r="E40" s="582" t="s">
        <v>3172</v>
      </c>
      <c r="F40" s="582" t="s">
        <v>3161</v>
      </c>
      <c r="G40" s="582" t="s">
        <v>3199</v>
      </c>
      <c r="H40" s="582" t="s">
        <v>3546</v>
      </c>
      <c r="I40" s="582" t="s">
        <v>3487</v>
      </c>
      <c r="J40" s="582" t="s">
        <v>3547</v>
      </c>
      <c r="K40" s="582" t="s">
        <v>3163</v>
      </c>
      <c r="L40" s="582" t="s">
        <v>3164</v>
      </c>
      <c r="M40" s="602">
        <v>1283</v>
      </c>
      <c r="N40" s="602"/>
      <c r="O40" s="602"/>
      <c r="P40" s="602">
        <v>1280.3979999999999</v>
      </c>
    </row>
    <row r="41" spans="1:16" hidden="1" x14ac:dyDescent="0.5">
      <c r="A41" s="582">
        <v>38</v>
      </c>
      <c r="B41" s="582" t="s">
        <v>3539</v>
      </c>
      <c r="C41" s="582" t="s">
        <v>3533</v>
      </c>
      <c r="D41" s="582" t="s">
        <v>3548</v>
      </c>
      <c r="E41" s="582" t="s">
        <v>3172</v>
      </c>
      <c r="F41" s="582" t="s">
        <v>3161</v>
      </c>
      <c r="G41" s="582" t="s">
        <v>3199</v>
      </c>
      <c r="H41" s="582" t="s">
        <v>3549</v>
      </c>
      <c r="I41" s="582" t="s">
        <v>3487</v>
      </c>
      <c r="J41" s="582" t="s">
        <v>3547</v>
      </c>
      <c r="K41" s="582" t="s">
        <v>3163</v>
      </c>
      <c r="L41" s="582" t="s">
        <v>3164</v>
      </c>
      <c r="M41" s="602">
        <v>1273</v>
      </c>
      <c r="N41" s="602"/>
      <c r="O41" s="602"/>
      <c r="P41" s="602">
        <v>1270.4179999999999</v>
      </c>
    </row>
    <row r="42" spans="1:16" hidden="1" x14ac:dyDescent="0.5">
      <c r="A42" s="582">
        <v>39</v>
      </c>
      <c r="B42" s="582" t="s">
        <v>3539</v>
      </c>
      <c r="C42" s="582" t="s">
        <v>3533</v>
      </c>
      <c r="D42" s="582" t="s">
        <v>3550</v>
      </c>
      <c r="E42" s="582" t="s">
        <v>3172</v>
      </c>
      <c r="F42" s="582" t="s">
        <v>3161</v>
      </c>
      <c r="G42" s="582" t="s">
        <v>3199</v>
      </c>
      <c r="H42" s="582" t="s">
        <v>3551</v>
      </c>
      <c r="I42" s="582" t="s">
        <v>3487</v>
      </c>
      <c r="J42" s="582" t="s">
        <v>3547</v>
      </c>
      <c r="K42" s="582" t="s">
        <v>3163</v>
      </c>
      <c r="L42" s="582" t="s">
        <v>3164</v>
      </c>
      <c r="M42" s="602">
        <v>1240</v>
      </c>
      <c r="N42" s="602"/>
      <c r="O42" s="602"/>
      <c r="P42" s="602">
        <v>1237.4849999999999</v>
      </c>
    </row>
    <row r="43" spans="1:16" hidden="1" x14ac:dyDescent="0.5">
      <c r="A43" s="582">
        <v>40</v>
      </c>
      <c r="B43" s="582" t="s">
        <v>3539</v>
      </c>
      <c r="C43" s="582" t="s">
        <v>3533</v>
      </c>
      <c r="D43" s="582" t="s">
        <v>3552</v>
      </c>
      <c r="E43" s="582" t="s">
        <v>3172</v>
      </c>
      <c r="F43" s="582" t="s">
        <v>3161</v>
      </c>
      <c r="G43" s="582" t="s">
        <v>3199</v>
      </c>
      <c r="H43" s="582" t="s">
        <v>3553</v>
      </c>
      <c r="I43" s="582" t="s">
        <v>3487</v>
      </c>
      <c r="J43" s="582" t="s">
        <v>3547</v>
      </c>
      <c r="K43" s="582" t="s">
        <v>3163</v>
      </c>
      <c r="L43" s="582" t="s">
        <v>3164</v>
      </c>
      <c r="M43" s="602">
        <v>1305</v>
      </c>
      <c r="N43" s="602"/>
      <c r="O43" s="602"/>
      <c r="P43" s="602">
        <v>1302.354</v>
      </c>
    </row>
    <row r="44" spans="1:16" hidden="1" x14ac:dyDescent="0.5">
      <c r="A44" s="582">
        <v>41</v>
      </c>
      <c r="B44" s="582" t="s">
        <v>3554</v>
      </c>
      <c r="C44" s="582" t="s">
        <v>3555</v>
      </c>
      <c r="D44" s="582" t="s">
        <v>3556</v>
      </c>
      <c r="E44" s="582" t="s">
        <v>3160</v>
      </c>
      <c r="F44" s="582" t="s">
        <v>3161</v>
      </c>
      <c r="G44" s="582" t="s">
        <v>3557</v>
      </c>
      <c r="H44" s="582" t="s">
        <v>3558</v>
      </c>
      <c r="I44" s="582" t="s">
        <v>3326</v>
      </c>
      <c r="J44" s="582" t="s">
        <v>3559</v>
      </c>
      <c r="K44" s="582" t="s">
        <v>3163</v>
      </c>
      <c r="L44" s="582" t="s">
        <v>3164</v>
      </c>
      <c r="M44" s="602">
        <v>17471</v>
      </c>
      <c r="N44" s="602"/>
      <c r="O44" s="602"/>
      <c r="P44" s="602">
        <v>17435.569</v>
      </c>
    </row>
    <row r="45" spans="1:16" hidden="1" x14ac:dyDescent="0.5">
      <c r="A45" s="582">
        <v>42</v>
      </c>
      <c r="B45" s="582" t="s">
        <v>3554</v>
      </c>
      <c r="C45" s="582" t="s">
        <v>3555</v>
      </c>
      <c r="D45" s="582" t="s">
        <v>3560</v>
      </c>
      <c r="E45" s="582" t="s">
        <v>3319</v>
      </c>
      <c r="F45" s="582" t="s">
        <v>3166</v>
      </c>
      <c r="G45" s="582" t="s">
        <v>3324</v>
      </c>
      <c r="H45" s="582" t="s">
        <v>3321</v>
      </c>
      <c r="I45" s="582" t="s">
        <v>3162</v>
      </c>
      <c r="J45" s="582" t="s">
        <v>3325</v>
      </c>
      <c r="K45" s="582" t="s">
        <v>3163</v>
      </c>
      <c r="L45" s="582" t="s">
        <v>3164</v>
      </c>
      <c r="M45" s="602">
        <v>11015</v>
      </c>
      <c r="N45" s="602"/>
      <c r="O45" s="602"/>
      <c r="P45" s="602">
        <v>10992.662</v>
      </c>
    </row>
    <row r="46" spans="1:16" hidden="1" x14ac:dyDescent="0.5">
      <c r="A46" s="582">
        <v>43</v>
      </c>
      <c r="B46" s="582" t="s">
        <v>3561</v>
      </c>
      <c r="C46" s="582" t="s">
        <v>3555</v>
      </c>
      <c r="D46" s="582" t="s">
        <v>3562</v>
      </c>
      <c r="E46" s="582" t="s">
        <v>3319</v>
      </c>
      <c r="F46" s="582" t="s">
        <v>3166</v>
      </c>
      <c r="G46" s="582" t="s">
        <v>3320</v>
      </c>
      <c r="H46" s="582" t="s">
        <v>3321</v>
      </c>
      <c r="I46" s="582" t="s">
        <v>3162</v>
      </c>
      <c r="J46" s="582" t="s">
        <v>3322</v>
      </c>
      <c r="K46" s="582" t="s">
        <v>3163</v>
      </c>
      <c r="L46" s="582" t="s">
        <v>3164</v>
      </c>
      <c r="M46" s="602">
        <v>13761</v>
      </c>
      <c r="N46" s="602"/>
      <c r="O46" s="602"/>
      <c r="P46" s="602">
        <v>13734.486000000001</v>
      </c>
    </row>
    <row r="47" spans="1:16" hidden="1" x14ac:dyDescent="0.5">
      <c r="A47" s="582">
        <v>44</v>
      </c>
      <c r="B47" s="582" t="s">
        <v>3563</v>
      </c>
      <c r="C47" s="582" t="s">
        <v>3555</v>
      </c>
      <c r="D47" s="582" t="s">
        <v>3564</v>
      </c>
      <c r="E47" s="582" t="s">
        <v>3319</v>
      </c>
      <c r="F47" s="582" t="s">
        <v>3166</v>
      </c>
      <c r="G47" s="582" t="s">
        <v>3380</v>
      </c>
      <c r="H47" s="582" t="s">
        <v>3565</v>
      </c>
      <c r="I47" s="582" t="s">
        <v>3162</v>
      </c>
      <c r="J47" s="582" t="s">
        <v>3325</v>
      </c>
      <c r="K47" s="582" t="s">
        <v>3163</v>
      </c>
      <c r="L47" s="582" t="s">
        <v>3164</v>
      </c>
      <c r="M47" s="602">
        <v>12349</v>
      </c>
      <c r="N47" s="602"/>
      <c r="O47" s="602"/>
      <c r="P47" s="602">
        <v>12327.710999999999</v>
      </c>
    </row>
    <row r="48" spans="1:16" hidden="1" x14ac:dyDescent="0.5">
      <c r="A48" s="582">
        <v>45</v>
      </c>
      <c r="B48" s="582" t="s">
        <v>3566</v>
      </c>
      <c r="C48" s="582" t="s">
        <v>3555</v>
      </c>
      <c r="D48" s="582" t="s">
        <v>3567</v>
      </c>
      <c r="E48" s="582" t="s">
        <v>3319</v>
      </c>
      <c r="F48" s="582" t="s">
        <v>3166</v>
      </c>
      <c r="G48" s="582" t="s">
        <v>3324</v>
      </c>
      <c r="H48" s="582" t="s">
        <v>3321</v>
      </c>
      <c r="I48" s="582" t="s">
        <v>3162</v>
      </c>
      <c r="J48" s="582" t="s">
        <v>3325</v>
      </c>
      <c r="K48" s="582" t="s">
        <v>3163</v>
      </c>
      <c r="L48" s="582" t="s">
        <v>3164</v>
      </c>
      <c r="M48" s="602">
        <v>12426</v>
      </c>
      <c r="N48" s="602"/>
      <c r="O48" s="602"/>
      <c r="P48" s="602">
        <v>12398.278</v>
      </c>
    </row>
    <row r="49" spans="1:16" hidden="1" x14ac:dyDescent="0.5">
      <c r="A49" s="582">
        <v>46</v>
      </c>
      <c r="B49" s="582" t="s">
        <v>3568</v>
      </c>
      <c r="C49" s="582" t="s">
        <v>3555</v>
      </c>
      <c r="D49" s="582" t="s">
        <v>3569</v>
      </c>
      <c r="E49" s="582" t="s">
        <v>3319</v>
      </c>
      <c r="F49" s="582" t="s">
        <v>3166</v>
      </c>
      <c r="G49" s="582" t="s">
        <v>3320</v>
      </c>
      <c r="H49" s="582" t="s">
        <v>3321</v>
      </c>
      <c r="I49" s="582" t="s">
        <v>3162</v>
      </c>
      <c r="J49" s="582" t="s">
        <v>3322</v>
      </c>
      <c r="K49" s="582" t="s">
        <v>3163</v>
      </c>
      <c r="L49" s="582" t="s">
        <v>3164</v>
      </c>
      <c r="M49" s="602">
        <v>13722</v>
      </c>
      <c r="N49" s="602"/>
      <c r="O49" s="602"/>
      <c r="P49" s="602">
        <v>13692.781000000001</v>
      </c>
    </row>
    <row r="50" spans="1:16" hidden="1" x14ac:dyDescent="0.5">
      <c r="A50" s="582">
        <v>47</v>
      </c>
      <c r="B50" s="582" t="s">
        <v>3570</v>
      </c>
      <c r="C50" s="582" t="s">
        <v>3555</v>
      </c>
      <c r="D50" s="582" t="s">
        <v>3571</v>
      </c>
      <c r="E50" s="582" t="s">
        <v>3172</v>
      </c>
      <c r="F50" s="582" t="s">
        <v>3161</v>
      </c>
      <c r="G50" s="582" t="s">
        <v>3543</v>
      </c>
      <c r="H50" s="582" t="s">
        <v>3386</v>
      </c>
      <c r="I50" s="582" t="s">
        <v>3398</v>
      </c>
      <c r="J50" s="582" t="s">
        <v>3375</v>
      </c>
      <c r="K50" s="582" t="s">
        <v>3163</v>
      </c>
      <c r="L50" s="582" t="s">
        <v>3164</v>
      </c>
      <c r="M50" s="602">
        <v>20900</v>
      </c>
      <c r="N50" s="602"/>
      <c r="O50" s="602"/>
      <c r="P50" s="602">
        <v>20855.495999999999</v>
      </c>
    </row>
    <row r="51" spans="1:16" hidden="1" x14ac:dyDescent="0.5">
      <c r="A51" s="582">
        <v>48</v>
      </c>
      <c r="B51" s="582" t="s">
        <v>3570</v>
      </c>
      <c r="C51" s="582" t="s">
        <v>3555</v>
      </c>
      <c r="D51" s="582" t="s">
        <v>3572</v>
      </c>
      <c r="E51" s="582" t="s">
        <v>3172</v>
      </c>
      <c r="F51" s="582" t="s">
        <v>3161</v>
      </c>
      <c r="G51" s="582" t="s">
        <v>3541</v>
      </c>
      <c r="H51" s="582" t="s">
        <v>3397</v>
      </c>
      <c r="I51" s="582" t="s">
        <v>3398</v>
      </c>
      <c r="J51" s="582" t="s">
        <v>3375</v>
      </c>
      <c r="K51" s="582" t="s">
        <v>3163</v>
      </c>
      <c r="L51" s="582" t="s">
        <v>3164</v>
      </c>
      <c r="M51" s="602">
        <v>18777</v>
      </c>
      <c r="N51" s="602"/>
      <c r="O51" s="602"/>
      <c r="P51" s="602">
        <v>18737.017</v>
      </c>
    </row>
    <row r="52" spans="1:16" hidden="1" x14ac:dyDescent="0.5">
      <c r="A52" s="582">
        <v>49</v>
      </c>
      <c r="B52" s="582" t="s">
        <v>3570</v>
      </c>
      <c r="C52" s="582" t="s">
        <v>3555</v>
      </c>
      <c r="D52" s="582" t="s">
        <v>3573</v>
      </c>
      <c r="E52" s="582" t="s">
        <v>3319</v>
      </c>
      <c r="F52" s="582" t="s">
        <v>3166</v>
      </c>
      <c r="G52" s="582" t="s">
        <v>3515</v>
      </c>
      <c r="H52" s="582" t="s">
        <v>3321</v>
      </c>
      <c r="I52" s="582" t="s">
        <v>3162</v>
      </c>
      <c r="J52" s="582" t="s">
        <v>3325</v>
      </c>
      <c r="K52" s="582" t="s">
        <v>3163</v>
      </c>
      <c r="L52" s="582" t="s">
        <v>3164</v>
      </c>
      <c r="M52" s="602">
        <v>17331</v>
      </c>
      <c r="N52" s="602"/>
      <c r="O52" s="602"/>
      <c r="P52" s="602">
        <v>17294.096000000001</v>
      </c>
    </row>
    <row r="53" spans="1:16" hidden="1" x14ac:dyDescent="0.5">
      <c r="A53" s="582">
        <v>50</v>
      </c>
      <c r="B53" s="582" t="s">
        <v>3570</v>
      </c>
      <c r="C53" s="582" t="s">
        <v>3555</v>
      </c>
      <c r="D53" s="582" t="s">
        <v>3574</v>
      </c>
      <c r="E53" s="582" t="s">
        <v>3160</v>
      </c>
      <c r="F53" s="582" t="s">
        <v>3161</v>
      </c>
      <c r="G53" s="582" t="s">
        <v>3575</v>
      </c>
      <c r="H53" s="582" t="s">
        <v>3576</v>
      </c>
      <c r="I53" s="582" t="s">
        <v>3162</v>
      </c>
      <c r="J53" s="582" t="s">
        <v>3181</v>
      </c>
      <c r="K53" s="582" t="s">
        <v>3163</v>
      </c>
      <c r="L53" s="582" t="s">
        <v>3164</v>
      </c>
      <c r="M53" s="602">
        <v>6520</v>
      </c>
      <c r="N53" s="602"/>
      <c r="O53" s="602"/>
      <c r="P53" s="602">
        <v>6506.116</v>
      </c>
    </row>
    <row r="54" spans="1:16" hidden="1" x14ac:dyDescent="0.5">
      <c r="A54" s="582">
        <v>51</v>
      </c>
      <c r="B54" s="582" t="s">
        <v>3577</v>
      </c>
      <c r="C54" s="582" t="s">
        <v>3578</v>
      </c>
      <c r="D54" s="582" t="s">
        <v>3579</v>
      </c>
      <c r="E54" s="582" t="s">
        <v>3319</v>
      </c>
      <c r="F54" s="582" t="s">
        <v>3166</v>
      </c>
      <c r="G54" s="582" t="s">
        <v>3320</v>
      </c>
      <c r="H54" s="582" t="s">
        <v>3321</v>
      </c>
      <c r="I54" s="582" t="s">
        <v>3524</v>
      </c>
      <c r="J54" s="582" t="s">
        <v>3322</v>
      </c>
      <c r="K54" s="582" t="s">
        <v>3163</v>
      </c>
      <c r="L54" s="582" t="s">
        <v>3164</v>
      </c>
      <c r="M54" s="602">
        <v>14321</v>
      </c>
      <c r="N54" s="602"/>
      <c r="O54" s="602"/>
      <c r="P54" s="602">
        <v>14290.504999999999</v>
      </c>
    </row>
    <row r="55" spans="1:16" hidden="1" x14ac:dyDescent="0.5">
      <c r="A55" s="582">
        <v>52</v>
      </c>
      <c r="B55" s="582" t="s">
        <v>3577</v>
      </c>
      <c r="C55" s="582" t="s">
        <v>3578</v>
      </c>
      <c r="D55" s="582" t="s">
        <v>3580</v>
      </c>
      <c r="E55" s="582" t="s">
        <v>3319</v>
      </c>
      <c r="F55" s="582" t="s">
        <v>3166</v>
      </c>
      <c r="G55" s="582" t="s">
        <v>3581</v>
      </c>
      <c r="H55" s="582" t="s">
        <v>3582</v>
      </c>
      <c r="I55" s="582" t="s">
        <v>3412</v>
      </c>
      <c r="J55" s="582" t="s">
        <v>3383</v>
      </c>
      <c r="K55" s="582" t="s">
        <v>3163</v>
      </c>
      <c r="L55" s="582" t="s">
        <v>3164</v>
      </c>
      <c r="M55" s="602">
        <v>6360</v>
      </c>
      <c r="N55" s="602"/>
      <c r="O55" s="602"/>
      <c r="P55" s="602">
        <v>6346.4570000000003</v>
      </c>
    </row>
    <row r="56" spans="1:16" hidden="1" x14ac:dyDescent="0.5">
      <c r="A56" s="582">
        <v>53</v>
      </c>
      <c r="B56" s="582" t="s">
        <v>3577</v>
      </c>
      <c r="C56" s="582" t="s">
        <v>3578</v>
      </c>
      <c r="D56" s="582" t="s">
        <v>3583</v>
      </c>
      <c r="E56" s="582" t="s">
        <v>3319</v>
      </c>
      <c r="F56" s="582" t="s">
        <v>3166</v>
      </c>
      <c r="G56" s="582" t="s">
        <v>3584</v>
      </c>
      <c r="H56" s="582" t="s">
        <v>3582</v>
      </c>
      <c r="I56" s="582" t="s">
        <v>3383</v>
      </c>
      <c r="J56" s="582" t="s">
        <v>3317</v>
      </c>
      <c r="K56" s="582" t="s">
        <v>3163</v>
      </c>
      <c r="L56" s="582" t="s">
        <v>3164</v>
      </c>
      <c r="M56" s="602">
        <v>5003</v>
      </c>
      <c r="N56" s="602"/>
      <c r="O56" s="602"/>
      <c r="P56" s="602">
        <v>4992.3469999999998</v>
      </c>
    </row>
    <row r="57" spans="1:16" hidden="1" x14ac:dyDescent="0.5">
      <c r="A57" s="582">
        <v>54</v>
      </c>
      <c r="B57" s="582" t="s">
        <v>3585</v>
      </c>
      <c r="C57" s="582" t="s">
        <v>3578</v>
      </c>
      <c r="D57" s="582" t="s">
        <v>3586</v>
      </c>
      <c r="E57" s="582" t="s">
        <v>3319</v>
      </c>
      <c r="F57" s="582" t="s">
        <v>3166</v>
      </c>
      <c r="G57" s="582" t="s">
        <v>3324</v>
      </c>
      <c r="H57" s="582" t="s">
        <v>3587</v>
      </c>
      <c r="I57" s="582" t="s">
        <v>3524</v>
      </c>
      <c r="J57" s="582" t="s">
        <v>3325</v>
      </c>
      <c r="K57" s="582" t="s">
        <v>3163</v>
      </c>
      <c r="L57" s="582" t="s">
        <v>3164</v>
      </c>
      <c r="M57" s="602">
        <v>16794</v>
      </c>
      <c r="N57" s="602"/>
      <c r="O57" s="602"/>
      <c r="P57" s="602">
        <v>16763.348000000002</v>
      </c>
    </row>
    <row r="58" spans="1:16" hidden="1" x14ac:dyDescent="0.5">
      <c r="A58" s="582">
        <v>55</v>
      </c>
      <c r="B58" s="582" t="s">
        <v>3585</v>
      </c>
      <c r="C58" s="582" t="s">
        <v>3578</v>
      </c>
      <c r="D58" s="582" t="s">
        <v>3588</v>
      </c>
      <c r="E58" s="582" t="s">
        <v>3319</v>
      </c>
      <c r="F58" s="582" t="s">
        <v>3166</v>
      </c>
      <c r="G58" s="582" t="s">
        <v>3581</v>
      </c>
      <c r="H58" s="582" t="s">
        <v>3321</v>
      </c>
      <c r="I58" s="582" t="s">
        <v>3162</v>
      </c>
      <c r="J58" s="582" t="s">
        <v>3383</v>
      </c>
      <c r="K58" s="582" t="s">
        <v>3163</v>
      </c>
      <c r="L58" s="582" t="s">
        <v>3164</v>
      </c>
      <c r="M58" s="602">
        <v>6671</v>
      </c>
      <c r="N58" s="602"/>
      <c r="O58" s="602"/>
      <c r="P58" s="602">
        <v>6658.8239999999996</v>
      </c>
    </row>
    <row r="59" spans="1:16" hidden="1" x14ac:dyDescent="0.5">
      <c r="A59" s="582">
        <v>56</v>
      </c>
      <c r="B59" s="582" t="s">
        <v>3585</v>
      </c>
      <c r="C59" s="582" t="s">
        <v>3578</v>
      </c>
      <c r="D59" s="582" t="s">
        <v>3589</v>
      </c>
      <c r="E59" s="582" t="s">
        <v>3319</v>
      </c>
      <c r="F59" s="582" t="s">
        <v>3166</v>
      </c>
      <c r="G59" s="582" t="s">
        <v>3584</v>
      </c>
      <c r="H59" s="582" t="s">
        <v>3321</v>
      </c>
      <c r="I59" s="582" t="s">
        <v>3383</v>
      </c>
      <c r="J59" s="582" t="s">
        <v>3317</v>
      </c>
      <c r="K59" s="582" t="s">
        <v>3163</v>
      </c>
      <c r="L59" s="582" t="s">
        <v>3164</v>
      </c>
      <c r="M59" s="602">
        <v>4670</v>
      </c>
      <c r="N59" s="602"/>
      <c r="O59" s="602"/>
      <c r="P59" s="602">
        <v>4661.4759999999997</v>
      </c>
    </row>
    <row r="60" spans="1:16" hidden="1" x14ac:dyDescent="0.5">
      <c r="A60" s="582">
        <v>57</v>
      </c>
      <c r="B60" s="582" t="s">
        <v>3590</v>
      </c>
      <c r="C60" s="582" t="s">
        <v>3578</v>
      </c>
      <c r="D60" s="582" t="s">
        <v>3591</v>
      </c>
      <c r="E60" s="582" t="s">
        <v>3175</v>
      </c>
      <c r="F60" s="582" t="s">
        <v>3176</v>
      </c>
      <c r="G60" s="582" t="s">
        <v>3592</v>
      </c>
      <c r="H60" s="582" t="s">
        <v>3593</v>
      </c>
      <c r="I60" s="582" t="s">
        <v>3162</v>
      </c>
      <c r="J60" s="582" t="s">
        <v>3594</v>
      </c>
      <c r="K60" s="582" t="s">
        <v>3163</v>
      </c>
      <c r="L60" s="582" t="s">
        <v>3164</v>
      </c>
      <c r="M60" s="602">
        <v>96170</v>
      </c>
      <c r="N60" s="602"/>
      <c r="O60" s="602"/>
      <c r="P60" s="602">
        <v>95945.714000000007</v>
      </c>
    </row>
    <row r="61" spans="1:16" hidden="1" x14ac:dyDescent="0.5">
      <c r="A61" s="582">
        <v>58</v>
      </c>
      <c r="B61" s="582" t="s">
        <v>3590</v>
      </c>
      <c r="C61" s="582" t="s">
        <v>3578</v>
      </c>
      <c r="D61" s="582" t="s">
        <v>3595</v>
      </c>
      <c r="E61" s="582" t="s">
        <v>3319</v>
      </c>
      <c r="F61" s="582" t="s">
        <v>3166</v>
      </c>
      <c r="G61" s="582" t="s">
        <v>3320</v>
      </c>
      <c r="H61" s="582" t="s">
        <v>3582</v>
      </c>
      <c r="I61" s="582" t="s">
        <v>3162</v>
      </c>
      <c r="J61" s="582" t="s">
        <v>3322</v>
      </c>
      <c r="K61" s="582" t="s">
        <v>3163</v>
      </c>
      <c r="L61" s="582" t="s">
        <v>3164</v>
      </c>
      <c r="M61" s="602">
        <v>13380</v>
      </c>
      <c r="N61" s="602"/>
      <c r="O61" s="602"/>
      <c r="P61" s="602">
        <v>13348.795</v>
      </c>
    </row>
    <row r="62" spans="1:16" hidden="1" x14ac:dyDescent="0.5">
      <c r="A62" s="582">
        <v>59</v>
      </c>
      <c r="B62" s="582" t="s">
        <v>3590</v>
      </c>
      <c r="C62" s="582" t="s">
        <v>3578</v>
      </c>
      <c r="D62" s="582" t="s">
        <v>3596</v>
      </c>
      <c r="E62" s="582" t="s">
        <v>3319</v>
      </c>
      <c r="F62" s="582" t="s">
        <v>3166</v>
      </c>
      <c r="G62" s="582" t="s">
        <v>3581</v>
      </c>
      <c r="H62" s="582" t="s">
        <v>3582</v>
      </c>
      <c r="I62" s="582" t="s">
        <v>3162</v>
      </c>
      <c r="J62" s="582" t="s">
        <v>3383</v>
      </c>
      <c r="K62" s="582" t="s">
        <v>3163</v>
      </c>
      <c r="L62" s="582" t="s">
        <v>3164</v>
      </c>
      <c r="M62" s="602">
        <v>5802</v>
      </c>
      <c r="N62" s="602"/>
      <c r="O62" s="602"/>
      <c r="P62" s="602">
        <v>5788.4690000000001</v>
      </c>
    </row>
    <row r="63" spans="1:16" hidden="1" x14ac:dyDescent="0.5">
      <c r="A63" s="582">
        <v>60</v>
      </c>
      <c r="B63" s="582" t="s">
        <v>3590</v>
      </c>
      <c r="C63" s="582" t="s">
        <v>3578</v>
      </c>
      <c r="D63" s="582" t="s">
        <v>3597</v>
      </c>
      <c r="E63" s="582" t="s">
        <v>3180</v>
      </c>
      <c r="F63" s="582" t="s">
        <v>3166</v>
      </c>
      <c r="G63" s="582" t="s">
        <v>3185</v>
      </c>
      <c r="H63" s="582" t="s">
        <v>3598</v>
      </c>
      <c r="I63" s="582" t="s">
        <v>3162</v>
      </c>
      <c r="J63" s="582" t="s">
        <v>3181</v>
      </c>
      <c r="K63" s="582" t="s">
        <v>3163</v>
      </c>
      <c r="L63" s="582" t="s">
        <v>3164</v>
      </c>
      <c r="M63" s="602">
        <v>893</v>
      </c>
      <c r="N63" s="602"/>
      <c r="O63" s="602"/>
      <c r="P63" s="602">
        <v>890.91700000000003</v>
      </c>
    </row>
    <row r="64" spans="1:16" hidden="1" x14ac:dyDescent="0.5">
      <c r="A64" s="582">
        <v>61</v>
      </c>
      <c r="B64" s="582" t="s">
        <v>3590</v>
      </c>
      <c r="C64" s="582" t="s">
        <v>3578</v>
      </c>
      <c r="D64" s="582" t="s">
        <v>3599</v>
      </c>
      <c r="E64" s="582" t="s">
        <v>3319</v>
      </c>
      <c r="F64" s="582" t="s">
        <v>3166</v>
      </c>
      <c r="G64" s="582" t="s">
        <v>3584</v>
      </c>
      <c r="H64" s="582" t="s">
        <v>3582</v>
      </c>
      <c r="I64" s="582" t="s">
        <v>3162</v>
      </c>
      <c r="J64" s="582" t="s">
        <v>3317</v>
      </c>
      <c r="K64" s="582" t="s">
        <v>3163</v>
      </c>
      <c r="L64" s="582" t="s">
        <v>3164</v>
      </c>
      <c r="M64" s="602">
        <v>5083</v>
      </c>
      <c r="N64" s="602"/>
      <c r="O64" s="602"/>
      <c r="P64" s="602">
        <v>5071.1459999999997</v>
      </c>
    </row>
    <row r="65" spans="1:16" hidden="1" x14ac:dyDescent="0.5">
      <c r="A65" s="582">
        <v>62</v>
      </c>
      <c r="B65" s="582" t="s">
        <v>3600</v>
      </c>
      <c r="C65" s="582" t="s">
        <v>3578</v>
      </c>
      <c r="D65" s="582" t="s">
        <v>3601</v>
      </c>
      <c r="E65" s="582" t="s">
        <v>3172</v>
      </c>
      <c r="F65" s="582" t="s">
        <v>3161</v>
      </c>
      <c r="G65" s="582" t="s">
        <v>3602</v>
      </c>
      <c r="H65" s="582" t="s">
        <v>3603</v>
      </c>
      <c r="I65" s="582" t="s">
        <v>3162</v>
      </c>
      <c r="J65" s="582" t="s">
        <v>3387</v>
      </c>
      <c r="K65" s="582" t="s">
        <v>3163</v>
      </c>
      <c r="L65" s="582" t="s">
        <v>3164</v>
      </c>
      <c r="M65" s="602">
        <v>19000</v>
      </c>
      <c r="N65" s="602"/>
      <c r="O65" s="602"/>
      <c r="P65" s="602">
        <v>18957.615000000002</v>
      </c>
    </row>
    <row r="66" spans="1:16" hidden="1" x14ac:dyDescent="0.5">
      <c r="A66" s="582">
        <v>63</v>
      </c>
      <c r="B66" s="582" t="s">
        <v>3600</v>
      </c>
      <c r="C66" s="582" t="s">
        <v>3578</v>
      </c>
      <c r="D66" s="582" t="s">
        <v>3604</v>
      </c>
      <c r="E66" s="582" t="s">
        <v>3319</v>
      </c>
      <c r="F66" s="582" t="s">
        <v>3166</v>
      </c>
      <c r="G66" s="582" t="s">
        <v>3324</v>
      </c>
      <c r="H66" s="582" t="s">
        <v>3582</v>
      </c>
      <c r="I66" s="582" t="s">
        <v>3162</v>
      </c>
      <c r="J66" s="582" t="s">
        <v>3325</v>
      </c>
      <c r="K66" s="582" t="s">
        <v>3163</v>
      </c>
      <c r="L66" s="582" t="s">
        <v>3164</v>
      </c>
      <c r="M66" s="602">
        <v>19633</v>
      </c>
      <c r="N66" s="602"/>
      <c r="O66" s="602"/>
      <c r="P66" s="602">
        <v>19589.203000000001</v>
      </c>
    </row>
    <row r="67" spans="1:16" hidden="1" x14ac:dyDescent="0.5">
      <c r="A67" s="582">
        <v>64</v>
      </c>
      <c r="B67" s="582" t="s">
        <v>3600</v>
      </c>
      <c r="C67" s="582" t="s">
        <v>3578</v>
      </c>
      <c r="D67" s="582" t="s">
        <v>3605</v>
      </c>
      <c r="E67" s="582" t="s">
        <v>3319</v>
      </c>
      <c r="F67" s="582" t="s">
        <v>3166</v>
      </c>
      <c r="G67" s="582" t="s">
        <v>3581</v>
      </c>
      <c r="H67" s="582" t="s">
        <v>3606</v>
      </c>
      <c r="I67" s="582" t="s">
        <v>3162</v>
      </c>
      <c r="J67" s="582" t="s">
        <v>3383</v>
      </c>
      <c r="K67" s="582" t="s">
        <v>3163</v>
      </c>
      <c r="L67" s="582" t="s">
        <v>3164</v>
      </c>
      <c r="M67" s="602">
        <v>7579</v>
      </c>
      <c r="N67" s="602"/>
      <c r="O67" s="602"/>
      <c r="P67" s="602">
        <v>7562.0929999999998</v>
      </c>
    </row>
    <row r="68" spans="1:16" hidden="1" x14ac:dyDescent="0.5">
      <c r="A68" s="582">
        <v>65</v>
      </c>
      <c r="B68" s="582" t="s">
        <v>3600</v>
      </c>
      <c r="C68" s="582" t="s">
        <v>3607</v>
      </c>
      <c r="D68" s="582" t="s">
        <v>3608</v>
      </c>
      <c r="E68" s="582" t="s">
        <v>3319</v>
      </c>
      <c r="F68" s="582" t="s">
        <v>3166</v>
      </c>
      <c r="G68" s="582" t="s">
        <v>3584</v>
      </c>
      <c r="H68" s="582" t="s">
        <v>3606</v>
      </c>
      <c r="I68" s="582" t="s">
        <v>3181</v>
      </c>
      <c r="J68" s="582" t="s">
        <v>3317</v>
      </c>
      <c r="K68" s="582" t="s">
        <v>3163</v>
      </c>
      <c r="L68" s="582" t="s">
        <v>3164</v>
      </c>
      <c r="M68" s="602">
        <v>6406</v>
      </c>
      <c r="N68" s="602"/>
      <c r="O68" s="602"/>
      <c r="P68" s="602">
        <v>6391.71</v>
      </c>
    </row>
    <row r="69" spans="1:16" ht="12.75" x14ac:dyDescent="0.2">
      <c r="A69" s="618" t="s">
        <v>1699</v>
      </c>
      <c r="B69" s="618"/>
      <c r="C69" s="618"/>
      <c r="D69" s="618"/>
      <c r="E69" s="618"/>
      <c r="F69" s="618"/>
      <c r="G69" s="618"/>
      <c r="H69" s="618"/>
      <c r="I69" s="618"/>
      <c r="J69" s="618"/>
      <c r="K69" s="618"/>
      <c r="L69" s="618"/>
      <c r="M69" s="603">
        <f>SUM(M4:M68)</f>
        <v>903857</v>
      </c>
      <c r="N69" s="603"/>
      <c r="O69" s="603"/>
      <c r="P69" s="603">
        <f>SUM(P4:P68)</f>
        <v>902665.65500000026</v>
      </c>
    </row>
    <row r="70" spans="1:16" hidden="1" x14ac:dyDescent="0.5">
      <c r="A70" s="582">
        <v>1</v>
      </c>
      <c r="B70" s="582" t="s">
        <v>3446</v>
      </c>
      <c r="C70" s="582" t="s">
        <v>3408</v>
      </c>
      <c r="D70" s="582" t="s">
        <v>3609</v>
      </c>
      <c r="E70" s="582" t="s">
        <v>3206</v>
      </c>
      <c r="F70" s="582" t="s">
        <v>3166</v>
      </c>
      <c r="G70" s="582" t="s">
        <v>3213</v>
      </c>
      <c r="H70" s="582" t="s">
        <v>3214</v>
      </c>
      <c r="I70" s="582" t="s">
        <v>3162</v>
      </c>
      <c r="J70" s="582" t="s">
        <v>3162</v>
      </c>
      <c r="K70" s="582" t="s">
        <v>3195</v>
      </c>
      <c r="L70" s="582" t="s">
        <v>3164</v>
      </c>
      <c r="M70" s="602">
        <v>104</v>
      </c>
      <c r="N70" s="602"/>
      <c r="O70" s="602"/>
      <c r="P70" s="602">
        <v>103.81</v>
      </c>
    </row>
    <row r="71" spans="1:16" hidden="1" x14ac:dyDescent="0.5">
      <c r="A71" s="582">
        <v>2</v>
      </c>
      <c r="B71" s="582" t="s">
        <v>3446</v>
      </c>
      <c r="C71" s="582" t="s">
        <v>3408</v>
      </c>
      <c r="D71" s="582" t="s">
        <v>3610</v>
      </c>
      <c r="E71" s="582" t="s">
        <v>3206</v>
      </c>
      <c r="F71" s="582" t="s">
        <v>3166</v>
      </c>
      <c r="G71" s="582" t="s">
        <v>3416</v>
      </c>
      <c r="H71" s="582" t="s">
        <v>3417</v>
      </c>
      <c r="I71" s="582" t="s">
        <v>3162</v>
      </c>
      <c r="J71" s="582" t="s">
        <v>3162</v>
      </c>
      <c r="K71" s="582" t="s">
        <v>3195</v>
      </c>
      <c r="L71" s="582" t="s">
        <v>3164</v>
      </c>
      <c r="M71" s="602">
        <v>1200</v>
      </c>
      <c r="N71" s="602"/>
      <c r="O71" s="602"/>
      <c r="P71" s="602">
        <v>1197.81</v>
      </c>
    </row>
    <row r="72" spans="1:16" hidden="1" x14ac:dyDescent="0.5">
      <c r="A72" s="582">
        <v>3</v>
      </c>
      <c r="B72" s="582" t="s">
        <v>3446</v>
      </c>
      <c r="C72" s="582" t="s">
        <v>3408</v>
      </c>
      <c r="D72" s="582" t="s">
        <v>3611</v>
      </c>
      <c r="E72" s="582" t="s">
        <v>3206</v>
      </c>
      <c r="F72" s="582" t="s">
        <v>3166</v>
      </c>
      <c r="G72" s="582" t="s">
        <v>3414</v>
      </c>
      <c r="H72" s="582" t="s">
        <v>3415</v>
      </c>
      <c r="I72" s="582" t="s">
        <v>3162</v>
      </c>
      <c r="J72" s="582" t="s">
        <v>3162</v>
      </c>
      <c r="K72" s="582" t="s">
        <v>3195</v>
      </c>
      <c r="L72" s="582" t="s">
        <v>3164</v>
      </c>
      <c r="M72" s="602">
        <v>1100</v>
      </c>
      <c r="N72" s="602"/>
      <c r="O72" s="602"/>
      <c r="P72" s="602">
        <v>1097.992</v>
      </c>
    </row>
    <row r="73" spans="1:16" hidden="1" x14ac:dyDescent="0.5">
      <c r="A73" s="582">
        <v>4</v>
      </c>
      <c r="B73" s="582" t="s">
        <v>3446</v>
      </c>
      <c r="C73" s="582" t="s">
        <v>3408</v>
      </c>
      <c r="D73" s="582" t="s">
        <v>3612</v>
      </c>
      <c r="E73" s="582" t="s">
        <v>3197</v>
      </c>
      <c r="F73" s="582" t="s">
        <v>3166</v>
      </c>
      <c r="G73" s="582" t="s">
        <v>1706</v>
      </c>
      <c r="H73" s="582" t="s">
        <v>1709</v>
      </c>
      <c r="I73" s="582" t="s">
        <v>3198</v>
      </c>
      <c r="J73" s="582" t="s">
        <v>3170</v>
      </c>
      <c r="K73" s="582" t="s">
        <v>3195</v>
      </c>
      <c r="L73" s="582" t="s">
        <v>3164</v>
      </c>
      <c r="M73" s="602">
        <v>1240</v>
      </c>
      <c r="N73" s="602"/>
      <c r="O73" s="602"/>
      <c r="P73" s="602">
        <v>1237.7370000000001</v>
      </c>
    </row>
    <row r="74" spans="1:16" hidden="1" x14ac:dyDescent="0.5">
      <c r="A74" s="582">
        <v>5</v>
      </c>
      <c r="B74" s="582" t="s">
        <v>3446</v>
      </c>
      <c r="C74" s="582" t="s">
        <v>3408</v>
      </c>
      <c r="D74" s="582" t="s">
        <v>3613</v>
      </c>
      <c r="E74" s="582" t="s">
        <v>3197</v>
      </c>
      <c r="F74" s="582" t="s">
        <v>3166</v>
      </c>
      <c r="G74" s="582" t="s">
        <v>1705</v>
      </c>
      <c r="H74" s="582" t="s">
        <v>1709</v>
      </c>
      <c r="I74" s="582" t="s">
        <v>3170</v>
      </c>
      <c r="J74" s="582" t="s">
        <v>3198</v>
      </c>
      <c r="K74" s="582" t="s">
        <v>3195</v>
      </c>
      <c r="L74" s="582" t="s">
        <v>3164</v>
      </c>
      <c r="M74" s="602">
        <v>888</v>
      </c>
      <c r="N74" s="602"/>
      <c r="O74" s="602"/>
      <c r="P74" s="602">
        <v>886.37900000000002</v>
      </c>
    </row>
    <row r="75" spans="1:16" hidden="1" x14ac:dyDescent="0.5">
      <c r="A75" s="582">
        <v>6</v>
      </c>
      <c r="B75" s="582" t="s">
        <v>3448</v>
      </c>
      <c r="C75" s="582" t="s">
        <v>3419</v>
      </c>
      <c r="D75" s="582" t="s">
        <v>3614</v>
      </c>
      <c r="E75" s="582" t="s">
        <v>3206</v>
      </c>
      <c r="F75" s="582" t="s">
        <v>3166</v>
      </c>
      <c r="G75" s="582" t="s">
        <v>3416</v>
      </c>
      <c r="H75" s="582" t="s">
        <v>3417</v>
      </c>
      <c r="I75" s="582" t="s">
        <v>3162</v>
      </c>
      <c r="J75" s="582" t="s">
        <v>3162</v>
      </c>
      <c r="K75" s="582" t="s">
        <v>3195</v>
      </c>
      <c r="L75" s="582" t="s">
        <v>3164</v>
      </c>
      <c r="M75" s="602">
        <v>1070</v>
      </c>
      <c r="N75" s="602"/>
      <c r="O75" s="602"/>
      <c r="P75" s="602">
        <v>1068.373</v>
      </c>
    </row>
    <row r="76" spans="1:16" hidden="1" x14ac:dyDescent="0.5">
      <c r="A76" s="582">
        <v>7</v>
      </c>
      <c r="B76" s="582" t="s">
        <v>3448</v>
      </c>
      <c r="C76" s="582" t="s">
        <v>3419</v>
      </c>
      <c r="D76" s="582" t="s">
        <v>3615</v>
      </c>
      <c r="E76" s="582" t="s">
        <v>3206</v>
      </c>
      <c r="F76" s="582" t="s">
        <v>3166</v>
      </c>
      <c r="G76" s="582" t="s">
        <v>2475</v>
      </c>
      <c r="H76" s="582" t="s">
        <v>2474</v>
      </c>
      <c r="I76" s="582" t="s">
        <v>3162</v>
      </c>
      <c r="J76" s="582" t="s">
        <v>3162</v>
      </c>
      <c r="K76" s="582" t="s">
        <v>3195</v>
      </c>
      <c r="L76" s="582" t="s">
        <v>3164</v>
      </c>
      <c r="M76" s="602">
        <v>325</v>
      </c>
      <c r="N76" s="602"/>
      <c r="O76" s="602"/>
      <c r="P76" s="602">
        <v>324.50599999999997</v>
      </c>
    </row>
    <row r="77" spans="1:16" hidden="1" x14ac:dyDescent="0.5">
      <c r="A77" s="582">
        <v>8</v>
      </c>
      <c r="B77" s="582" t="s">
        <v>3448</v>
      </c>
      <c r="C77" s="582" t="s">
        <v>3408</v>
      </c>
      <c r="D77" s="582" t="s">
        <v>3616</v>
      </c>
      <c r="E77" s="582" t="s">
        <v>3197</v>
      </c>
      <c r="F77" s="582" t="s">
        <v>3166</v>
      </c>
      <c r="G77" s="582" t="s">
        <v>1706</v>
      </c>
      <c r="H77" s="582" t="s">
        <v>2270</v>
      </c>
      <c r="I77" s="582" t="s">
        <v>3198</v>
      </c>
      <c r="J77" s="582" t="s">
        <v>3170</v>
      </c>
      <c r="K77" s="582" t="s">
        <v>3195</v>
      </c>
      <c r="L77" s="582" t="s">
        <v>3164</v>
      </c>
      <c r="M77" s="602">
        <v>1008</v>
      </c>
      <c r="N77" s="602"/>
      <c r="O77" s="602"/>
      <c r="P77" s="602">
        <v>1006.467</v>
      </c>
    </row>
    <row r="78" spans="1:16" hidden="1" x14ac:dyDescent="0.5">
      <c r="A78" s="582">
        <v>9</v>
      </c>
      <c r="B78" s="582" t="s">
        <v>3448</v>
      </c>
      <c r="C78" s="582" t="s">
        <v>3408</v>
      </c>
      <c r="D78" s="582" t="s">
        <v>3617</v>
      </c>
      <c r="E78" s="582" t="s">
        <v>3206</v>
      </c>
      <c r="F78" s="582" t="s">
        <v>3166</v>
      </c>
      <c r="G78" s="582" t="s">
        <v>3414</v>
      </c>
      <c r="H78" s="582" t="s">
        <v>3415</v>
      </c>
      <c r="I78" s="582" t="s">
        <v>3162</v>
      </c>
      <c r="J78" s="582" t="s">
        <v>3162</v>
      </c>
      <c r="K78" s="582" t="s">
        <v>3195</v>
      </c>
      <c r="L78" s="582" t="s">
        <v>3164</v>
      </c>
      <c r="M78" s="602">
        <v>413</v>
      </c>
      <c r="N78" s="602"/>
      <c r="O78" s="602"/>
      <c r="P78" s="602">
        <v>412.37200000000001</v>
      </c>
    </row>
    <row r="79" spans="1:16" hidden="1" x14ac:dyDescent="0.5">
      <c r="A79" s="582">
        <v>10</v>
      </c>
      <c r="B79" s="582" t="s">
        <v>3448</v>
      </c>
      <c r="C79" s="582" t="s">
        <v>3408</v>
      </c>
      <c r="D79" s="582" t="s">
        <v>3618</v>
      </c>
      <c r="E79" s="582" t="s">
        <v>3206</v>
      </c>
      <c r="F79" s="582" t="s">
        <v>3166</v>
      </c>
      <c r="G79" s="582" t="s">
        <v>3416</v>
      </c>
      <c r="H79" s="582" t="s">
        <v>3417</v>
      </c>
      <c r="I79" s="582" t="s">
        <v>3162</v>
      </c>
      <c r="J79" s="582" t="s">
        <v>3162</v>
      </c>
      <c r="K79" s="582" t="s">
        <v>3195</v>
      </c>
      <c r="L79" s="582" t="s">
        <v>3164</v>
      </c>
      <c r="M79" s="602">
        <v>760</v>
      </c>
      <c r="N79" s="602"/>
      <c r="O79" s="602"/>
      <c r="P79" s="602">
        <v>758.84400000000005</v>
      </c>
    </row>
    <row r="80" spans="1:16" hidden="1" x14ac:dyDescent="0.5">
      <c r="A80" s="582">
        <v>11</v>
      </c>
      <c r="B80" s="582" t="s">
        <v>3448</v>
      </c>
      <c r="C80" s="582" t="s">
        <v>3408</v>
      </c>
      <c r="D80" s="582" t="s">
        <v>3619</v>
      </c>
      <c r="E80" s="582" t="s">
        <v>3197</v>
      </c>
      <c r="F80" s="582" t="s">
        <v>3166</v>
      </c>
      <c r="G80" s="582" t="s">
        <v>1705</v>
      </c>
      <c r="H80" s="582" t="s">
        <v>2270</v>
      </c>
      <c r="I80" s="582" t="s">
        <v>3170</v>
      </c>
      <c r="J80" s="582" t="s">
        <v>3198</v>
      </c>
      <c r="K80" s="582" t="s">
        <v>3195</v>
      </c>
      <c r="L80" s="582" t="s">
        <v>3164</v>
      </c>
      <c r="M80" s="602">
        <v>1544</v>
      </c>
      <c r="N80" s="602"/>
      <c r="O80" s="602"/>
      <c r="P80" s="602">
        <v>1541.652</v>
      </c>
    </row>
    <row r="81" spans="1:16" hidden="1" x14ac:dyDescent="0.5">
      <c r="A81" s="582">
        <v>12</v>
      </c>
      <c r="B81" s="582" t="s">
        <v>3453</v>
      </c>
      <c r="C81" s="582" t="s">
        <v>3408</v>
      </c>
      <c r="D81" s="582" t="s">
        <v>3620</v>
      </c>
      <c r="E81" s="582" t="s">
        <v>3194</v>
      </c>
      <c r="F81" s="582" t="s">
        <v>3166</v>
      </c>
      <c r="G81" s="582" t="s">
        <v>2183</v>
      </c>
      <c r="H81" s="582" t="s">
        <v>2184</v>
      </c>
      <c r="I81" s="582" t="s">
        <v>3162</v>
      </c>
      <c r="J81" s="582" t="s">
        <v>3162</v>
      </c>
      <c r="K81" s="582" t="s">
        <v>3195</v>
      </c>
      <c r="L81" s="582" t="s">
        <v>3164</v>
      </c>
      <c r="M81" s="602">
        <v>250</v>
      </c>
      <c r="N81" s="602"/>
      <c r="O81" s="602"/>
      <c r="P81" s="602">
        <v>249.62</v>
      </c>
    </row>
    <row r="82" spans="1:16" hidden="1" x14ac:dyDescent="0.5">
      <c r="A82" s="582">
        <v>13</v>
      </c>
      <c r="B82" s="582" t="s">
        <v>3453</v>
      </c>
      <c r="C82" s="582" t="s">
        <v>3408</v>
      </c>
      <c r="D82" s="582" t="s">
        <v>3621</v>
      </c>
      <c r="E82" s="582" t="s">
        <v>3206</v>
      </c>
      <c r="F82" s="582" t="s">
        <v>3166</v>
      </c>
      <c r="G82" s="582" t="s">
        <v>2475</v>
      </c>
      <c r="H82" s="582" t="s">
        <v>2474</v>
      </c>
      <c r="I82" s="582" t="s">
        <v>3162</v>
      </c>
      <c r="J82" s="582" t="s">
        <v>3162</v>
      </c>
      <c r="K82" s="582" t="s">
        <v>3195</v>
      </c>
      <c r="L82" s="582" t="s">
        <v>3164</v>
      </c>
      <c r="M82" s="602">
        <v>834</v>
      </c>
      <c r="N82" s="602"/>
      <c r="O82" s="602"/>
      <c r="P82" s="602">
        <v>832.73099999999999</v>
      </c>
    </row>
    <row r="83" spans="1:16" hidden="1" x14ac:dyDescent="0.5">
      <c r="A83" s="582">
        <v>14</v>
      </c>
      <c r="B83" s="582" t="s">
        <v>3453</v>
      </c>
      <c r="C83" s="582" t="s">
        <v>3408</v>
      </c>
      <c r="D83" s="582" t="s">
        <v>3622</v>
      </c>
      <c r="E83" s="582" t="s">
        <v>3194</v>
      </c>
      <c r="F83" s="582" t="s">
        <v>3166</v>
      </c>
      <c r="G83" s="582" t="s">
        <v>2183</v>
      </c>
      <c r="H83" s="582" t="s">
        <v>2184</v>
      </c>
      <c r="I83" s="582" t="s">
        <v>3162</v>
      </c>
      <c r="J83" s="582" t="s">
        <v>3162</v>
      </c>
      <c r="K83" s="582" t="s">
        <v>3195</v>
      </c>
      <c r="L83" s="582" t="s">
        <v>3164</v>
      </c>
      <c r="M83" s="602">
        <v>511</v>
      </c>
      <c r="N83" s="602"/>
      <c r="O83" s="602"/>
      <c r="P83" s="602">
        <v>510.22300000000001</v>
      </c>
    </row>
    <row r="84" spans="1:16" hidden="1" x14ac:dyDescent="0.5">
      <c r="A84" s="582">
        <v>15</v>
      </c>
      <c r="B84" s="582" t="s">
        <v>3453</v>
      </c>
      <c r="C84" s="582" t="s">
        <v>3408</v>
      </c>
      <c r="D84" s="582" t="s">
        <v>3623</v>
      </c>
      <c r="E84" s="582" t="s">
        <v>3206</v>
      </c>
      <c r="F84" s="582" t="s">
        <v>3166</v>
      </c>
      <c r="G84" s="582" t="s">
        <v>2475</v>
      </c>
      <c r="H84" s="582" t="s">
        <v>2474</v>
      </c>
      <c r="I84" s="582" t="s">
        <v>3162</v>
      </c>
      <c r="J84" s="582" t="s">
        <v>3162</v>
      </c>
      <c r="K84" s="582" t="s">
        <v>3195</v>
      </c>
      <c r="L84" s="582" t="s">
        <v>3164</v>
      </c>
      <c r="M84" s="602">
        <v>641</v>
      </c>
      <c r="N84" s="602"/>
      <c r="O84" s="602"/>
      <c r="P84" s="602">
        <v>640.02499999999998</v>
      </c>
    </row>
    <row r="85" spans="1:16" hidden="1" x14ac:dyDescent="0.5">
      <c r="A85" s="582">
        <v>16</v>
      </c>
      <c r="B85" s="582" t="s">
        <v>3453</v>
      </c>
      <c r="C85" s="582" t="s">
        <v>3408</v>
      </c>
      <c r="D85" s="582" t="s">
        <v>3624</v>
      </c>
      <c r="E85" s="582" t="s">
        <v>3197</v>
      </c>
      <c r="F85" s="582" t="s">
        <v>3166</v>
      </c>
      <c r="G85" s="582" t="s">
        <v>1706</v>
      </c>
      <c r="H85" s="582" t="s">
        <v>1711</v>
      </c>
      <c r="I85" s="582" t="s">
        <v>3198</v>
      </c>
      <c r="J85" s="582" t="s">
        <v>3170</v>
      </c>
      <c r="K85" s="582" t="s">
        <v>3195</v>
      </c>
      <c r="L85" s="582" t="s">
        <v>3164</v>
      </c>
      <c r="M85" s="602">
        <v>1068</v>
      </c>
      <c r="N85" s="602"/>
      <c r="O85" s="602"/>
      <c r="P85" s="602">
        <v>1066.375</v>
      </c>
    </row>
    <row r="86" spans="1:16" hidden="1" x14ac:dyDescent="0.5">
      <c r="A86" s="582">
        <v>17</v>
      </c>
      <c r="B86" s="582" t="s">
        <v>3453</v>
      </c>
      <c r="C86" s="582" t="s">
        <v>3408</v>
      </c>
      <c r="D86" s="582" t="s">
        <v>3625</v>
      </c>
      <c r="E86" s="582" t="s">
        <v>3215</v>
      </c>
      <c r="F86" s="582" t="s">
        <v>3166</v>
      </c>
      <c r="G86" s="582" t="s">
        <v>3199</v>
      </c>
      <c r="H86" s="582" t="s">
        <v>3216</v>
      </c>
      <c r="I86" s="582" t="s">
        <v>3196</v>
      </c>
      <c r="J86" s="582" t="s">
        <v>3196</v>
      </c>
      <c r="K86" s="582" t="s">
        <v>3195</v>
      </c>
      <c r="L86" s="582" t="s">
        <v>3164</v>
      </c>
      <c r="M86" s="602">
        <v>970</v>
      </c>
      <c r="N86" s="602"/>
      <c r="O86" s="602"/>
      <c r="P86" s="602">
        <v>968.52499999999998</v>
      </c>
    </row>
    <row r="87" spans="1:16" hidden="1" x14ac:dyDescent="0.5">
      <c r="A87" s="582">
        <v>18</v>
      </c>
      <c r="B87" s="582" t="s">
        <v>3453</v>
      </c>
      <c r="C87" s="582" t="s">
        <v>3408</v>
      </c>
      <c r="D87" s="582" t="s">
        <v>3626</v>
      </c>
      <c r="E87" s="582" t="s">
        <v>3215</v>
      </c>
      <c r="F87" s="582" t="s">
        <v>3166</v>
      </c>
      <c r="G87" s="582" t="s">
        <v>3199</v>
      </c>
      <c r="H87" s="582" t="s">
        <v>3332</v>
      </c>
      <c r="I87" s="582" t="s">
        <v>3196</v>
      </c>
      <c r="J87" s="582" t="s">
        <v>3196</v>
      </c>
      <c r="K87" s="582" t="s">
        <v>3195</v>
      </c>
      <c r="L87" s="582" t="s">
        <v>3164</v>
      </c>
      <c r="M87" s="602">
        <v>821</v>
      </c>
      <c r="N87" s="602"/>
      <c r="O87" s="602"/>
      <c r="P87" s="602">
        <v>819.75099999999998</v>
      </c>
    </row>
    <row r="88" spans="1:16" hidden="1" x14ac:dyDescent="0.5">
      <c r="A88" s="582">
        <v>19</v>
      </c>
      <c r="B88" s="582" t="s">
        <v>3453</v>
      </c>
      <c r="C88" s="582" t="s">
        <v>3408</v>
      </c>
      <c r="D88" s="582" t="s">
        <v>3627</v>
      </c>
      <c r="E88" s="582" t="s">
        <v>3206</v>
      </c>
      <c r="F88" s="582" t="s">
        <v>3166</v>
      </c>
      <c r="G88" s="582" t="s">
        <v>3628</v>
      </c>
      <c r="H88" s="582" t="s">
        <v>3629</v>
      </c>
      <c r="I88" s="582" t="s">
        <v>3162</v>
      </c>
      <c r="J88" s="582" t="s">
        <v>3162</v>
      </c>
      <c r="K88" s="582" t="s">
        <v>3195</v>
      </c>
      <c r="L88" s="582" t="s">
        <v>3164</v>
      </c>
      <c r="M88" s="602">
        <v>2500</v>
      </c>
      <c r="N88" s="602"/>
      <c r="O88" s="602"/>
      <c r="P88" s="602">
        <v>2496.1970000000001</v>
      </c>
    </row>
    <row r="89" spans="1:16" hidden="1" x14ac:dyDescent="0.5">
      <c r="A89" s="582">
        <v>20</v>
      </c>
      <c r="B89" s="582" t="s">
        <v>3453</v>
      </c>
      <c r="C89" s="582" t="s">
        <v>3408</v>
      </c>
      <c r="D89" s="582" t="s">
        <v>3630</v>
      </c>
      <c r="E89" s="582" t="s">
        <v>3194</v>
      </c>
      <c r="F89" s="582" t="s">
        <v>3166</v>
      </c>
      <c r="G89" s="582" t="s">
        <v>3631</v>
      </c>
      <c r="H89" s="582" t="s">
        <v>3632</v>
      </c>
      <c r="I89" s="582" t="s">
        <v>3162</v>
      </c>
      <c r="J89" s="582" t="s">
        <v>3162</v>
      </c>
      <c r="K89" s="582" t="s">
        <v>3195</v>
      </c>
      <c r="L89" s="582" t="s">
        <v>3164</v>
      </c>
      <c r="M89" s="602">
        <v>5600</v>
      </c>
      <c r="N89" s="602"/>
      <c r="O89" s="602"/>
      <c r="P89" s="602">
        <v>5591.482</v>
      </c>
    </row>
    <row r="90" spans="1:16" hidden="1" x14ac:dyDescent="0.5">
      <c r="A90" s="582">
        <v>21</v>
      </c>
      <c r="B90" s="582" t="s">
        <v>3453</v>
      </c>
      <c r="C90" s="582" t="s">
        <v>3408</v>
      </c>
      <c r="D90" s="582" t="s">
        <v>3633</v>
      </c>
      <c r="E90" s="582" t="s">
        <v>3197</v>
      </c>
      <c r="F90" s="582" t="s">
        <v>3166</v>
      </c>
      <c r="G90" s="582" t="s">
        <v>1705</v>
      </c>
      <c r="H90" s="582" t="s">
        <v>1708</v>
      </c>
      <c r="I90" s="582" t="s">
        <v>3170</v>
      </c>
      <c r="J90" s="582" t="s">
        <v>3198</v>
      </c>
      <c r="K90" s="582" t="s">
        <v>3195</v>
      </c>
      <c r="L90" s="582" t="s">
        <v>3164</v>
      </c>
      <c r="M90" s="602">
        <v>1395</v>
      </c>
      <c r="N90" s="602"/>
      <c r="O90" s="602"/>
      <c r="P90" s="602">
        <v>1392.8779999999999</v>
      </c>
    </row>
    <row r="91" spans="1:16" hidden="1" x14ac:dyDescent="0.5">
      <c r="A91" s="582">
        <v>22</v>
      </c>
      <c r="B91" s="582" t="s">
        <v>3455</v>
      </c>
      <c r="C91" s="582" t="s">
        <v>3408</v>
      </c>
      <c r="D91" s="582" t="s">
        <v>3634</v>
      </c>
      <c r="E91" s="582" t="s">
        <v>3194</v>
      </c>
      <c r="F91" s="582" t="s">
        <v>3166</v>
      </c>
      <c r="G91" s="582" t="s">
        <v>2183</v>
      </c>
      <c r="H91" s="582" t="s">
        <v>2184</v>
      </c>
      <c r="I91" s="582" t="s">
        <v>3162</v>
      </c>
      <c r="J91" s="582" t="s">
        <v>3162</v>
      </c>
      <c r="K91" s="582" t="s">
        <v>3195</v>
      </c>
      <c r="L91" s="582" t="s">
        <v>3164</v>
      </c>
      <c r="M91" s="602">
        <v>100</v>
      </c>
      <c r="N91" s="602"/>
      <c r="O91" s="602"/>
      <c r="P91" s="602">
        <v>99.837999999999994</v>
      </c>
    </row>
    <row r="92" spans="1:16" hidden="1" x14ac:dyDescent="0.5">
      <c r="A92" s="582">
        <v>23</v>
      </c>
      <c r="B92" s="582" t="s">
        <v>3455</v>
      </c>
      <c r="C92" s="582" t="s">
        <v>3456</v>
      </c>
      <c r="D92" s="582" t="s">
        <v>3635</v>
      </c>
      <c r="E92" s="582" t="s">
        <v>3206</v>
      </c>
      <c r="F92" s="582" t="s">
        <v>3166</v>
      </c>
      <c r="G92" s="582" t="s">
        <v>3416</v>
      </c>
      <c r="H92" s="582" t="s">
        <v>3417</v>
      </c>
      <c r="I92" s="582" t="s">
        <v>3162</v>
      </c>
      <c r="J92" s="582" t="s">
        <v>3162</v>
      </c>
      <c r="K92" s="582" t="s">
        <v>3195</v>
      </c>
      <c r="L92" s="582" t="s">
        <v>3164</v>
      </c>
      <c r="M92" s="602">
        <v>620</v>
      </c>
      <c r="N92" s="602"/>
      <c r="O92" s="602"/>
      <c r="P92" s="602">
        <v>618.99400000000003</v>
      </c>
    </row>
    <row r="93" spans="1:16" hidden="1" x14ac:dyDescent="0.5">
      <c r="A93" s="582">
        <v>24</v>
      </c>
      <c r="B93" s="582" t="s">
        <v>3455</v>
      </c>
      <c r="C93" s="582" t="s">
        <v>3456</v>
      </c>
      <c r="D93" s="582" t="s">
        <v>3636</v>
      </c>
      <c r="E93" s="582" t="s">
        <v>3194</v>
      </c>
      <c r="F93" s="582" t="s">
        <v>3166</v>
      </c>
      <c r="G93" s="582" t="s">
        <v>2183</v>
      </c>
      <c r="H93" s="582" t="s">
        <v>2184</v>
      </c>
      <c r="I93" s="582" t="s">
        <v>3162</v>
      </c>
      <c r="J93" s="582" t="s">
        <v>3162</v>
      </c>
      <c r="K93" s="582" t="s">
        <v>3195</v>
      </c>
      <c r="L93" s="582" t="s">
        <v>3164</v>
      </c>
      <c r="M93" s="602">
        <v>460</v>
      </c>
      <c r="N93" s="602"/>
      <c r="O93" s="602"/>
      <c r="P93" s="602">
        <v>459.25400000000002</v>
      </c>
    </row>
    <row r="94" spans="1:16" hidden="1" x14ac:dyDescent="0.5">
      <c r="A94" s="582">
        <v>25</v>
      </c>
      <c r="B94" s="582" t="s">
        <v>3455</v>
      </c>
      <c r="C94" s="582" t="s">
        <v>3456</v>
      </c>
      <c r="D94" s="582" t="s">
        <v>3637</v>
      </c>
      <c r="E94" s="582" t="s">
        <v>3206</v>
      </c>
      <c r="F94" s="582" t="s">
        <v>3166</v>
      </c>
      <c r="G94" s="582" t="s">
        <v>3416</v>
      </c>
      <c r="H94" s="582" t="s">
        <v>3417</v>
      </c>
      <c r="I94" s="582" t="s">
        <v>3162</v>
      </c>
      <c r="J94" s="582" t="s">
        <v>3162</v>
      </c>
      <c r="K94" s="582" t="s">
        <v>3195</v>
      </c>
      <c r="L94" s="582" t="s">
        <v>3164</v>
      </c>
      <c r="M94" s="602">
        <v>710</v>
      </c>
      <c r="N94" s="602"/>
      <c r="O94" s="602"/>
      <c r="P94" s="602">
        <v>708.84799999999996</v>
      </c>
    </row>
    <row r="95" spans="1:16" hidden="1" x14ac:dyDescent="0.5">
      <c r="A95" s="582">
        <v>26</v>
      </c>
      <c r="B95" s="582" t="s">
        <v>3455</v>
      </c>
      <c r="C95" s="582" t="s">
        <v>3456</v>
      </c>
      <c r="D95" s="582" t="s">
        <v>3638</v>
      </c>
      <c r="E95" s="582" t="s">
        <v>3197</v>
      </c>
      <c r="F95" s="582" t="s">
        <v>3166</v>
      </c>
      <c r="G95" s="582" t="s">
        <v>1706</v>
      </c>
      <c r="H95" s="582" t="s">
        <v>1712</v>
      </c>
      <c r="I95" s="582" t="s">
        <v>3198</v>
      </c>
      <c r="J95" s="582" t="s">
        <v>3170</v>
      </c>
      <c r="K95" s="582" t="s">
        <v>3195</v>
      </c>
      <c r="L95" s="582" t="s">
        <v>3164</v>
      </c>
      <c r="M95" s="602">
        <v>1379</v>
      </c>
      <c r="N95" s="602"/>
      <c r="O95" s="602"/>
      <c r="P95" s="602">
        <v>1376.7629999999999</v>
      </c>
    </row>
    <row r="96" spans="1:16" hidden="1" x14ac:dyDescent="0.5">
      <c r="A96" s="582">
        <v>27</v>
      </c>
      <c r="B96" s="582" t="s">
        <v>3455</v>
      </c>
      <c r="C96" s="582" t="s">
        <v>3456</v>
      </c>
      <c r="D96" s="582" t="s">
        <v>3639</v>
      </c>
      <c r="E96" s="582" t="s">
        <v>3194</v>
      </c>
      <c r="F96" s="582" t="s">
        <v>3166</v>
      </c>
      <c r="G96" s="582" t="s">
        <v>2183</v>
      </c>
      <c r="H96" s="582" t="s">
        <v>2184</v>
      </c>
      <c r="I96" s="582" t="s">
        <v>3162</v>
      </c>
      <c r="J96" s="582" t="s">
        <v>3162</v>
      </c>
      <c r="K96" s="582" t="s">
        <v>3195</v>
      </c>
      <c r="L96" s="582" t="s">
        <v>3164</v>
      </c>
      <c r="M96" s="602">
        <v>610</v>
      </c>
      <c r="N96" s="602"/>
      <c r="O96" s="602"/>
      <c r="P96" s="602">
        <v>609.01</v>
      </c>
    </row>
    <row r="97" spans="1:16" hidden="1" x14ac:dyDescent="0.5">
      <c r="A97" s="582">
        <v>28</v>
      </c>
      <c r="B97" s="582" t="s">
        <v>3455</v>
      </c>
      <c r="C97" s="582" t="s">
        <v>3456</v>
      </c>
      <c r="D97" s="582" t="s">
        <v>3640</v>
      </c>
      <c r="E97" s="582" t="s">
        <v>3160</v>
      </c>
      <c r="F97" s="582" t="s">
        <v>3161</v>
      </c>
      <c r="G97" s="582" t="s">
        <v>3641</v>
      </c>
      <c r="H97" s="582" t="s">
        <v>3641</v>
      </c>
      <c r="I97" s="582" t="s">
        <v>3198</v>
      </c>
      <c r="J97" s="582" t="s">
        <v>3198</v>
      </c>
      <c r="K97" s="582" t="s">
        <v>3195</v>
      </c>
      <c r="L97" s="582" t="s">
        <v>3164</v>
      </c>
      <c r="M97" s="602">
        <v>4064</v>
      </c>
      <c r="N97" s="602"/>
      <c r="O97" s="602"/>
      <c r="P97" s="602">
        <v>4057.4059999999999</v>
      </c>
    </row>
    <row r="98" spans="1:16" hidden="1" x14ac:dyDescent="0.5">
      <c r="A98" s="582">
        <v>29</v>
      </c>
      <c r="B98" s="582" t="s">
        <v>3455</v>
      </c>
      <c r="C98" s="582" t="s">
        <v>3456</v>
      </c>
      <c r="D98" s="582" t="s">
        <v>3642</v>
      </c>
      <c r="E98" s="582" t="s">
        <v>3197</v>
      </c>
      <c r="F98" s="582" t="s">
        <v>3166</v>
      </c>
      <c r="G98" s="582" t="s">
        <v>1705</v>
      </c>
      <c r="H98" s="582" t="s">
        <v>1712</v>
      </c>
      <c r="I98" s="582" t="s">
        <v>3170</v>
      </c>
      <c r="J98" s="582" t="s">
        <v>3198</v>
      </c>
      <c r="K98" s="582" t="s">
        <v>3195</v>
      </c>
      <c r="L98" s="582" t="s">
        <v>3164</v>
      </c>
      <c r="M98" s="602">
        <v>1310</v>
      </c>
      <c r="N98" s="602"/>
      <c r="O98" s="602"/>
      <c r="P98" s="602">
        <v>1307.875</v>
      </c>
    </row>
    <row r="99" spans="1:16" hidden="1" x14ac:dyDescent="0.5">
      <c r="A99" s="582">
        <v>30</v>
      </c>
      <c r="B99" s="582" t="s">
        <v>3461</v>
      </c>
      <c r="C99" s="582" t="s">
        <v>3419</v>
      </c>
      <c r="D99" s="582" t="s">
        <v>3643</v>
      </c>
      <c r="E99" s="582" t="s">
        <v>3201</v>
      </c>
      <c r="F99" s="582" t="s">
        <v>3166</v>
      </c>
      <c r="G99" s="582" t="s">
        <v>3202</v>
      </c>
      <c r="H99" s="582" t="s">
        <v>2605</v>
      </c>
      <c r="I99" s="582" t="s">
        <v>3162</v>
      </c>
      <c r="J99" s="582" t="s">
        <v>3162</v>
      </c>
      <c r="K99" s="582" t="s">
        <v>3195</v>
      </c>
      <c r="L99" s="582" t="s">
        <v>3164</v>
      </c>
      <c r="M99" s="602">
        <v>115</v>
      </c>
      <c r="N99" s="602"/>
      <c r="O99" s="602"/>
      <c r="P99" s="602">
        <v>114.767</v>
      </c>
    </row>
    <row r="100" spans="1:16" hidden="1" x14ac:dyDescent="0.5">
      <c r="A100" s="582">
        <v>31</v>
      </c>
      <c r="B100" s="582" t="s">
        <v>3461</v>
      </c>
      <c r="C100" s="582" t="s">
        <v>3456</v>
      </c>
      <c r="D100" s="582" t="s">
        <v>3644</v>
      </c>
      <c r="E100" s="582" t="s">
        <v>3206</v>
      </c>
      <c r="F100" s="582" t="s">
        <v>3166</v>
      </c>
      <c r="G100" s="582" t="s">
        <v>3416</v>
      </c>
      <c r="H100" s="582" t="s">
        <v>3417</v>
      </c>
      <c r="I100" s="582" t="s">
        <v>3162</v>
      </c>
      <c r="J100" s="582" t="s">
        <v>3162</v>
      </c>
      <c r="K100" s="582" t="s">
        <v>3195</v>
      </c>
      <c r="L100" s="582" t="s">
        <v>3164</v>
      </c>
      <c r="M100" s="602">
        <v>230</v>
      </c>
      <c r="N100" s="602"/>
      <c r="O100" s="602"/>
      <c r="P100" s="602">
        <v>229.53399999999999</v>
      </c>
    </row>
    <row r="101" spans="1:16" hidden="1" x14ac:dyDescent="0.5">
      <c r="A101" s="582">
        <v>32</v>
      </c>
      <c r="B101" s="582" t="s">
        <v>3461</v>
      </c>
      <c r="C101" s="582" t="s">
        <v>3456</v>
      </c>
      <c r="D101" s="582" t="s">
        <v>3645</v>
      </c>
      <c r="E101" s="582" t="s">
        <v>3197</v>
      </c>
      <c r="F101" s="582" t="s">
        <v>3166</v>
      </c>
      <c r="G101" s="582" t="s">
        <v>1706</v>
      </c>
      <c r="H101" s="582" t="s">
        <v>1708</v>
      </c>
      <c r="I101" s="582" t="s">
        <v>3198</v>
      </c>
      <c r="J101" s="582" t="s">
        <v>3170</v>
      </c>
      <c r="K101" s="582" t="s">
        <v>3195</v>
      </c>
      <c r="L101" s="582" t="s">
        <v>3164</v>
      </c>
      <c r="M101" s="602">
        <v>1257</v>
      </c>
      <c r="N101" s="602"/>
      <c r="O101" s="602"/>
      <c r="P101" s="602">
        <v>1254.451</v>
      </c>
    </row>
    <row r="102" spans="1:16" hidden="1" x14ac:dyDescent="0.5">
      <c r="A102" s="582">
        <v>33</v>
      </c>
      <c r="B102" s="582" t="s">
        <v>3461</v>
      </c>
      <c r="C102" s="582" t="s">
        <v>3456</v>
      </c>
      <c r="D102" s="582" t="s">
        <v>3646</v>
      </c>
      <c r="E102" s="582" t="s">
        <v>3206</v>
      </c>
      <c r="F102" s="582" t="s">
        <v>3166</v>
      </c>
      <c r="G102" s="582" t="s">
        <v>3416</v>
      </c>
      <c r="H102" s="582" t="s">
        <v>3417</v>
      </c>
      <c r="I102" s="582" t="s">
        <v>3162</v>
      </c>
      <c r="J102" s="582" t="s">
        <v>3162</v>
      </c>
      <c r="K102" s="582" t="s">
        <v>3195</v>
      </c>
      <c r="L102" s="582" t="s">
        <v>3164</v>
      </c>
      <c r="M102" s="602">
        <v>750</v>
      </c>
      <c r="N102" s="602"/>
      <c r="O102" s="602"/>
      <c r="P102" s="602">
        <v>748.47900000000004</v>
      </c>
    </row>
    <row r="103" spans="1:16" hidden="1" x14ac:dyDescent="0.5">
      <c r="A103" s="582">
        <v>34</v>
      </c>
      <c r="B103" s="582" t="s">
        <v>3461</v>
      </c>
      <c r="C103" s="582" t="s">
        <v>3456</v>
      </c>
      <c r="D103" s="582" t="s">
        <v>3647</v>
      </c>
      <c r="E103" s="582" t="s">
        <v>3160</v>
      </c>
      <c r="F103" s="582" t="s">
        <v>3161</v>
      </c>
      <c r="G103" s="582" t="s">
        <v>3648</v>
      </c>
      <c r="H103" s="582" t="s">
        <v>3649</v>
      </c>
      <c r="I103" s="582" t="s">
        <v>3198</v>
      </c>
      <c r="J103" s="582" t="s">
        <v>3198</v>
      </c>
      <c r="K103" s="582" t="s">
        <v>3195</v>
      </c>
      <c r="L103" s="582" t="s">
        <v>3164</v>
      </c>
      <c r="M103" s="602">
        <v>6284</v>
      </c>
      <c r="N103" s="602"/>
      <c r="O103" s="602"/>
      <c r="P103" s="602">
        <v>6271.2560000000003</v>
      </c>
    </row>
    <row r="104" spans="1:16" hidden="1" x14ac:dyDescent="0.5">
      <c r="A104" s="582">
        <v>35</v>
      </c>
      <c r="B104" s="582" t="s">
        <v>3461</v>
      </c>
      <c r="C104" s="582" t="s">
        <v>3456</v>
      </c>
      <c r="D104" s="582" t="s">
        <v>3650</v>
      </c>
      <c r="E104" s="582" t="s">
        <v>3197</v>
      </c>
      <c r="F104" s="582" t="s">
        <v>3166</v>
      </c>
      <c r="G104" s="582" t="s">
        <v>1705</v>
      </c>
      <c r="H104" s="582" t="s">
        <v>1708</v>
      </c>
      <c r="I104" s="582" t="s">
        <v>3170</v>
      </c>
      <c r="J104" s="582" t="s">
        <v>3198</v>
      </c>
      <c r="K104" s="582" t="s">
        <v>3195</v>
      </c>
      <c r="L104" s="582" t="s">
        <v>3164</v>
      </c>
      <c r="M104" s="602">
        <v>1742</v>
      </c>
      <c r="N104" s="602"/>
      <c r="O104" s="602"/>
      <c r="P104" s="602">
        <v>1738.4670000000001</v>
      </c>
    </row>
    <row r="105" spans="1:16" hidden="1" x14ac:dyDescent="0.5">
      <c r="A105" s="582">
        <v>36</v>
      </c>
      <c r="B105" s="582" t="s">
        <v>3461</v>
      </c>
      <c r="C105" s="582" t="s">
        <v>3456</v>
      </c>
      <c r="D105" s="582" t="s">
        <v>3651</v>
      </c>
      <c r="E105" s="582" t="s">
        <v>3402</v>
      </c>
      <c r="F105" s="582" t="s">
        <v>3161</v>
      </c>
      <c r="G105" s="582" t="s">
        <v>3202</v>
      </c>
      <c r="H105" s="582" t="s">
        <v>3652</v>
      </c>
      <c r="I105" s="582" t="s">
        <v>3198</v>
      </c>
      <c r="J105" s="582" t="s">
        <v>3198</v>
      </c>
      <c r="K105" s="582" t="s">
        <v>3195</v>
      </c>
      <c r="L105" s="582" t="s">
        <v>3164</v>
      </c>
      <c r="M105" s="602">
        <v>7461</v>
      </c>
      <c r="N105" s="602"/>
      <c r="O105" s="602"/>
      <c r="P105" s="602">
        <v>7445.8689999999997</v>
      </c>
    </row>
    <row r="106" spans="1:16" hidden="1" x14ac:dyDescent="0.5">
      <c r="A106" s="582">
        <v>37</v>
      </c>
      <c r="B106" s="582" t="s">
        <v>3467</v>
      </c>
      <c r="C106" s="582" t="s">
        <v>3456</v>
      </c>
      <c r="D106" s="582" t="s">
        <v>3653</v>
      </c>
      <c r="E106" s="582" t="s">
        <v>3194</v>
      </c>
      <c r="F106" s="582" t="s">
        <v>3166</v>
      </c>
      <c r="G106" s="582" t="s">
        <v>2183</v>
      </c>
      <c r="H106" s="582" t="s">
        <v>2184</v>
      </c>
      <c r="I106" s="582" t="s">
        <v>3162</v>
      </c>
      <c r="J106" s="582" t="s">
        <v>3162</v>
      </c>
      <c r="K106" s="582" t="s">
        <v>3195</v>
      </c>
      <c r="L106" s="582" t="s">
        <v>3164</v>
      </c>
      <c r="M106" s="602">
        <v>137</v>
      </c>
      <c r="N106" s="602"/>
      <c r="O106" s="602"/>
      <c r="P106" s="602">
        <v>136.76400000000001</v>
      </c>
    </row>
    <row r="107" spans="1:16" hidden="1" x14ac:dyDescent="0.5">
      <c r="A107" s="582">
        <v>38</v>
      </c>
      <c r="B107" s="582" t="s">
        <v>3467</v>
      </c>
      <c r="C107" s="582" t="s">
        <v>3456</v>
      </c>
      <c r="D107" s="582" t="s">
        <v>3654</v>
      </c>
      <c r="E107" s="582" t="s">
        <v>3206</v>
      </c>
      <c r="F107" s="582" t="s">
        <v>3166</v>
      </c>
      <c r="G107" s="582" t="s">
        <v>3416</v>
      </c>
      <c r="H107" s="582" t="s">
        <v>3417</v>
      </c>
      <c r="I107" s="582" t="s">
        <v>3162</v>
      </c>
      <c r="J107" s="582" t="s">
        <v>3162</v>
      </c>
      <c r="K107" s="582" t="s">
        <v>3195</v>
      </c>
      <c r="L107" s="582" t="s">
        <v>3164</v>
      </c>
      <c r="M107" s="602">
        <v>140</v>
      </c>
      <c r="N107" s="602"/>
      <c r="O107" s="602"/>
      <c r="P107" s="602">
        <v>139.75899999999999</v>
      </c>
    </row>
    <row r="108" spans="1:16" hidden="1" x14ac:dyDescent="0.5">
      <c r="A108" s="582">
        <v>39</v>
      </c>
      <c r="B108" s="582" t="s">
        <v>3467</v>
      </c>
      <c r="C108" s="582" t="s">
        <v>3456</v>
      </c>
      <c r="D108" s="582" t="s">
        <v>3655</v>
      </c>
      <c r="E108" s="582" t="s">
        <v>3206</v>
      </c>
      <c r="F108" s="582" t="s">
        <v>3166</v>
      </c>
      <c r="G108" s="582" t="s">
        <v>2475</v>
      </c>
      <c r="H108" s="582" t="s">
        <v>2474</v>
      </c>
      <c r="I108" s="582" t="s">
        <v>3162</v>
      </c>
      <c r="J108" s="582" t="s">
        <v>3162</v>
      </c>
      <c r="K108" s="582" t="s">
        <v>3195</v>
      </c>
      <c r="L108" s="582" t="s">
        <v>3164</v>
      </c>
      <c r="M108" s="602">
        <v>279</v>
      </c>
      <c r="N108" s="602"/>
      <c r="O108" s="602"/>
      <c r="P108" s="602">
        <v>278.51900000000001</v>
      </c>
    </row>
    <row r="109" spans="1:16" hidden="1" x14ac:dyDescent="0.5">
      <c r="A109" s="582">
        <v>40</v>
      </c>
      <c r="B109" s="582" t="s">
        <v>3467</v>
      </c>
      <c r="C109" s="582" t="s">
        <v>3456</v>
      </c>
      <c r="D109" s="582" t="s">
        <v>3656</v>
      </c>
      <c r="E109" s="582" t="s">
        <v>3194</v>
      </c>
      <c r="F109" s="582" t="s">
        <v>3166</v>
      </c>
      <c r="G109" s="582" t="s">
        <v>2183</v>
      </c>
      <c r="H109" s="582" t="s">
        <v>2184</v>
      </c>
      <c r="I109" s="582" t="s">
        <v>3162</v>
      </c>
      <c r="J109" s="582" t="s">
        <v>3162</v>
      </c>
      <c r="K109" s="582" t="s">
        <v>3195</v>
      </c>
      <c r="L109" s="582" t="s">
        <v>3164</v>
      </c>
      <c r="M109" s="602">
        <v>451</v>
      </c>
      <c r="N109" s="602"/>
      <c r="O109" s="602"/>
      <c r="P109" s="602">
        <v>450.22300000000001</v>
      </c>
    </row>
    <row r="110" spans="1:16" hidden="1" x14ac:dyDescent="0.5">
      <c r="A110" s="582">
        <v>41</v>
      </c>
      <c r="B110" s="582" t="s">
        <v>3467</v>
      </c>
      <c r="C110" s="582" t="s">
        <v>3456</v>
      </c>
      <c r="D110" s="582" t="s">
        <v>3657</v>
      </c>
      <c r="E110" s="582" t="s">
        <v>3197</v>
      </c>
      <c r="F110" s="582" t="s">
        <v>3166</v>
      </c>
      <c r="G110" s="582" t="s">
        <v>1706</v>
      </c>
      <c r="H110" s="582" t="s">
        <v>2270</v>
      </c>
      <c r="I110" s="582" t="s">
        <v>3198</v>
      </c>
      <c r="J110" s="582" t="s">
        <v>3170</v>
      </c>
      <c r="K110" s="582" t="s">
        <v>3195</v>
      </c>
      <c r="L110" s="582" t="s">
        <v>3164</v>
      </c>
      <c r="M110" s="602">
        <v>1532</v>
      </c>
      <c r="N110" s="602"/>
      <c r="O110" s="602"/>
      <c r="P110" s="602">
        <v>1529.3589999999999</v>
      </c>
    </row>
    <row r="111" spans="1:16" hidden="1" x14ac:dyDescent="0.5">
      <c r="A111" s="582">
        <v>42</v>
      </c>
      <c r="B111" s="582" t="s">
        <v>3467</v>
      </c>
      <c r="C111" s="582" t="s">
        <v>3456</v>
      </c>
      <c r="D111" s="582" t="s">
        <v>3658</v>
      </c>
      <c r="E111" s="582" t="s">
        <v>3206</v>
      </c>
      <c r="F111" s="582" t="s">
        <v>3166</v>
      </c>
      <c r="G111" s="582" t="s">
        <v>3213</v>
      </c>
      <c r="H111" s="582" t="s">
        <v>3214</v>
      </c>
      <c r="I111" s="582" t="s">
        <v>3162</v>
      </c>
      <c r="J111" s="582" t="s">
        <v>3162</v>
      </c>
      <c r="K111" s="582" t="s">
        <v>3195</v>
      </c>
      <c r="L111" s="582" t="s">
        <v>3164</v>
      </c>
      <c r="M111" s="602">
        <v>73</v>
      </c>
      <c r="N111" s="602"/>
      <c r="O111" s="602"/>
      <c r="P111" s="602">
        <v>72.873999999999995</v>
      </c>
    </row>
    <row r="112" spans="1:16" hidden="1" x14ac:dyDescent="0.5">
      <c r="A112" s="582">
        <v>43</v>
      </c>
      <c r="B112" s="582" t="s">
        <v>3467</v>
      </c>
      <c r="C112" s="582" t="s">
        <v>3456</v>
      </c>
      <c r="D112" s="582" t="s">
        <v>3659</v>
      </c>
      <c r="E112" s="582" t="s">
        <v>3206</v>
      </c>
      <c r="F112" s="582" t="s">
        <v>3166</v>
      </c>
      <c r="G112" s="582" t="s">
        <v>2475</v>
      </c>
      <c r="H112" s="582" t="s">
        <v>2474</v>
      </c>
      <c r="I112" s="582" t="s">
        <v>3162</v>
      </c>
      <c r="J112" s="582" t="s">
        <v>3162</v>
      </c>
      <c r="K112" s="582" t="s">
        <v>3195</v>
      </c>
      <c r="L112" s="582" t="s">
        <v>3164</v>
      </c>
      <c r="M112" s="602">
        <v>622</v>
      </c>
      <c r="N112" s="602"/>
      <c r="O112" s="602"/>
      <c r="P112" s="602">
        <v>620.928</v>
      </c>
    </row>
    <row r="113" spans="1:16" hidden="1" x14ac:dyDescent="0.5">
      <c r="A113" s="582">
        <v>44</v>
      </c>
      <c r="B113" s="582" t="s">
        <v>3467</v>
      </c>
      <c r="C113" s="582" t="s">
        <v>3456</v>
      </c>
      <c r="D113" s="582" t="s">
        <v>3660</v>
      </c>
      <c r="E113" s="582" t="s">
        <v>3160</v>
      </c>
      <c r="F113" s="582" t="s">
        <v>3161</v>
      </c>
      <c r="G113" s="582" t="s">
        <v>3661</v>
      </c>
      <c r="H113" s="582" t="s">
        <v>3662</v>
      </c>
      <c r="I113" s="582" t="s">
        <v>3198</v>
      </c>
      <c r="J113" s="582" t="s">
        <v>3198</v>
      </c>
      <c r="K113" s="582" t="s">
        <v>3195</v>
      </c>
      <c r="L113" s="582" t="s">
        <v>3164</v>
      </c>
      <c r="M113" s="602">
        <v>11890</v>
      </c>
      <c r="N113" s="602"/>
      <c r="O113" s="602"/>
      <c r="P113" s="602">
        <v>11869.504000000001</v>
      </c>
    </row>
    <row r="114" spans="1:16" hidden="1" x14ac:dyDescent="0.5">
      <c r="A114" s="582">
        <v>45</v>
      </c>
      <c r="B114" s="582" t="s">
        <v>3467</v>
      </c>
      <c r="C114" s="582" t="s">
        <v>3456</v>
      </c>
      <c r="D114" s="582" t="s">
        <v>3663</v>
      </c>
      <c r="E114" s="582" t="s">
        <v>3197</v>
      </c>
      <c r="F114" s="582" t="s">
        <v>3166</v>
      </c>
      <c r="G114" s="582" t="s">
        <v>1705</v>
      </c>
      <c r="H114" s="582" t="s">
        <v>2270</v>
      </c>
      <c r="I114" s="582" t="s">
        <v>3170</v>
      </c>
      <c r="J114" s="582" t="s">
        <v>3198</v>
      </c>
      <c r="K114" s="582" t="s">
        <v>3195</v>
      </c>
      <c r="L114" s="582" t="s">
        <v>3164</v>
      </c>
      <c r="M114" s="602">
        <v>1378</v>
      </c>
      <c r="N114" s="602"/>
      <c r="O114" s="602"/>
      <c r="P114" s="602">
        <v>1375.625</v>
      </c>
    </row>
    <row r="115" spans="1:16" hidden="1" x14ac:dyDescent="0.5">
      <c r="A115" s="582">
        <v>46</v>
      </c>
      <c r="B115" s="582" t="s">
        <v>3467</v>
      </c>
      <c r="C115" s="582" t="s">
        <v>3471</v>
      </c>
      <c r="D115" s="582" t="s">
        <v>3664</v>
      </c>
      <c r="E115" s="582" t="s">
        <v>3194</v>
      </c>
      <c r="F115" s="582" t="s">
        <v>3166</v>
      </c>
      <c r="G115" s="582" t="s">
        <v>2183</v>
      </c>
      <c r="H115" s="582" t="s">
        <v>2184</v>
      </c>
      <c r="I115" s="582" t="s">
        <v>3162</v>
      </c>
      <c r="J115" s="582" t="s">
        <v>3162</v>
      </c>
      <c r="K115" s="582" t="s">
        <v>3195</v>
      </c>
      <c r="L115" s="582" t="s">
        <v>3164</v>
      </c>
      <c r="M115" s="602">
        <v>450</v>
      </c>
      <c r="N115" s="602"/>
      <c r="O115" s="602"/>
      <c r="P115" s="602">
        <v>449.22399999999999</v>
      </c>
    </row>
    <row r="116" spans="1:16" hidden="1" x14ac:dyDescent="0.5">
      <c r="A116" s="582">
        <v>47</v>
      </c>
      <c r="B116" s="582" t="s">
        <v>3469</v>
      </c>
      <c r="C116" s="582" t="s">
        <v>3456</v>
      </c>
      <c r="D116" s="582" t="s">
        <v>3665</v>
      </c>
      <c r="E116" s="582" t="s">
        <v>3197</v>
      </c>
      <c r="F116" s="582" t="s">
        <v>3166</v>
      </c>
      <c r="G116" s="582" t="s">
        <v>1705</v>
      </c>
      <c r="H116" s="582" t="s">
        <v>2546</v>
      </c>
      <c r="I116" s="582" t="s">
        <v>3170</v>
      </c>
      <c r="J116" s="582" t="s">
        <v>3198</v>
      </c>
      <c r="K116" s="582" t="s">
        <v>3195</v>
      </c>
      <c r="L116" s="582" t="s">
        <v>3164</v>
      </c>
      <c r="M116" s="602">
        <v>1315</v>
      </c>
      <c r="N116" s="602"/>
      <c r="O116" s="602"/>
      <c r="P116" s="602">
        <v>1312.6</v>
      </c>
    </row>
    <row r="117" spans="1:16" hidden="1" x14ac:dyDescent="0.5">
      <c r="A117" s="582">
        <v>48</v>
      </c>
      <c r="B117" s="582" t="s">
        <v>3469</v>
      </c>
      <c r="C117" s="582" t="s">
        <v>3456</v>
      </c>
      <c r="D117" s="582" t="s">
        <v>3666</v>
      </c>
      <c r="E117" s="582" t="s">
        <v>3194</v>
      </c>
      <c r="F117" s="582" t="s">
        <v>3166</v>
      </c>
      <c r="G117" s="582" t="s">
        <v>3199</v>
      </c>
      <c r="H117" s="582" t="s">
        <v>3200</v>
      </c>
      <c r="I117" s="582" t="s">
        <v>3162</v>
      </c>
      <c r="J117" s="582" t="s">
        <v>3162</v>
      </c>
      <c r="K117" s="582" t="s">
        <v>3195</v>
      </c>
      <c r="L117" s="582" t="s">
        <v>3164</v>
      </c>
      <c r="M117" s="602">
        <v>2800</v>
      </c>
      <c r="N117" s="602"/>
      <c r="O117" s="602"/>
      <c r="P117" s="602">
        <v>2794.89</v>
      </c>
    </row>
    <row r="118" spans="1:16" hidden="1" x14ac:dyDescent="0.5">
      <c r="A118" s="582">
        <v>49</v>
      </c>
      <c r="B118" s="582" t="s">
        <v>3469</v>
      </c>
      <c r="C118" s="582" t="s">
        <v>3456</v>
      </c>
      <c r="D118" s="582" t="s">
        <v>3667</v>
      </c>
      <c r="E118" s="582" t="s">
        <v>3160</v>
      </c>
      <c r="F118" s="582" t="s">
        <v>3161</v>
      </c>
      <c r="G118" s="582" t="s">
        <v>3668</v>
      </c>
      <c r="H118" s="582" t="s">
        <v>3669</v>
      </c>
      <c r="I118" s="582" t="s">
        <v>3198</v>
      </c>
      <c r="J118" s="582" t="s">
        <v>3198</v>
      </c>
      <c r="K118" s="582" t="s">
        <v>3195</v>
      </c>
      <c r="L118" s="582" t="s">
        <v>3164</v>
      </c>
      <c r="M118" s="602">
        <v>3200</v>
      </c>
      <c r="N118" s="602"/>
      <c r="O118" s="602"/>
      <c r="P118" s="602">
        <v>3194.1590000000001</v>
      </c>
    </row>
    <row r="119" spans="1:16" hidden="1" x14ac:dyDescent="0.5">
      <c r="A119" s="582">
        <v>50</v>
      </c>
      <c r="B119" s="582" t="s">
        <v>3469</v>
      </c>
      <c r="C119" s="582" t="s">
        <v>3471</v>
      </c>
      <c r="D119" s="582" t="s">
        <v>3670</v>
      </c>
      <c r="E119" s="582" t="s">
        <v>3160</v>
      </c>
      <c r="F119" s="582" t="s">
        <v>3161</v>
      </c>
      <c r="G119" s="582" t="s">
        <v>3671</v>
      </c>
      <c r="H119" s="582" t="s">
        <v>3672</v>
      </c>
      <c r="I119" s="582" t="s">
        <v>3162</v>
      </c>
      <c r="J119" s="582" t="s">
        <v>3198</v>
      </c>
      <c r="K119" s="582" t="s">
        <v>3195</v>
      </c>
      <c r="L119" s="582" t="s">
        <v>3164</v>
      </c>
      <c r="M119" s="602">
        <v>556</v>
      </c>
      <c r="N119" s="602"/>
      <c r="O119" s="602"/>
      <c r="P119" s="602">
        <v>554.98500000000001</v>
      </c>
    </row>
    <row r="120" spans="1:16" hidden="1" x14ac:dyDescent="0.5">
      <c r="A120" s="582">
        <v>51</v>
      </c>
      <c r="B120" s="582" t="s">
        <v>3469</v>
      </c>
      <c r="C120" s="582" t="s">
        <v>3471</v>
      </c>
      <c r="D120" s="582" t="s">
        <v>3673</v>
      </c>
      <c r="E120" s="582" t="s">
        <v>3160</v>
      </c>
      <c r="F120" s="582" t="s">
        <v>3161</v>
      </c>
      <c r="G120" s="582" t="s">
        <v>3674</v>
      </c>
      <c r="H120" s="582" t="s">
        <v>3675</v>
      </c>
      <c r="I120" s="582" t="s">
        <v>3162</v>
      </c>
      <c r="J120" s="582" t="s">
        <v>3198</v>
      </c>
      <c r="K120" s="582" t="s">
        <v>3195</v>
      </c>
      <c r="L120" s="582" t="s">
        <v>3164</v>
      </c>
      <c r="M120" s="602">
        <v>1472</v>
      </c>
      <c r="N120" s="602"/>
      <c r="O120" s="602"/>
      <c r="P120" s="602">
        <v>1469.3130000000001</v>
      </c>
    </row>
    <row r="121" spans="1:16" hidden="1" x14ac:dyDescent="0.5">
      <c r="A121" s="582">
        <v>52</v>
      </c>
      <c r="B121" s="582" t="s">
        <v>3473</v>
      </c>
      <c r="C121" s="582" t="s">
        <v>3456</v>
      </c>
      <c r="D121" s="582" t="s">
        <v>3676</v>
      </c>
      <c r="E121" s="582" t="s">
        <v>3206</v>
      </c>
      <c r="F121" s="582" t="s">
        <v>3166</v>
      </c>
      <c r="G121" s="582" t="s">
        <v>3416</v>
      </c>
      <c r="H121" s="582" t="s">
        <v>3417</v>
      </c>
      <c r="I121" s="582" t="s">
        <v>3162</v>
      </c>
      <c r="J121" s="582" t="s">
        <v>3162</v>
      </c>
      <c r="K121" s="582" t="s">
        <v>3195</v>
      </c>
      <c r="L121" s="582" t="s">
        <v>3164</v>
      </c>
      <c r="M121" s="602">
        <v>622</v>
      </c>
      <c r="N121" s="602"/>
      <c r="O121" s="602"/>
      <c r="P121" s="602">
        <v>620.928</v>
      </c>
    </row>
    <row r="122" spans="1:16" hidden="1" x14ac:dyDescent="0.5">
      <c r="A122" s="582">
        <v>53</v>
      </c>
      <c r="B122" s="582" t="s">
        <v>3473</v>
      </c>
      <c r="C122" s="582" t="s">
        <v>3456</v>
      </c>
      <c r="D122" s="582" t="s">
        <v>3677</v>
      </c>
      <c r="E122" s="582" t="s">
        <v>3197</v>
      </c>
      <c r="F122" s="582" t="s">
        <v>3166</v>
      </c>
      <c r="G122" s="582" t="s">
        <v>1706</v>
      </c>
      <c r="H122" s="582" t="s">
        <v>1709</v>
      </c>
      <c r="I122" s="582" t="s">
        <v>3198</v>
      </c>
      <c r="J122" s="582" t="s">
        <v>3170</v>
      </c>
      <c r="K122" s="582" t="s">
        <v>3195</v>
      </c>
      <c r="L122" s="582" t="s">
        <v>3164</v>
      </c>
      <c r="M122" s="602">
        <v>1889</v>
      </c>
      <c r="N122" s="602"/>
      <c r="O122" s="602"/>
      <c r="P122" s="602">
        <v>1885.7429999999999</v>
      </c>
    </row>
    <row r="123" spans="1:16" hidden="1" x14ac:dyDescent="0.5">
      <c r="A123" s="582">
        <v>54</v>
      </c>
      <c r="B123" s="582" t="s">
        <v>3473</v>
      </c>
      <c r="C123" s="582" t="s">
        <v>3456</v>
      </c>
      <c r="D123" s="582" t="s">
        <v>3678</v>
      </c>
      <c r="E123" s="582" t="s">
        <v>3197</v>
      </c>
      <c r="F123" s="582" t="s">
        <v>3166</v>
      </c>
      <c r="G123" s="582" t="s">
        <v>1705</v>
      </c>
      <c r="H123" s="582" t="s">
        <v>1709</v>
      </c>
      <c r="I123" s="582" t="s">
        <v>3170</v>
      </c>
      <c r="J123" s="582" t="s">
        <v>3198</v>
      </c>
      <c r="K123" s="582" t="s">
        <v>3195</v>
      </c>
      <c r="L123" s="582" t="s">
        <v>3164</v>
      </c>
      <c r="M123" s="602">
        <v>1393</v>
      </c>
      <c r="N123" s="602"/>
      <c r="O123" s="602"/>
      <c r="P123" s="602">
        <v>1390.5989999999999</v>
      </c>
    </row>
    <row r="124" spans="1:16" hidden="1" x14ac:dyDescent="0.5">
      <c r="A124" s="582">
        <v>55</v>
      </c>
      <c r="B124" s="582" t="s">
        <v>3475</v>
      </c>
      <c r="C124" s="582" t="s">
        <v>3456</v>
      </c>
      <c r="D124" s="582" t="s">
        <v>3679</v>
      </c>
      <c r="E124" s="582" t="s">
        <v>3206</v>
      </c>
      <c r="F124" s="582" t="s">
        <v>3166</v>
      </c>
      <c r="G124" s="582" t="s">
        <v>3416</v>
      </c>
      <c r="H124" s="582" t="s">
        <v>3417</v>
      </c>
      <c r="I124" s="582" t="s">
        <v>3162</v>
      </c>
      <c r="J124" s="582" t="s">
        <v>3162</v>
      </c>
      <c r="K124" s="582" t="s">
        <v>3195</v>
      </c>
      <c r="L124" s="582" t="s">
        <v>3164</v>
      </c>
      <c r="M124" s="602">
        <v>580</v>
      </c>
      <c r="N124" s="602"/>
      <c r="O124" s="602"/>
      <c r="P124" s="602">
        <v>579</v>
      </c>
    </row>
    <row r="125" spans="1:16" hidden="1" x14ac:dyDescent="0.5">
      <c r="A125" s="582">
        <v>56</v>
      </c>
      <c r="B125" s="582" t="s">
        <v>3475</v>
      </c>
      <c r="C125" s="582" t="s">
        <v>3456</v>
      </c>
      <c r="D125" s="582" t="s">
        <v>3680</v>
      </c>
      <c r="E125" s="582" t="s">
        <v>3197</v>
      </c>
      <c r="F125" s="582" t="s">
        <v>3166</v>
      </c>
      <c r="G125" s="582" t="s">
        <v>1706</v>
      </c>
      <c r="H125" s="582" t="s">
        <v>2270</v>
      </c>
      <c r="I125" s="582" t="s">
        <v>3198</v>
      </c>
      <c r="J125" s="582" t="s">
        <v>3170</v>
      </c>
      <c r="K125" s="582" t="s">
        <v>3195</v>
      </c>
      <c r="L125" s="582" t="s">
        <v>3164</v>
      </c>
      <c r="M125" s="602">
        <v>1759</v>
      </c>
      <c r="N125" s="602"/>
      <c r="O125" s="602"/>
      <c r="P125" s="602">
        <v>1755.9680000000001</v>
      </c>
    </row>
    <row r="126" spans="1:16" hidden="1" x14ac:dyDescent="0.5">
      <c r="A126" s="582">
        <v>57</v>
      </c>
      <c r="B126" s="582" t="s">
        <v>3475</v>
      </c>
      <c r="C126" s="582" t="s">
        <v>3456</v>
      </c>
      <c r="D126" s="582" t="s">
        <v>3681</v>
      </c>
      <c r="E126" s="582" t="s">
        <v>3206</v>
      </c>
      <c r="F126" s="582" t="s">
        <v>3166</v>
      </c>
      <c r="G126" s="582" t="s">
        <v>3416</v>
      </c>
      <c r="H126" s="582" t="s">
        <v>3417</v>
      </c>
      <c r="I126" s="582" t="s">
        <v>3162</v>
      </c>
      <c r="J126" s="582" t="s">
        <v>3162</v>
      </c>
      <c r="K126" s="582" t="s">
        <v>3195</v>
      </c>
      <c r="L126" s="582" t="s">
        <v>3164</v>
      </c>
      <c r="M126" s="602">
        <v>1500</v>
      </c>
      <c r="N126" s="602"/>
      <c r="O126" s="602"/>
      <c r="P126" s="602">
        <v>1497.414</v>
      </c>
    </row>
    <row r="127" spans="1:16" hidden="1" x14ac:dyDescent="0.5">
      <c r="A127" s="582">
        <v>58</v>
      </c>
      <c r="B127" s="582" t="s">
        <v>3475</v>
      </c>
      <c r="C127" s="582" t="s">
        <v>3456</v>
      </c>
      <c r="D127" s="582" t="s">
        <v>3682</v>
      </c>
      <c r="E127" s="582" t="s">
        <v>3197</v>
      </c>
      <c r="F127" s="582" t="s">
        <v>3166</v>
      </c>
      <c r="G127" s="582" t="s">
        <v>1705</v>
      </c>
      <c r="H127" s="582" t="s">
        <v>2270</v>
      </c>
      <c r="I127" s="582" t="s">
        <v>3170</v>
      </c>
      <c r="J127" s="582" t="s">
        <v>3198</v>
      </c>
      <c r="K127" s="582" t="s">
        <v>3195</v>
      </c>
      <c r="L127" s="582" t="s">
        <v>3164</v>
      </c>
      <c r="M127" s="602">
        <v>1252</v>
      </c>
      <c r="N127" s="602"/>
      <c r="O127" s="602"/>
      <c r="P127" s="602">
        <v>1249.8420000000001</v>
      </c>
    </row>
    <row r="128" spans="1:16" hidden="1" x14ac:dyDescent="0.5">
      <c r="A128" s="582">
        <v>59</v>
      </c>
      <c r="B128" s="582" t="s">
        <v>3483</v>
      </c>
      <c r="C128" s="582" t="s">
        <v>3456</v>
      </c>
      <c r="D128" s="582" t="s">
        <v>3683</v>
      </c>
      <c r="E128" s="582" t="s">
        <v>3206</v>
      </c>
      <c r="F128" s="582" t="s">
        <v>3166</v>
      </c>
      <c r="G128" s="582" t="s">
        <v>2475</v>
      </c>
      <c r="H128" s="582" t="s">
        <v>2474</v>
      </c>
      <c r="I128" s="582" t="s">
        <v>3162</v>
      </c>
      <c r="J128" s="582" t="s">
        <v>3162</v>
      </c>
      <c r="K128" s="582" t="s">
        <v>3195</v>
      </c>
      <c r="L128" s="582" t="s">
        <v>3164</v>
      </c>
      <c r="M128" s="602">
        <v>254</v>
      </c>
      <c r="N128" s="602"/>
      <c r="O128" s="602"/>
      <c r="P128" s="602">
        <v>253.56200000000001</v>
      </c>
    </row>
    <row r="129" spans="1:16" hidden="1" x14ac:dyDescent="0.5">
      <c r="A129" s="582">
        <v>60</v>
      </c>
      <c r="B129" s="582" t="s">
        <v>3483</v>
      </c>
      <c r="C129" s="582" t="s">
        <v>3456</v>
      </c>
      <c r="D129" s="582" t="s">
        <v>3684</v>
      </c>
      <c r="E129" s="582" t="s">
        <v>3206</v>
      </c>
      <c r="F129" s="582" t="s">
        <v>3166</v>
      </c>
      <c r="G129" s="582" t="s">
        <v>3416</v>
      </c>
      <c r="H129" s="582" t="s">
        <v>3417</v>
      </c>
      <c r="I129" s="582" t="s">
        <v>3162</v>
      </c>
      <c r="J129" s="582" t="s">
        <v>3162</v>
      </c>
      <c r="K129" s="582" t="s">
        <v>3195</v>
      </c>
      <c r="L129" s="582" t="s">
        <v>3164</v>
      </c>
      <c r="M129" s="602">
        <v>1085</v>
      </c>
      <c r="N129" s="602"/>
      <c r="O129" s="602"/>
      <c r="P129" s="602">
        <v>1083.1300000000001</v>
      </c>
    </row>
    <row r="130" spans="1:16" hidden="1" x14ac:dyDescent="0.5">
      <c r="A130" s="582">
        <v>61</v>
      </c>
      <c r="B130" s="582" t="s">
        <v>3483</v>
      </c>
      <c r="C130" s="582" t="s">
        <v>3456</v>
      </c>
      <c r="D130" s="582" t="s">
        <v>3685</v>
      </c>
      <c r="E130" s="582" t="s">
        <v>3206</v>
      </c>
      <c r="F130" s="582" t="s">
        <v>3166</v>
      </c>
      <c r="G130" s="582" t="s">
        <v>2475</v>
      </c>
      <c r="H130" s="582" t="s">
        <v>2474</v>
      </c>
      <c r="I130" s="582" t="s">
        <v>3162</v>
      </c>
      <c r="J130" s="582" t="s">
        <v>3162</v>
      </c>
      <c r="K130" s="582" t="s">
        <v>3195</v>
      </c>
      <c r="L130" s="582" t="s">
        <v>3164</v>
      </c>
      <c r="M130" s="602">
        <v>634</v>
      </c>
      <c r="N130" s="602"/>
      <c r="O130" s="602"/>
      <c r="P130" s="602">
        <v>632.90700000000004</v>
      </c>
    </row>
    <row r="131" spans="1:16" hidden="1" x14ac:dyDescent="0.5">
      <c r="A131" s="582">
        <v>62</v>
      </c>
      <c r="B131" s="582" t="s">
        <v>3483</v>
      </c>
      <c r="C131" s="582" t="s">
        <v>3456</v>
      </c>
      <c r="D131" s="582" t="s">
        <v>3686</v>
      </c>
      <c r="E131" s="582" t="s">
        <v>3197</v>
      </c>
      <c r="F131" s="582" t="s">
        <v>3166</v>
      </c>
      <c r="G131" s="582" t="s">
        <v>1706</v>
      </c>
      <c r="H131" s="582" t="s">
        <v>2546</v>
      </c>
      <c r="I131" s="582" t="s">
        <v>3198</v>
      </c>
      <c r="J131" s="582" t="s">
        <v>3170</v>
      </c>
      <c r="K131" s="582" t="s">
        <v>3195</v>
      </c>
      <c r="L131" s="582" t="s">
        <v>3164</v>
      </c>
      <c r="M131" s="602">
        <v>1144</v>
      </c>
      <c r="N131" s="602"/>
      <c r="O131" s="602"/>
      <c r="P131" s="602">
        <v>1142.028</v>
      </c>
    </row>
    <row r="132" spans="1:16" hidden="1" x14ac:dyDescent="0.5">
      <c r="A132" s="582">
        <v>63</v>
      </c>
      <c r="B132" s="582" t="s">
        <v>3483</v>
      </c>
      <c r="C132" s="582" t="s">
        <v>3498</v>
      </c>
      <c r="D132" s="582" t="s">
        <v>3687</v>
      </c>
      <c r="E132" s="582" t="s">
        <v>3194</v>
      </c>
      <c r="F132" s="582" t="s">
        <v>3166</v>
      </c>
      <c r="G132" s="582" t="s">
        <v>3199</v>
      </c>
      <c r="H132" s="582" t="s">
        <v>3688</v>
      </c>
      <c r="I132" s="582" t="s">
        <v>3162</v>
      </c>
      <c r="J132" s="582" t="s">
        <v>3162</v>
      </c>
      <c r="K132" s="582" t="s">
        <v>3195</v>
      </c>
      <c r="L132" s="582" t="s">
        <v>3164</v>
      </c>
      <c r="M132" s="602">
        <v>5600</v>
      </c>
      <c r="N132" s="602"/>
      <c r="O132" s="602"/>
      <c r="P132" s="602">
        <v>5590.3469999999998</v>
      </c>
    </row>
    <row r="133" spans="1:16" hidden="1" x14ac:dyDescent="0.5">
      <c r="A133" s="582">
        <v>64</v>
      </c>
      <c r="B133" s="582" t="s">
        <v>3483</v>
      </c>
      <c r="C133" s="582" t="s">
        <v>3498</v>
      </c>
      <c r="D133" s="582" t="s">
        <v>3689</v>
      </c>
      <c r="E133" s="582" t="s">
        <v>3690</v>
      </c>
      <c r="F133" s="582" t="s">
        <v>3161</v>
      </c>
      <c r="G133" s="582" t="s">
        <v>2472</v>
      </c>
      <c r="H133" s="582" t="s">
        <v>2472</v>
      </c>
      <c r="I133" s="582" t="s">
        <v>3196</v>
      </c>
      <c r="J133" s="582" t="s">
        <v>3196</v>
      </c>
      <c r="K133" s="582" t="s">
        <v>3195</v>
      </c>
      <c r="L133" s="582" t="s">
        <v>3164</v>
      </c>
      <c r="M133" s="602">
        <v>518</v>
      </c>
      <c r="N133" s="602"/>
      <c r="O133" s="602"/>
      <c r="P133" s="602">
        <v>517.10699999999997</v>
      </c>
    </row>
    <row r="134" spans="1:16" hidden="1" x14ac:dyDescent="0.5">
      <c r="A134" s="582">
        <v>65</v>
      </c>
      <c r="B134" s="582" t="s">
        <v>3483</v>
      </c>
      <c r="C134" s="582" t="s">
        <v>3498</v>
      </c>
      <c r="D134" s="582" t="s">
        <v>3691</v>
      </c>
      <c r="E134" s="582" t="s">
        <v>3197</v>
      </c>
      <c r="F134" s="582" t="s">
        <v>3166</v>
      </c>
      <c r="G134" s="582" t="s">
        <v>1705</v>
      </c>
      <c r="H134" s="582" t="s">
        <v>2546</v>
      </c>
      <c r="I134" s="582" t="s">
        <v>3170</v>
      </c>
      <c r="J134" s="582" t="s">
        <v>3198</v>
      </c>
      <c r="K134" s="582" t="s">
        <v>3195</v>
      </c>
      <c r="L134" s="582" t="s">
        <v>3164</v>
      </c>
      <c r="M134" s="602">
        <v>775</v>
      </c>
      <c r="N134" s="602"/>
      <c r="O134" s="602"/>
      <c r="P134" s="602">
        <v>773.66399999999999</v>
      </c>
    </row>
    <row r="135" spans="1:16" hidden="1" x14ac:dyDescent="0.5">
      <c r="A135" s="582">
        <v>66</v>
      </c>
      <c r="B135" s="582" t="s">
        <v>3497</v>
      </c>
      <c r="C135" s="582" t="s">
        <v>3498</v>
      </c>
      <c r="D135" s="582" t="s">
        <v>3692</v>
      </c>
      <c r="E135" s="582" t="s">
        <v>3194</v>
      </c>
      <c r="F135" s="582" t="s">
        <v>3166</v>
      </c>
      <c r="G135" s="582" t="s">
        <v>2183</v>
      </c>
      <c r="H135" s="582" t="s">
        <v>2184</v>
      </c>
      <c r="I135" s="582" t="s">
        <v>3162</v>
      </c>
      <c r="J135" s="582" t="s">
        <v>3162</v>
      </c>
      <c r="K135" s="582" t="s">
        <v>3195</v>
      </c>
      <c r="L135" s="582" t="s">
        <v>3164</v>
      </c>
      <c r="M135" s="602">
        <v>150</v>
      </c>
      <c r="N135" s="602"/>
      <c r="O135" s="602"/>
      <c r="P135" s="602">
        <v>149.75700000000001</v>
      </c>
    </row>
    <row r="136" spans="1:16" hidden="1" x14ac:dyDescent="0.5">
      <c r="A136" s="582">
        <v>67</v>
      </c>
      <c r="B136" s="582" t="s">
        <v>3497</v>
      </c>
      <c r="C136" s="582" t="s">
        <v>3498</v>
      </c>
      <c r="D136" s="582" t="s">
        <v>3693</v>
      </c>
      <c r="E136" s="582" t="s">
        <v>3206</v>
      </c>
      <c r="F136" s="582" t="s">
        <v>3166</v>
      </c>
      <c r="G136" s="582" t="s">
        <v>2475</v>
      </c>
      <c r="H136" s="582" t="s">
        <v>2474</v>
      </c>
      <c r="I136" s="582" t="s">
        <v>3162</v>
      </c>
      <c r="J136" s="582" t="s">
        <v>3162</v>
      </c>
      <c r="K136" s="582" t="s">
        <v>3195</v>
      </c>
      <c r="L136" s="582" t="s">
        <v>3164</v>
      </c>
      <c r="M136" s="602">
        <v>238</v>
      </c>
      <c r="N136" s="602"/>
      <c r="O136" s="602"/>
      <c r="P136" s="602">
        <v>237.614</v>
      </c>
    </row>
    <row r="137" spans="1:16" hidden="1" x14ac:dyDescent="0.5">
      <c r="A137" s="582">
        <v>68</v>
      </c>
      <c r="B137" s="582" t="s">
        <v>3497</v>
      </c>
      <c r="C137" s="582" t="s">
        <v>3498</v>
      </c>
      <c r="D137" s="582" t="s">
        <v>3694</v>
      </c>
      <c r="E137" s="582" t="s">
        <v>3206</v>
      </c>
      <c r="F137" s="582" t="s">
        <v>3166</v>
      </c>
      <c r="G137" s="582" t="s">
        <v>3416</v>
      </c>
      <c r="H137" s="582" t="s">
        <v>3417</v>
      </c>
      <c r="I137" s="582" t="s">
        <v>3162</v>
      </c>
      <c r="J137" s="582" t="s">
        <v>3162</v>
      </c>
      <c r="K137" s="582" t="s">
        <v>3195</v>
      </c>
      <c r="L137" s="582" t="s">
        <v>3164</v>
      </c>
      <c r="M137" s="602">
        <v>470</v>
      </c>
      <c r="N137" s="602"/>
      <c r="O137" s="602"/>
      <c r="P137" s="602">
        <v>469.238</v>
      </c>
    </row>
    <row r="138" spans="1:16" hidden="1" x14ac:dyDescent="0.5">
      <c r="A138" s="582">
        <v>69</v>
      </c>
      <c r="B138" s="582" t="s">
        <v>3497</v>
      </c>
      <c r="C138" s="582" t="s">
        <v>3498</v>
      </c>
      <c r="D138" s="582" t="s">
        <v>3695</v>
      </c>
      <c r="E138" s="582" t="s">
        <v>3194</v>
      </c>
      <c r="F138" s="582" t="s">
        <v>3166</v>
      </c>
      <c r="G138" s="582" t="s">
        <v>2183</v>
      </c>
      <c r="H138" s="582" t="s">
        <v>2184</v>
      </c>
      <c r="I138" s="582" t="s">
        <v>3162</v>
      </c>
      <c r="J138" s="582" t="s">
        <v>3162</v>
      </c>
      <c r="K138" s="582" t="s">
        <v>3195</v>
      </c>
      <c r="L138" s="582" t="s">
        <v>3164</v>
      </c>
      <c r="M138" s="602">
        <v>540</v>
      </c>
      <c r="N138" s="602"/>
      <c r="O138" s="602"/>
      <c r="P138" s="602">
        <v>539.12400000000002</v>
      </c>
    </row>
    <row r="139" spans="1:16" hidden="1" x14ac:dyDescent="0.5">
      <c r="A139" s="582">
        <v>70</v>
      </c>
      <c r="B139" s="582" t="s">
        <v>3497</v>
      </c>
      <c r="C139" s="582" t="s">
        <v>3498</v>
      </c>
      <c r="D139" s="582" t="s">
        <v>3696</v>
      </c>
      <c r="E139" s="582" t="s">
        <v>3206</v>
      </c>
      <c r="F139" s="582" t="s">
        <v>3166</v>
      </c>
      <c r="G139" s="582" t="s">
        <v>3416</v>
      </c>
      <c r="H139" s="582" t="s">
        <v>3417</v>
      </c>
      <c r="I139" s="582" t="s">
        <v>3162</v>
      </c>
      <c r="J139" s="582" t="s">
        <v>3162</v>
      </c>
      <c r="K139" s="582" t="s">
        <v>3195</v>
      </c>
      <c r="L139" s="582" t="s">
        <v>3164</v>
      </c>
      <c r="M139" s="602">
        <v>810</v>
      </c>
      <c r="N139" s="602"/>
      <c r="O139" s="602"/>
      <c r="P139" s="602">
        <v>808.68600000000004</v>
      </c>
    </row>
    <row r="140" spans="1:16" hidden="1" x14ac:dyDescent="0.5">
      <c r="A140" s="582">
        <v>71</v>
      </c>
      <c r="B140" s="582" t="s">
        <v>3497</v>
      </c>
      <c r="C140" s="582" t="s">
        <v>3498</v>
      </c>
      <c r="D140" s="582" t="s">
        <v>3697</v>
      </c>
      <c r="E140" s="582" t="s">
        <v>3197</v>
      </c>
      <c r="F140" s="582" t="s">
        <v>3166</v>
      </c>
      <c r="G140" s="582" t="s">
        <v>1706</v>
      </c>
      <c r="H140" s="582" t="s">
        <v>1709</v>
      </c>
      <c r="I140" s="582" t="s">
        <v>3198</v>
      </c>
      <c r="J140" s="582" t="s">
        <v>3170</v>
      </c>
      <c r="K140" s="582" t="s">
        <v>3195</v>
      </c>
      <c r="L140" s="582" t="s">
        <v>3164</v>
      </c>
      <c r="M140" s="602">
        <v>1341</v>
      </c>
      <c r="N140" s="602"/>
      <c r="O140" s="602"/>
      <c r="P140" s="602">
        <v>1338.8240000000001</v>
      </c>
    </row>
    <row r="141" spans="1:16" hidden="1" x14ac:dyDescent="0.5">
      <c r="A141" s="582">
        <v>72</v>
      </c>
      <c r="B141" s="582" t="s">
        <v>3497</v>
      </c>
      <c r="C141" s="582" t="s">
        <v>3498</v>
      </c>
      <c r="D141" s="582" t="s">
        <v>3698</v>
      </c>
      <c r="E141" s="582" t="s">
        <v>3194</v>
      </c>
      <c r="F141" s="582" t="s">
        <v>3166</v>
      </c>
      <c r="G141" s="582" t="s">
        <v>2183</v>
      </c>
      <c r="H141" s="582" t="s">
        <v>2184</v>
      </c>
      <c r="I141" s="582" t="s">
        <v>3162</v>
      </c>
      <c r="J141" s="582" t="s">
        <v>3162</v>
      </c>
      <c r="K141" s="582" t="s">
        <v>3195</v>
      </c>
      <c r="L141" s="582" t="s">
        <v>3164</v>
      </c>
      <c r="M141" s="602">
        <v>504</v>
      </c>
      <c r="N141" s="602"/>
      <c r="O141" s="602"/>
      <c r="P141" s="602">
        <v>503.18200000000002</v>
      </c>
    </row>
    <row r="142" spans="1:16" hidden="1" x14ac:dyDescent="0.5">
      <c r="A142" s="582">
        <v>73</v>
      </c>
      <c r="B142" s="582" t="s">
        <v>3497</v>
      </c>
      <c r="C142" s="582" t="s">
        <v>3498</v>
      </c>
      <c r="D142" s="582" t="s">
        <v>3699</v>
      </c>
      <c r="E142" s="582" t="s">
        <v>3197</v>
      </c>
      <c r="F142" s="582" t="s">
        <v>3166</v>
      </c>
      <c r="G142" s="582" t="s">
        <v>1705</v>
      </c>
      <c r="H142" s="582" t="s">
        <v>1709</v>
      </c>
      <c r="I142" s="582" t="s">
        <v>3170</v>
      </c>
      <c r="J142" s="582" t="s">
        <v>3198</v>
      </c>
      <c r="K142" s="582" t="s">
        <v>3195</v>
      </c>
      <c r="L142" s="582" t="s">
        <v>3164</v>
      </c>
      <c r="M142" s="602">
        <v>1542</v>
      </c>
      <c r="N142" s="602"/>
      <c r="O142" s="602"/>
      <c r="P142" s="602">
        <v>1539.498</v>
      </c>
    </row>
    <row r="143" spans="1:16" hidden="1" x14ac:dyDescent="0.5">
      <c r="A143" s="582">
        <v>74</v>
      </c>
      <c r="B143" s="582" t="s">
        <v>3497</v>
      </c>
      <c r="C143" s="582" t="s">
        <v>3498</v>
      </c>
      <c r="D143" s="582" t="s">
        <v>3700</v>
      </c>
      <c r="E143" s="582" t="s">
        <v>3206</v>
      </c>
      <c r="F143" s="582" t="s">
        <v>3166</v>
      </c>
      <c r="G143" s="582" t="s">
        <v>2475</v>
      </c>
      <c r="H143" s="582" t="s">
        <v>2474</v>
      </c>
      <c r="I143" s="582" t="s">
        <v>3162</v>
      </c>
      <c r="J143" s="582" t="s">
        <v>3162</v>
      </c>
      <c r="K143" s="582" t="s">
        <v>3195</v>
      </c>
      <c r="L143" s="582" t="s">
        <v>3164</v>
      </c>
      <c r="M143" s="602">
        <v>638</v>
      </c>
      <c r="N143" s="602"/>
      <c r="O143" s="602"/>
      <c r="P143" s="602">
        <v>636.96500000000003</v>
      </c>
    </row>
    <row r="144" spans="1:16" hidden="1" x14ac:dyDescent="0.5">
      <c r="A144" s="582">
        <v>75</v>
      </c>
      <c r="B144" s="582" t="s">
        <v>3500</v>
      </c>
      <c r="C144" s="582" t="s">
        <v>3498</v>
      </c>
      <c r="D144" s="582" t="s">
        <v>3701</v>
      </c>
      <c r="E144" s="582" t="s">
        <v>3206</v>
      </c>
      <c r="F144" s="582" t="s">
        <v>3166</v>
      </c>
      <c r="G144" s="582" t="s">
        <v>3416</v>
      </c>
      <c r="H144" s="582" t="s">
        <v>3417</v>
      </c>
      <c r="I144" s="582" t="s">
        <v>3162</v>
      </c>
      <c r="J144" s="582" t="s">
        <v>3162</v>
      </c>
      <c r="K144" s="582" t="s">
        <v>3195</v>
      </c>
      <c r="L144" s="582" t="s">
        <v>3164</v>
      </c>
      <c r="M144" s="602">
        <v>393</v>
      </c>
      <c r="N144" s="602"/>
      <c r="O144" s="602"/>
      <c r="P144" s="602">
        <v>392.40199999999999</v>
      </c>
    </row>
    <row r="145" spans="1:16" hidden="1" x14ac:dyDescent="0.5">
      <c r="A145" s="582">
        <v>76</v>
      </c>
      <c r="B145" s="582" t="s">
        <v>3500</v>
      </c>
      <c r="C145" s="582" t="s">
        <v>3498</v>
      </c>
      <c r="D145" s="582" t="s">
        <v>3702</v>
      </c>
      <c r="E145" s="582" t="s">
        <v>3206</v>
      </c>
      <c r="F145" s="582" t="s">
        <v>3166</v>
      </c>
      <c r="G145" s="582" t="s">
        <v>3416</v>
      </c>
      <c r="H145" s="582" t="s">
        <v>3417</v>
      </c>
      <c r="I145" s="582" t="s">
        <v>3162</v>
      </c>
      <c r="J145" s="582" t="s">
        <v>3162</v>
      </c>
      <c r="K145" s="582" t="s">
        <v>3195</v>
      </c>
      <c r="L145" s="582" t="s">
        <v>3164</v>
      </c>
      <c r="M145" s="602">
        <v>156</v>
      </c>
      <c r="N145" s="602"/>
      <c r="O145" s="602"/>
      <c r="P145" s="602">
        <v>155.76300000000001</v>
      </c>
    </row>
    <row r="146" spans="1:16" hidden="1" x14ac:dyDescent="0.5">
      <c r="A146" s="582">
        <v>77</v>
      </c>
      <c r="B146" s="582" t="s">
        <v>3500</v>
      </c>
      <c r="C146" s="582" t="s">
        <v>3498</v>
      </c>
      <c r="D146" s="582" t="s">
        <v>3703</v>
      </c>
      <c r="E146" s="582" t="s">
        <v>3206</v>
      </c>
      <c r="F146" s="582" t="s">
        <v>3166</v>
      </c>
      <c r="G146" s="582" t="s">
        <v>3416</v>
      </c>
      <c r="H146" s="582" t="s">
        <v>3417</v>
      </c>
      <c r="I146" s="582" t="s">
        <v>3162</v>
      </c>
      <c r="J146" s="582" t="s">
        <v>3162</v>
      </c>
      <c r="K146" s="582" t="s">
        <v>3195</v>
      </c>
      <c r="L146" s="582" t="s">
        <v>3164</v>
      </c>
      <c r="M146" s="602">
        <v>801</v>
      </c>
      <c r="N146" s="602"/>
      <c r="O146" s="602"/>
      <c r="P146" s="602">
        <v>799.78200000000004</v>
      </c>
    </row>
    <row r="147" spans="1:16" hidden="1" x14ac:dyDescent="0.5">
      <c r="A147" s="582">
        <v>78</v>
      </c>
      <c r="B147" s="582" t="s">
        <v>3500</v>
      </c>
      <c r="C147" s="582" t="s">
        <v>3498</v>
      </c>
      <c r="D147" s="582" t="s">
        <v>3704</v>
      </c>
      <c r="E147" s="582" t="s">
        <v>3197</v>
      </c>
      <c r="F147" s="582" t="s">
        <v>3166</v>
      </c>
      <c r="G147" s="582" t="s">
        <v>1706</v>
      </c>
      <c r="H147" s="582" t="s">
        <v>1712</v>
      </c>
      <c r="I147" s="582" t="s">
        <v>3198</v>
      </c>
      <c r="J147" s="582" t="s">
        <v>3170</v>
      </c>
      <c r="K147" s="582" t="s">
        <v>3195</v>
      </c>
      <c r="L147" s="582" t="s">
        <v>3164</v>
      </c>
      <c r="M147" s="602">
        <v>1506</v>
      </c>
      <c r="N147" s="602"/>
      <c r="O147" s="602"/>
      <c r="P147" s="602">
        <v>1503.7090000000001</v>
      </c>
    </row>
    <row r="148" spans="1:16" hidden="1" x14ac:dyDescent="0.5">
      <c r="A148" s="582">
        <v>79</v>
      </c>
      <c r="B148" s="582" t="s">
        <v>3500</v>
      </c>
      <c r="C148" s="582" t="s">
        <v>3498</v>
      </c>
      <c r="D148" s="582" t="s">
        <v>3705</v>
      </c>
      <c r="E148" s="582" t="s">
        <v>3206</v>
      </c>
      <c r="F148" s="582" t="s">
        <v>3166</v>
      </c>
      <c r="G148" s="582" t="s">
        <v>2475</v>
      </c>
      <c r="H148" s="582" t="s">
        <v>2474</v>
      </c>
      <c r="I148" s="582" t="s">
        <v>3162</v>
      </c>
      <c r="J148" s="582" t="s">
        <v>3162</v>
      </c>
      <c r="K148" s="582" t="s">
        <v>3195</v>
      </c>
      <c r="L148" s="582" t="s">
        <v>3164</v>
      </c>
      <c r="M148" s="602">
        <v>218</v>
      </c>
      <c r="N148" s="602"/>
      <c r="O148" s="602"/>
      <c r="P148" s="602">
        <v>217.66800000000001</v>
      </c>
    </row>
    <row r="149" spans="1:16" hidden="1" x14ac:dyDescent="0.5">
      <c r="A149" s="582">
        <v>80</v>
      </c>
      <c r="B149" s="582" t="s">
        <v>3500</v>
      </c>
      <c r="C149" s="582" t="s">
        <v>3498</v>
      </c>
      <c r="D149" s="582" t="s">
        <v>3706</v>
      </c>
      <c r="E149" s="582" t="s">
        <v>3197</v>
      </c>
      <c r="F149" s="582" t="s">
        <v>3166</v>
      </c>
      <c r="G149" s="582" t="s">
        <v>1705</v>
      </c>
      <c r="H149" s="582" t="s">
        <v>1712</v>
      </c>
      <c r="I149" s="582" t="s">
        <v>3170</v>
      </c>
      <c r="J149" s="582" t="s">
        <v>3198</v>
      </c>
      <c r="K149" s="582" t="s">
        <v>3195</v>
      </c>
      <c r="L149" s="582" t="s">
        <v>3164</v>
      </c>
      <c r="M149" s="602">
        <v>1143</v>
      </c>
      <c r="N149" s="602"/>
      <c r="O149" s="602"/>
      <c r="P149" s="602">
        <v>1141.2619999999999</v>
      </c>
    </row>
    <row r="150" spans="1:16" hidden="1" x14ac:dyDescent="0.5">
      <c r="A150" s="582">
        <v>81</v>
      </c>
      <c r="B150" s="582" t="s">
        <v>3502</v>
      </c>
      <c r="C150" s="582" t="s">
        <v>3471</v>
      </c>
      <c r="D150" s="582" t="s">
        <v>3707</v>
      </c>
      <c r="E150" s="582" t="s">
        <v>3204</v>
      </c>
      <c r="F150" s="582" t="s">
        <v>3166</v>
      </c>
      <c r="G150" s="582" t="s">
        <v>3202</v>
      </c>
      <c r="H150" s="582" t="s">
        <v>3708</v>
      </c>
      <c r="I150" s="582" t="s">
        <v>3162</v>
      </c>
      <c r="J150" s="582" t="s">
        <v>3162</v>
      </c>
      <c r="K150" s="582" t="s">
        <v>3195</v>
      </c>
      <c r="L150" s="582" t="s">
        <v>3164</v>
      </c>
      <c r="M150" s="602">
        <v>6214</v>
      </c>
      <c r="N150" s="602"/>
      <c r="O150" s="602"/>
      <c r="P150" s="602">
        <v>6205.1779999999999</v>
      </c>
    </row>
    <row r="151" spans="1:16" hidden="1" x14ac:dyDescent="0.5">
      <c r="A151" s="582">
        <v>82</v>
      </c>
      <c r="B151" s="582" t="s">
        <v>3502</v>
      </c>
      <c r="C151" s="582" t="s">
        <v>3498</v>
      </c>
      <c r="D151" s="582" t="s">
        <v>3709</v>
      </c>
      <c r="E151" s="582" t="s">
        <v>3194</v>
      </c>
      <c r="F151" s="582" t="s">
        <v>3166</v>
      </c>
      <c r="G151" s="582" t="s">
        <v>2183</v>
      </c>
      <c r="H151" s="582" t="s">
        <v>2184</v>
      </c>
      <c r="I151" s="582" t="s">
        <v>3162</v>
      </c>
      <c r="J151" s="582" t="s">
        <v>3162</v>
      </c>
      <c r="K151" s="582" t="s">
        <v>3195</v>
      </c>
      <c r="L151" s="582" t="s">
        <v>3164</v>
      </c>
      <c r="M151" s="602">
        <v>150</v>
      </c>
      <c r="N151" s="602"/>
      <c r="O151" s="602"/>
      <c r="P151" s="602">
        <v>149.78700000000001</v>
      </c>
    </row>
    <row r="152" spans="1:16" hidden="1" x14ac:dyDescent="0.5">
      <c r="A152" s="582">
        <v>83</v>
      </c>
      <c r="B152" s="582" t="s">
        <v>3502</v>
      </c>
      <c r="C152" s="582" t="s">
        <v>3498</v>
      </c>
      <c r="D152" s="582" t="s">
        <v>3710</v>
      </c>
      <c r="E152" s="582" t="s">
        <v>3206</v>
      </c>
      <c r="F152" s="582" t="s">
        <v>3166</v>
      </c>
      <c r="G152" s="582" t="s">
        <v>2475</v>
      </c>
      <c r="H152" s="582" t="s">
        <v>2474</v>
      </c>
      <c r="I152" s="582" t="s">
        <v>3162</v>
      </c>
      <c r="J152" s="582" t="s">
        <v>3162</v>
      </c>
      <c r="K152" s="582" t="s">
        <v>3195</v>
      </c>
      <c r="L152" s="582" t="s">
        <v>3164</v>
      </c>
      <c r="M152" s="602">
        <v>254</v>
      </c>
      <c r="N152" s="602"/>
      <c r="O152" s="602"/>
      <c r="P152" s="602">
        <v>253.63900000000001</v>
      </c>
    </row>
    <row r="153" spans="1:16" hidden="1" x14ac:dyDescent="0.5">
      <c r="A153" s="582">
        <v>84</v>
      </c>
      <c r="B153" s="582" t="s">
        <v>3502</v>
      </c>
      <c r="C153" s="582" t="s">
        <v>3498</v>
      </c>
      <c r="D153" s="582" t="s">
        <v>3711</v>
      </c>
      <c r="E153" s="582" t="s">
        <v>3160</v>
      </c>
      <c r="F153" s="582" t="s">
        <v>3161</v>
      </c>
      <c r="G153" s="582" t="s">
        <v>3522</v>
      </c>
      <c r="H153" s="582" t="s">
        <v>3523</v>
      </c>
      <c r="I153" s="582" t="s">
        <v>3162</v>
      </c>
      <c r="J153" s="582" t="s">
        <v>3524</v>
      </c>
      <c r="K153" s="582" t="s">
        <v>3195</v>
      </c>
      <c r="L153" s="582" t="s">
        <v>3164</v>
      </c>
      <c r="M153" s="602">
        <v>980</v>
      </c>
      <c r="N153" s="602"/>
      <c r="O153" s="602"/>
      <c r="P153" s="602">
        <v>978.60900000000004</v>
      </c>
    </row>
    <row r="154" spans="1:16" hidden="1" x14ac:dyDescent="0.5">
      <c r="A154" s="582">
        <v>85</v>
      </c>
      <c r="B154" s="582" t="s">
        <v>3502</v>
      </c>
      <c r="C154" s="582" t="s">
        <v>3498</v>
      </c>
      <c r="D154" s="582" t="s">
        <v>3712</v>
      </c>
      <c r="E154" s="582" t="s">
        <v>3206</v>
      </c>
      <c r="F154" s="582" t="s">
        <v>3166</v>
      </c>
      <c r="G154" s="582" t="s">
        <v>2475</v>
      </c>
      <c r="H154" s="582" t="s">
        <v>2474</v>
      </c>
      <c r="I154" s="582" t="s">
        <v>3162</v>
      </c>
      <c r="J154" s="582" t="s">
        <v>3162</v>
      </c>
      <c r="K154" s="582" t="s">
        <v>3195</v>
      </c>
      <c r="L154" s="582" t="s">
        <v>3164</v>
      </c>
      <c r="M154" s="602">
        <v>47</v>
      </c>
      <c r="N154" s="602"/>
      <c r="O154" s="602"/>
      <c r="P154" s="602">
        <v>46.933</v>
      </c>
    </row>
    <row r="155" spans="1:16" hidden="1" x14ac:dyDescent="0.5">
      <c r="A155" s="582">
        <v>86</v>
      </c>
      <c r="B155" s="582" t="s">
        <v>3502</v>
      </c>
      <c r="C155" s="582" t="s">
        <v>3498</v>
      </c>
      <c r="D155" s="582" t="s">
        <v>3713</v>
      </c>
      <c r="E155" s="582" t="s">
        <v>3194</v>
      </c>
      <c r="F155" s="582" t="s">
        <v>3166</v>
      </c>
      <c r="G155" s="582" t="s">
        <v>2183</v>
      </c>
      <c r="H155" s="582" t="s">
        <v>2184</v>
      </c>
      <c r="I155" s="582" t="s">
        <v>3162</v>
      </c>
      <c r="J155" s="582" t="s">
        <v>3162</v>
      </c>
      <c r="K155" s="582" t="s">
        <v>3195</v>
      </c>
      <c r="L155" s="582" t="s">
        <v>3164</v>
      </c>
      <c r="M155" s="602">
        <v>447</v>
      </c>
      <c r="N155" s="602"/>
      <c r="O155" s="602"/>
      <c r="P155" s="602">
        <v>446.36500000000001</v>
      </c>
    </row>
    <row r="156" spans="1:16" hidden="1" x14ac:dyDescent="0.5">
      <c r="A156" s="582">
        <v>87</v>
      </c>
      <c r="B156" s="582" t="s">
        <v>3502</v>
      </c>
      <c r="C156" s="582" t="s">
        <v>3498</v>
      </c>
      <c r="D156" s="582" t="s">
        <v>3714</v>
      </c>
      <c r="E156" s="582" t="s">
        <v>3197</v>
      </c>
      <c r="F156" s="582" t="s">
        <v>3166</v>
      </c>
      <c r="G156" s="582" t="s">
        <v>1706</v>
      </c>
      <c r="H156" s="582" t="s">
        <v>1710</v>
      </c>
      <c r="I156" s="582" t="s">
        <v>3198</v>
      </c>
      <c r="J156" s="582" t="s">
        <v>3170</v>
      </c>
      <c r="K156" s="582" t="s">
        <v>3195</v>
      </c>
      <c r="L156" s="582" t="s">
        <v>3164</v>
      </c>
      <c r="M156" s="602">
        <v>1134</v>
      </c>
      <c r="N156" s="602"/>
      <c r="O156" s="602"/>
      <c r="P156" s="602">
        <v>1157.46</v>
      </c>
    </row>
    <row r="157" spans="1:16" hidden="1" x14ac:dyDescent="0.5">
      <c r="A157" s="582">
        <v>88</v>
      </c>
      <c r="B157" s="582" t="s">
        <v>3502</v>
      </c>
      <c r="C157" s="582" t="s">
        <v>3498</v>
      </c>
      <c r="D157" s="582" t="s">
        <v>3715</v>
      </c>
      <c r="E157" s="582" t="s">
        <v>3194</v>
      </c>
      <c r="F157" s="582" t="s">
        <v>3166</v>
      </c>
      <c r="G157" s="582" t="s">
        <v>2183</v>
      </c>
      <c r="H157" s="582" t="s">
        <v>2184</v>
      </c>
      <c r="I157" s="582" t="s">
        <v>3162</v>
      </c>
      <c r="J157" s="582" t="s">
        <v>3162</v>
      </c>
      <c r="K157" s="582" t="s">
        <v>3195</v>
      </c>
      <c r="L157" s="582" t="s">
        <v>3164</v>
      </c>
      <c r="M157" s="602">
        <v>433</v>
      </c>
      <c r="N157" s="602"/>
      <c r="O157" s="602"/>
      <c r="P157" s="602">
        <v>441.95800000000003</v>
      </c>
    </row>
    <row r="158" spans="1:16" hidden="1" x14ac:dyDescent="0.5">
      <c r="A158" s="582">
        <v>89</v>
      </c>
      <c r="B158" s="582" t="s">
        <v>3502</v>
      </c>
      <c r="C158" s="582" t="s">
        <v>3498</v>
      </c>
      <c r="D158" s="582" t="s">
        <v>3716</v>
      </c>
      <c r="E158" s="582" t="s">
        <v>3206</v>
      </c>
      <c r="F158" s="582" t="s">
        <v>3166</v>
      </c>
      <c r="G158" s="582" t="s">
        <v>2475</v>
      </c>
      <c r="H158" s="582" t="s">
        <v>2474</v>
      </c>
      <c r="I158" s="582" t="s">
        <v>3162</v>
      </c>
      <c r="J158" s="582" t="s">
        <v>3162</v>
      </c>
      <c r="K158" s="582" t="s">
        <v>3195</v>
      </c>
      <c r="L158" s="582" t="s">
        <v>3164</v>
      </c>
      <c r="M158" s="602">
        <v>605</v>
      </c>
      <c r="N158" s="602"/>
      <c r="O158" s="602"/>
      <c r="P158" s="602">
        <v>617.51599999999996</v>
      </c>
    </row>
    <row r="159" spans="1:16" hidden="1" x14ac:dyDescent="0.5">
      <c r="A159" s="582">
        <v>90</v>
      </c>
      <c r="B159" s="582" t="s">
        <v>3502</v>
      </c>
      <c r="C159" s="582" t="s">
        <v>3498</v>
      </c>
      <c r="D159" s="582" t="s">
        <v>3717</v>
      </c>
      <c r="E159" s="582" t="s">
        <v>3718</v>
      </c>
      <c r="F159" s="582" t="s">
        <v>3166</v>
      </c>
      <c r="G159" s="582" t="s">
        <v>3202</v>
      </c>
      <c r="H159" s="582" t="s">
        <v>3719</v>
      </c>
      <c r="I159" s="582" t="s">
        <v>3196</v>
      </c>
      <c r="J159" s="582" t="s">
        <v>3196</v>
      </c>
      <c r="K159" s="582" t="s">
        <v>3195</v>
      </c>
      <c r="L159" s="582" t="s">
        <v>3164</v>
      </c>
      <c r="M159" s="602">
        <v>460</v>
      </c>
      <c r="N159" s="602"/>
      <c r="O159" s="602"/>
      <c r="P159" s="602">
        <v>469.51600000000002</v>
      </c>
    </row>
    <row r="160" spans="1:16" hidden="1" x14ac:dyDescent="0.5">
      <c r="A160" s="582">
        <v>91</v>
      </c>
      <c r="B160" s="582" t="s">
        <v>3502</v>
      </c>
      <c r="C160" s="582" t="s">
        <v>3498</v>
      </c>
      <c r="D160" s="582" t="s">
        <v>3720</v>
      </c>
      <c r="E160" s="582" t="s">
        <v>3165</v>
      </c>
      <c r="F160" s="582" t="s">
        <v>3166</v>
      </c>
      <c r="G160" s="582" t="s">
        <v>3167</v>
      </c>
      <c r="H160" s="582" t="s">
        <v>3168</v>
      </c>
      <c r="I160" s="582" t="s">
        <v>3162</v>
      </c>
      <c r="J160" s="582" t="s">
        <v>3196</v>
      </c>
      <c r="K160" s="582" t="s">
        <v>3195</v>
      </c>
      <c r="L160" s="582" t="s">
        <v>3164</v>
      </c>
      <c r="M160" s="602">
        <v>3023</v>
      </c>
      <c r="N160" s="602"/>
      <c r="O160" s="602"/>
      <c r="P160" s="602">
        <v>3085.5390000000002</v>
      </c>
    </row>
    <row r="161" spans="1:16" hidden="1" x14ac:dyDescent="0.5">
      <c r="A161" s="582">
        <v>92</v>
      </c>
      <c r="B161" s="582" t="s">
        <v>3502</v>
      </c>
      <c r="C161" s="582" t="s">
        <v>3498</v>
      </c>
      <c r="D161" s="582" t="s">
        <v>3721</v>
      </c>
      <c r="E161" s="582" t="s">
        <v>3197</v>
      </c>
      <c r="F161" s="582" t="s">
        <v>3166</v>
      </c>
      <c r="G161" s="582" t="s">
        <v>1705</v>
      </c>
      <c r="H161" s="582" t="s">
        <v>1710</v>
      </c>
      <c r="I161" s="582" t="s">
        <v>3170</v>
      </c>
      <c r="J161" s="582" t="s">
        <v>3198</v>
      </c>
      <c r="K161" s="582" t="s">
        <v>3195</v>
      </c>
      <c r="L161" s="582" t="s">
        <v>3164</v>
      </c>
      <c r="M161" s="602">
        <v>1537</v>
      </c>
      <c r="N161" s="602"/>
      <c r="O161" s="602"/>
      <c r="P161" s="602">
        <v>1568.797</v>
      </c>
    </row>
    <row r="162" spans="1:16" hidden="1" x14ac:dyDescent="0.5">
      <c r="A162" s="582">
        <v>93</v>
      </c>
      <c r="B162" s="582" t="s">
        <v>3513</v>
      </c>
      <c r="C162" s="582" t="s">
        <v>3498</v>
      </c>
      <c r="D162" s="582" t="s">
        <v>3722</v>
      </c>
      <c r="E162" s="582" t="s">
        <v>3194</v>
      </c>
      <c r="F162" s="582" t="s">
        <v>3166</v>
      </c>
      <c r="G162" s="582" t="s">
        <v>2183</v>
      </c>
      <c r="H162" s="582" t="s">
        <v>2184</v>
      </c>
      <c r="I162" s="582" t="s">
        <v>3162</v>
      </c>
      <c r="J162" s="582" t="s">
        <v>3162</v>
      </c>
      <c r="K162" s="582" t="s">
        <v>3195</v>
      </c>
      <c r="L162" s="582" t="s">
        <v>3164</v>
      </c>
      <c r="M162" s="602">
        <v>90</v>
      </c>
      <c r="N162" s="602"/>
      <c r="O162" s="602"/>
      <c r="P162" s="602">
        <v>89.835999999999999</v>
      </c>
    </row>
    <row r="163" spans="1:16" hidden="1" x14ac:dyDescent="0.5">
      <c r="A163" s="582">
        <v>94</v>
      </c>
      <c r="B163" s="582" t="s">
        <v>3513</v>
      </c>
      <c r="C163" s="582" t="s">
        <v>3498</v>
      </c>
      <c r="D163" s="582" t="s">
        <v>3723</v>
      </c>
      <c r="E163" s="582" t="s">
        <v>3194</v>
      </c>
      <c r="F163" s="582" t="s">
        <v>3166</v>
      </c>
      <c r="G163" s="582" t="s">
        <v>2183</v>
      </c>
      <c r="H163" s="582" t="s">
        <v>2184</v>
      </c>
      <c r="I163" s="582" t="s">
        <v>3162</v>
      </c>
      <c r="J163" s="582" t="s">
        <v>3162</v>
      </c>
      <c r="K163" s="582" t="s">
        <v>3195</v>
      </c>
      <c r="L163" s="582" t="s">
        <v>3164</v>
      </c>
      <c r="M163" s="602">
        <v>480</v>
      </c>
      <c r="N163" s="602"/>
      <c r="O163" s="602"/>
      <c r="P163" s="602">
        <v>479.12400000000002</v>
      </c>
    </row>
    <row r="164" spans="1:16" hidden="1" x14ac:dyDescent="0.5">
      <c r="A164" s="582">
        <v>95</v>
      </c>
      <c r="B164" s="582" t="s">
        <v>3513</v>
      </c>
      <c r="C164" s="582" t="s">
        <v>3498</v>
      </c>
      <c r="D164" s="582" t="s">
        <v>3724</v>
      </c>
      <c r="E164" s="582" t="s">
        <v>3197</v>
      </c>
      <c r="F164" s="582" t="s">
        <v>3166</v>
      </c>
      <c r="G164" s="582" t="s">
        <v>1706</v>
      </c>
      <c r="H164" s="582" t="s">
        <v>1709</v>
      </c>
      <c r="I164" s="582" t="s">
        <v>3198</v>
      </c>
      <c r="J164" s="582" t="s">
        <v>3170</v>
      </c>
      <c r="K164" s="582" t="s">
        <v>3195</v>
      </c>
      <c r="L164" s="582" t="s">
        <v>3164</v>
      </c>
      <c r="M164" s="602">
        <v>1051</v>
      </c>
      <c r="N164" s="602"/>
      <c r="O164" s="602"/>
      <c r="P164" s="602">
        <v>1049.0820000000001</v>
      </c>
    </row>
    <row r="165" spans="1:16" hidden="1" x14ac:dyDescent="0.5">
      <c r="A165" s="582">
        <v>96</v>
      </c>
      <c r="B165" s="582" t="s">
        <v>3513</v>
      </c>
      <c r="C165" s="582" t="s">
        <v>3498</v>
      </c>
      <c r="D165" s="582" t="s">
        <v>3725</v>
      </c>
      <c r="E165" s="582" t="s">
        <v>3194</v>
      </c>
      <c r="F165" s="582" t="s">
        <v>3166</v>
      </c>
      <c r="G165" s="582" t="s">
        <v>3199</v>
      </c>
      <c r="H165" s="582" t="s">
        <v>3217</v>
      </c>
      <c r="I165" s="582" t="s">
        <v>3162</v>
      </c>
      <c r="J165" s="582" t="s">
        <v>3162</v>
      </c>
      <c r="K165" s="582" t="s">
        <v>3195</v>
      </c>
      <c r="L165" s="582" t="s">
        <v>3164</v>
      </c>
      <c r="M165" s="602">
        <v>2804</v>
      </c>
      <c r="N165" s="602"/>
      <c r="O165" s="602"/>
      <c r="P165" s="602">
        <v>2798.8820000000001</v>
      </c>
    </row>
    <row r="166" spans="1:16" hidden="1" x14ac:dyDescent="0.5">
      <c r="A166" s="582">
        <v>97</v>
      </c>
      <c r="B166" s="582" t="s">
        <v>3513</v>
      </c>
      <c r="C166" s="582" t="s">
        <v>3498</v>
      </c>
      <c r="D166" s="582" t="s">
        <v>3726</v>
      </c>
      <c r="E166" s="582" t="s">
        <v>3197</v>
      </c>
      <c r="F166" s="582" t="s">
        <v>3166</v>
      </c>
      <c r="G166" s="582" t="s">
        <v>1705</v>
      </c>
      <c r="H166" s="582" t="s">
        <v>1709</v>
      </c>
      <c r="I166" s="582" t="s">
        <v>3170</v>
      </c>
      <c r="J166" s="582" t="s">
        <v>3198</v>
      </c>
      <c r="K166" s="582" t="s">
        <v>3195</v>
      </c>
      <c r="L166" s="582" t="s">
        <v>3164</v>
      </c>
      <c r="M166" s="602">
        <v>1190</v>
      </c>
      <c r="N166" s="602"/>
      <c r="O166" s="602"/>
      <c r="P166" s="602">
        <v>1187.828</v>
      </c>
    </row>
    <row r="167" spans="1:16" hidden="1" x14ac:dyDescent="0.5">
      <c r="A167" s="582">
        <v>98</v>
      </c>
      <c r="B167" s="582" t="s">
        <v>3519</v>
      </c>
      <c r="C167" s="582" t="s">
        <v>3498</v>
      </c>
      <c r="D167" s="582" t="s">
        <v>3727</v>
      </c>
      <c r="E167" s="582" t="s">
        <v>3206</v>
      </c>
      <c r="F167" s="582" t="s">
        <v>3166</v>
      </c>
      <c r="G167" s="582" t="s">
        <v>3416</v>
      </c>
      <c r="H167" s="582" t="s">
        <v>3417</v>
      </c>
      <c r="I167" s="582" t="s">
        <v>3162</v>
      </c>
      <c r="J167" s="582" t="s">
        <v>3162</v>
      </c>
      <c r="K167" s="582" t="s">
        <v>3195</v>
      </c>
      <c r="L167" s="582" t="s">
        <v>3164</v>
      </c>
      <c r="M167" s="602">
        <v>570</v>
      </c>
      <c r="N167" s="602"/>
      <c r="O167" s="602"/>
      <c r="P167" s="602">
        <v>568.96</v>
      </c>
    </row>
    <row r="168" spans="1:16" hidden="1" x14ac:dyDescent="0.5">
      <c r="A168" s="582">
        <v>99</v>
      </c>
      <c r="B168" s="582" t="s">
        <v>3519</v>
      </c>
      <c r="C168" s="582" t="s">
        <v>3498</v>
      </c>
      <c r="D168" s="582" t="s">
        <v>3728</v>
      </c>
      <c r="E168" s="582" t="s">
        <v>3197</v>
      </c>
      <c r="F168" s="582" t="s">
        <v>3166</v>
      </c>
      <c r="G168" s="582" t="s">
        <v>1706</v>
      </c>
      <c r="H168" s="582" t="s">
        <v>1710</v>
      </c>
      <c r="I168" s="582" t="s">
        <v>3198</v>
      </c>
      <c r="J168" s="582" t="s">
        <v>3170</v>
      </c>
      <c r="K168" s="582" t="s">
        <v>3195</v>
      </c>
      <c r="L168" s="582" t="s">
        <v>3164</v>
      </c>
      <c r="M168" s="602">
        <v>897</v>
      </c>
      <c r="N168" s="602"/>
      <c r="O168" s="602"/>
      <c r="P168" s="602">
        <v>895.81799999999998</v>
      </c>
    </row>
    <row r="169" spans="1:16" hidden="1" x14ac:dyDescent="0.5">
      <c r="A169" s="582">
        <v>100</v>
      </c>
      <c r="B169" s="582" t="s">
        <v>3519</v>
      </c>
      <c r="C169" s="582" t="s">
        <v>3498</v>
      </c>
      <c r="D169" s="582" t="s">
        <v>3729</v>
      </c>
      <c r="E169" s="582" t="s">
        <v>3206</v>
      </c>
      <c r="F169" s="582" t="s">
        <v>3166</v>
      </c>
      <c r="G169" s="582" t="s">
        <v>3416</v>
      </c>
      <c r="H169" s="582" t="s">
        <v>3417</v>
      </c>
      <c r="I169" s="582" t="s">
        <v>3162</v>
      </c>
      <c r="J169" s="582" t="s">
        <v>3162</v>
      </c>
      <c r="K169" s="582" t="s">
        <v>3195</v>
      </c>
      <c r="L169" s="582" t="s">
        <v>3164</v>
      </c>
      <c r="M169" s="602">
        <v>770</v>
      </c>
      <c r="N169" s="602"/>
      <c r="O169" s="602"/>
      <c r="P169" s="602">
        <v>768.98500000000001</v>
      </c>
    </row>
    <row r="170" spans="1:16" hidden="1" x14ac:dyDescent="0.5">
      <c r="A170" s="582">
        <v>101</v>
      </c>
      <c r="B170" s="582" t="s">
        <v>3519</v>
      </c>
      <c r="C170" s="582" t="s">
        <v>3498</v>
      </c>
      <c r="D170" s="582" t="s">
        <v>3730</v>
      </c>
      <c r="E170" s="582" t="s">
        <v>3197</v>
      </c>
      <c r="F170" s="582" t="s">
        <v>3166</v>
      </c>
      <c r="G170" s="582" t="s">
        <v>1705</v>
      </c>
      <c r="H170" s="582" t="s">
        <v>1710</v>
      </c>
      <c r="I170" s="582" t="s">
        <v>3170</v>
      </c>
      <c r="J170" s="582" t="s">
        <v>3198</v>
      </c>
      <c r="K170" s="582" t="s">
        <v>3195</v>
      </c>
      <c r="L170" s="582" t="s">
        <v>3164</v>
      </c>
      <c r="M170" s="602">
        <v>1273</v>
      </c>
      <c r="N170" s="602"/>
      <c r="O170" s="602"/>
      <c r="P170" s="602">
        <v>1271.3219999999999</v>
      </c>
    </row>
    <row r="171" spans="1:16" hidden="1" x14ac:dyDescent="0.5">
      <c r="A171" s="582">
        <v>102</v>
      </c>
      <c r="B171" s="582" t="s">
        <v>3525</v>
      </c>
      <c r="C171" s="582" t="s">
        <v>3498</v>
      </c>
      <c r="D171" s="582" t="s">
        <v>3731</v>
      </c>
      <c r="E171" s="582" t="s">
        <v>3215</v>
      </c>
      <c r="F171" s="582" t="s">
        <v>3166</v>
      </c>
      <c r="G171" s="582" t="s">
        <v>3199</v>
      </c>
      <c r="H171" s="582" t="s">
        <v>3216</v>
      </c>
      <c r="I171" s="582" t="s">
        <v>3162</v>
      </c>
      <c r="J171" s="582" t="s">
        <v>3162</v>
      </c>
      <c r="K171" s="582" t="s">
        <v>3195</v>
      </c>
      <c r="L171" s="582" t="s">
        <v>3164</v>
      </c>
      <c r="M171" s="602">
        <v>581</v>
      </c>
      <c r="N171" s="602"/>
      <c r="O171" s="602"/>
      <c r="P171" s="602">
        <v>579.88099999999997</v>
      </c>
    </row>
    <row r="172" spans="1:16" hidden="1" x14ac:dyDescent="0.5">
      <c r="A172" s="582">
        <v>103</v>
      </c>
      <c r="B172" s="582" t="s">
        <v>3525</v>
      </c>
      <c r="C172" s="582" t="s">
        <v>3498</v>
      </c>
      <c r="D172" s="582" t="s">
        <v>3732</v>
      </c>
      <c r="E172" s="582" t="s">
        <v>3197</v>
      </c>
      <c r="F172" s="582" t="s">
        <v>3166</v>
      </c>
      <c r="G172" s="582" t="s">
        <v>1706</v>
      </c>
      <c r="H172" s="582" t="s">
        <v>1712</v>
      </c>
      <c r="I172" s="582" t="s">
        <v>3198</v>
      </c>
      <c r="J172" s="582" t="s">
        <v>3170</v>
      </c>
      <c r="K172" s="582" t="s">
        <v>3195</v>
      </c>
      <c r="L172" s="582" t="s">
        <v>3164</v>
      </c>
      <c r="M172" s="602">
        <v>1199</v>
      </c>
      <c r="N172" s="602"/>
      <c r="O172" s="602"/>
      <c r="P172" s="602">
        <v>1196.69</v>
      </c>
    </row>
    <row r="173" spans="1:16" hidden="1" x14ac:dyDescent="0.5">
      <c r="A173" s="582">
        <v>104</v>
      </c>
      <c r="B173" s="582" t="s">
        <v>3525</v>
      </c>
      <c r="C173" s="582" t="s">
        <v>3533</v>
      </c>
      <c r="D173" s="582" t="s">
        <v>3733</v>
      </c>
      <c r="E173" s="582" t="s">
        <v>3197</v>
      </c>
      <c r="F173" s="582" t="s">
        <v>3166</v>
      </c>
      <c r="G173" s="582" t="s">
        <v>1705</v>
      </c>
      <c r="H173" s="582" t="s">
        <v>1712</v>
      </c>
      <c r="I173" s="582" t="s">
        <v>3170</v>
      </c>
      <c r="J173" s="582" t="s">
        <v>3198</v>
      </c>
      <c r="K173" s="582" t="s">
        <v>3195</v>
      </c>
      <c r="L173" s="582" t="s">
        <v>3164</v>
      </c>
      <c r="M173" s="602">
        <v>1344</v>
      </c>
      <c r="N173" s="602"/>
      <c r="O173" s="602"/>
      <c r="P173" s="602">
        <v>1341.41</v>
      </c>
    </row>
    <row r="174" spans="1:16" hidden="1" x14ac:dyDescent="0.5">
      <c r="A174" s="582">
        <v>105</v>
      </c>
      <c r="B174" s="582" t="s">
        <v>3527</v>
      </c>
      <c r="C174" s="582" t="s">
        <v>3528</v>
      </c>
      <c r="D174" s="582" t="s">
        <v>3734</v>
      </c>
      <c r="E174" s="582" t="s">
        <v>3215</v>
      </c>
      <c r="F174" s="582" t="s">
        <v>3166</v>
      </c>
      <c r="G174" s="582" t="s">
        <v>3199</v>
      </c>
      <c r="H174" s="582" t="s">
        <v>3332</v>
      </c>
      <c r="I174" s="582" t="s">
        <v>3196</v>
      </c>
      <c r="J174" s="582" t="s">
        <v>3196</v>
      </c>
      <c r="K174" s="582" t="s">
        <v>3195</v>
      </c>
      <c r="L174" s="582" t="s">
        <v>3164</v>
      </c>
      <c r="M174" s="602">
        <v>986</v>
      </c>
      <c r="N174" s="602"/>
      <c r="O174" s="602"/>
      <c r="P174" s="602">
        <v>984.1</v>
      </c>
    </row>
    <row r="175" spans="1:16" hidden="1" x14ac:dyDescent="0.5">
      <c r="A175" s="582">
        <v>106</v>
      </c>
      <c r="B175" s="582" t="s">
        <v>3527</v>
      </c>
      <c r="C175" s="582" t="s">
        <v>3533</v>
      </c>
      <c r="D175" s="582" t="s">
        <v>3735</v>
      </c>
      <c r="E175" s="582" t="s">
        <v>3194</v>
      </c>
      <c r="F175" s="582" t="s">
        <v>3166</v>
      </c>
      <c r="G175" s="582" t="s">
        <v>2183</v>
      </c>
      <c r="H175" s="582" t="s">
        <v>2184</v>
      </c>
      <c r="I175" s="582" t="s">
        <v>3162</v>
      </c>
      <c r="J175" s="582" t="s">
        <v>3162</v>
      </c>
      <c r="K175" s="582" t="s">
        <v>3195</v>
      </c>
      <c r="L175" s="582" t="s">
        <v>3164</v>
      </c>
      <c r="M175" s="602">
        <v>136</v>
      </c>
      <c r="N175" s="602"/>
      <c r="O175" s="602"/>
      <c r="P175" s="602">
        <v>135.738</v>
      </c>
    </row>
    <row r="176" spans="1:16" hidden="1" x14ac:dyDescent="0.5">
      <c r="A176" s="582">
        <v>107</v>
      </c>
      <c r="B176" s="582" t="s">
        <v>3527</v>
      </c>
      <c r="C176" s="582" t="s">
        <v>3533</v>
      </c>
      <c r="D176" s="582" t="s">
        <v>3736</v>
      </c>
      <c r="E176" s="582" t="s">
        <v>3206</v>
      </c>
      <c r="F176" s="582" t="s">
        <v>3166</v>
      </c>
      <c r="G176" s="582" t="s">
        <v>3416</v>
      </c>
      <c r="H176" s="582" t="s">
        <v>3417</v>
      </c>
      <c r="I176" s="582" t="s">
        <v>3162</v>
      </c>
      <c r="J176" s="582" t="s">
        <v>3162</v>
      </c>
      <c r="K176" s="582" t="s">
        <v>3195</v>
      </c>
      <c r="L176" s="582" t="s">
        <v>3164</v>
      </c>
      <c r="M176" s="602">
        <v>280</v>
      </c>
      <c r="N176" s="602"/>
      <c r="O176" s="602"/>
      <c r="P176" s="602">
        <v>279.46100000000001</v>
      </c>
    </row>
    <row r="177" spans="1:16" hidden="1" x14ac:dyDescent="0.5">
      <c r="A177" s="582">
        <v>108</v>
      </c>
      <c r="B177" s="582" t="s">
        <v>3527</v>
      </c>
      <c r="C177" s="582" t="s">
        <v>3533</v>
      </c>
      <c r="D177" s="582" t="s">
        <v>3737</v>
      </c>
      <c r="E177" s="582" t="s">
        <v>3194</v>
      </c>
      <c r="F177" s="582" t="s">
        <v>3166</v>
      </c>
      <c r="G177" s="582" t="s">
        <v>2183</v>
      </c>
      <c r="H177" s="582" t="s">
        <v>2184</v>
      </c>
      <c r="I177" s="582" t="s">
        <v>3162</v>
      </c>
      <c r="J177" s="582" t="s">
        <v>3162</v>
      </c>
      <c r="K177" s="582" t="s">
        <v>3195</v>
      </c>
      <c r="L177" s="582" t="s">
        <v>3164</v>
      </c>
      <c r="M177" s="602">
        <v>564</v>
      </c>
      <c r="N177" s="602"/>
      <c r="O177" s="602"/>
      <c r="P177" s="602">
        <v>562.91300000000001</v>
      </c>
    </row>
    <row r="178" spans="1:16" hidden="1" x14ac:dyDescent="0.5">
      <c r="A178" s="582">
        <v>109</v>
      </c>
      <c r="B178" s="582" t="s">
        <v>3527</v>
      </c>
      <c r="C178" s="582" t="s">
        <v>3533</v>
      </c>
      <c r="D178" s="582" t="s">
        <v>3738</v>
      </c>
      <c r="E178" s="582" t="s">
        <v>3215</v>
      </c>
      <c r="F178" s="582" t="s">
        <v>3166</v>
      </c>
      <c r="G178" s="582" t="s">
        <v>3199</v>
      </c>
      <c r="H178" s="582" t="s">
        <v>3216</v>
      </c>
      <c r="I178" s="582" t="s">
        <v>3162</v>
      </c>
      <c r="J178" s="582" t="s">
        <v>3162</v>
      </c>
      <c r="K178" s="582" t="s">
        <v>3195</v>
      </c>
      <c r="L178" s="582" t="s">
        <v>3164</v>
      </c>
      <c r="M178" s="602">
        <v>848</v>
      </c>
      <c r="N178" s="602"/>
      <c r="O178" s="602"/>
      <c r="P178" s="602">
        <v>846.36599999999999</v>
      </c>
    </row>
    <row r="179" spans="1:16" hidden="1" x14ac:dyDescent="0.5">
      <c r="A179" s="582">
        <v>110</v>
      </c>
      <c r="B179" s="582" t="s">
        <v>3527</v>
      </c>
      <c r="C179" s="582" t="s">
        <v>3533</v>
      </c>
      <c r="D179" s="582" t="s">
        <v>3739</v>
      </c>
      <c r="E179" s="582" t="s">
        <v>3197</v>
      </c>
      <c r="F179" s="582" t="s">
        <v>3166</v>
      </c>
      <c r="G179" s="582" t="s">
        <v>1706</v>
      </c>
      <c r="H179" s="582" t="s">
        <v>1708</v>
      </c>
      <c r="I179" s="582" t="s">
        <v>3198</v>
      </c>
      <c r="J179" s="582" t="s">
        <v>3170</v>
      </c>
      <c r="K179" s="582" t="s">
        <v>3195</v>
      </c>
      <c r="L179" s="582" t="s">
        <v>3164</v>
      </c>
      <c r="M179" s="602">
        <v>1179</v>
      </c>
      <c r="N179" s="602"/>
      <c r="O179" s="602"/>
      <c r="P179" s="602">
        <v>1176.729</v>
      </c>
    </row>
    <row r="180" spans="1:16" hidden="1" x14ac:dyDescent="0.5">
      <c r="A180" s="582">
        <v>111</v>
      </c>
      <c r="B180" s="582" t="s">
        <v>3527</v>
      </c>
      <c r="C180" s="582" t="s">
        <v>3533</v>
      </c>
      <c r="D180" s="582" t="s">
        <v>3740</v>
      </c>
      <c r="E180" s="582" t="s">
        <v>3206</v>
      </c>
      <c r="F180" s="582" t="s">
        <v>3166</v>
      </c>
      <c r="G180" s="582" t="s">
        <v>2475</v>
      </c>
      <c r="H180" s="582" t="s">
        <v>2474</v>
      </c>
      <c r="I180" s="582" t="s">
        <v>3162</v>
      </c>
      <c r="J180" s="582" t="s">
        <v>3162</v>
      </c>
      <c r="K180" s="582" t="s">
        <v>3195</v>
      </c>
      <c r="L180" s="582" t="s">
        <v>3164</v>
      </c>
      <c r="M180" s="602">
        <v>886</v>
      </c>
      <c r="N180" s="602"/>
      <c r="O180" s="602"/>
      <c r="P180" s="602">
        <v>884.29300000000001</v>
      </c>
    </row>
    <row r="181" spans="1:16" hidden="1" x14ac:dyDescent="0.5">
      <c r="A181" s="582">
        <v>112</v>
      </c>
      <c r="B181" s="582" t="s">
        <v>3527</v>
      </c>
      <c r="C181" s="582" t="s">
        <v>3533</v>
      </c>
      <c r="D181" s="582" t="s">
        <v>3741</v>
      </c>
      <c r="E181" s="582" t="s">
        <v>3215</v>
      </c>
      <c r="F181" s="582" t="s">
        <v>3166</v>
      </c>
      <c r="G181" s="582" t="s">
        <v>3199</v>
      </c>
      <c r="H181" s="582" t="s">
        <v>3742</v>
      </c>
      <c r="I181" s="582" t="s">
        <v>3196</v>
      </c>
      <c r="J181" s="582" t="s">
        <v>3196</v>
      </c>
      <c r="K181" s="582" t="s">
        <v>3195</v>
      </c>
      <c r="L181" s="582" t="s">
        <v>3164</v>
      </c>
      <c r="M181" s="602">
        <v>954</v>
      </c>
      <c r="N181" s="602"/>
      <c r="O181" s="602"/>
      <c r="P181" s="602">
        <v>952.16200000000003</v>
      </c>
    </row>
    <row r="182" spans="1:16" hidden="1" x14ac:dyDescent="0.5">
      <c r="A182" s="582">
        <v>113</v>
      </c>
      <c r="B182" s="582" t="s">
        <v>3527</v>
      </c>
      <c r="C182" s="582" t="s">
        <v>3533</v>
      </c>
      <c r="D182" s="582" t="s">
        <v>3743</v>
      </c>
      <c r="E182" s="582" t="s">
        <v>3194</v>
      </c>
      <c r="F182" s="582" t="s">
        <v>3166</v>
      </c>
      <c r="G182" s="582" t="s">
        <v>2183</v>
      </c>
      <c r="H182" s="582" t="s">
        <v>2184</v>
      </c>
      <c r="I182" s="582" t="s">
        <v>3162</v>
      </c>
      <c r="J182" s="582" t="s">
        <v>3162</v>
      </c>
      <c r="K182" s="582" t="s">
        <v>3195</v>
      </c>
      <c r="L182" s="582" t="s">
        <v>3164</v>
      </c>
      <c r="M182" s="602">
        <v>445</v>
      </c>
      <c r="N182" s="602"/>
      <c r="O182" s="602"/>
      <c r="P182" s="602">
        <v>444.14299999999997</v>
      </c>
    </row>
    <row r="183" spans="1:16" hidden="1" x14ac:dyDescent="0.5">
      <c r="A183" s="582">
        <v>114</v>
      </c>
      <c r="B183" s="582" t="s">
        <v>3527</v>
      </c>
      <c r="C183" s="582" t="s">
        <v>3533</v>
      </c>
      <c r="D183" s="582" t="s">
        <v>3744</v>
      </c>
      <c r="E183" s="582" t="s">
        <v>3206</v>
      </c>
      <c r="F183" s="582" t="s">
        <v>3166</v>
      </c>
      <c r="G183" s="582" t="s">
        <v>3416</v>
      </c>
      <c r="H183" s="582" t="s">
        <v>3417</v>
      </c>
      <c r="I183" s="582" t="s">
        <v>3162</v>
      </c>
      <c r="J183" s="582" t="s">
        <v>3162</v>
      </c>
      <c r="K183" s="582" t="s">
        <v>3195</v>
      </c>
      <c r="L183" s="582" t="s">
        <v>3164</v>
      </c>
      <c r="M183" s="602">
        <v>900</v>
      </c>
      <c r="N183" s="602"/>
      <c r="O183" s="602"/>
      <c r="P183" s="602">
        <v>898.26599999999996</v>
      </c>
    </row>
    <row r="184" spans="1:16" hidden="1" x14ac:dyDescent="0.5">
      <c r="A184" s="582">
        <v>115</v>
      </c>
      <c r="B184" s="582" t="s">
        <v>3527</v>
      </c>
      <c r="C184" s="582" t="s">
        <v>3533</v>
      </c>
      <c r="D184" s="582" t="s">
        <v>3745</v>
      </c>
      <c r="E184" s="582" t="s">
        <v>3194</v>
      </c>
      <c r="F184" s="582" t="s">
        <v>3166</v>
      </c>
      <c r="G184" s="582" t="s">
        <v>3208</v>
      </c>
      <c r="H184" s="582" t="s">
        <v>3746</v>
      </c>
      <c r="I184" s="582" t="s">
        <v>3162</v>
      </c>
      <c r="J184" s="582" t="s">
        <v>3162</v>
      </c>
      <c r="K184" s="582" t="s">
        <v>3195</v>
      </c>
      <c r="L184" s="582" t="s">
        <v>3164</v>
      </c>
      <c r="M184" s="602">
        <v>2800</v>
      </c>
      <c r="N184" s="602"/>
      <c r="O184" s="602"/>
      <c r="P184" s="602">
        <v>2794.6060000000002</v>
      </c>
    </row>
    <row r="185" spans="1:16" hidden="1" x14ac:dyDescent="0.5">
      <c r="A185" s="582">
        <v>116</v>
      </c>
      <c r="B185" s="582" t="s">
        <v>3527</v>
      </c>
      <c r="C185" s="582" t="s">
        <v>3533</v>
      </c>
      <c r="D185" s="582" t="s">
        <v>3747</v>
      </c>
      <c r="E185" s="582" t="s">
        <v>3206</v>
      </c>
      <c r="F185" s="582" t="s">
        <v>3166</v>
      </c>
      <c r="G185" s="582" t="s">
        <v>2475</v>
      </c>
      <c r="H185" s="582" t="s">
        <v>2474</v>
      </c>
      <c r="I185" s="582" t="s">
        <v>3162</v>
      </c>
      <c r="J185" s="582" t="s">
        <v>3162</v>
      </c>
      <c r="K185" s="582" t="s">
        <v>3195</v>
      </c>
      <c r="L185" s="582" t="s">
        <v>3164</v>
      </c>
      <c r="M185" s="602">
        <v>562</v>
      </c>
      <c r="N185" s="602"/>
      <c r="O185" s="602"/>
      <c r="P185" s="602">
        <v>560.91700000000003</v>
      </c>
    </row>
    <row r="186" spans="1:16" hidden="1" x14ac:dyDescent="0.5">
      <c r="A186" s="582">
        <v>117</v>
      </c>
      <c r="B186" s="582" t="s">
        <v>3527</v>
      </c>
      <c r="C186" s="582" t="s">
        <v>3533</v>
      </c>
      <c r="D186" s="582" t="s">
        <v>3748</v>
      </c>
      <c r="E186" s="582" t="s">
        <v>3197</v>
      </c>
      <c r="F186" s="582" t="s">
        <v>3166</v>
      </c>
      <c r="G186" s="582" t="s">
        <v>1705</v>
      </c>
      <c r="H186" s="582" t="s">
        <v>1708</v>
      </c>
      <c r="I186" s="582" t="s">
        <v>3170</v>
      </c>
      <c r="J186" s="582" t="s">
        <v>3198</v>
      </c>
      <c r="K186" s="582" t="s">
        <v>3195</v>
      </c>
      <c r="L186" s="582" t="s">
        <v>3164</v>
      </c>
      <c r="M186" s="602">
        <v>921</v>
      </c>
      <c r="N186" s="602"/>
      <c r="O186" s="602"/>
      <c r="P186" s="602">
        <v>919.226</v>
      </c>
    </row>
    <row r="187" spans="1:16" hidden="1" x14ac:dyDescent="0.5">
      <c r="A187" s="582">
        <v>118</v>
      </c>
      <c r="B187" s="582" t="s">
        <v>3535</v>
      </c>
      <c r="C187" s="582" t="s">
        <v>3533</v>
      </c>
      <c r="D187" s="582" t="s">
        <v>3749</v>
      </c>
      <c r="E187" s="582" t="s">
        <v>3194</v>
      </c>
      <c r="F187" s="582" t="s">
        <v>3166</v>
      </c>
      <c r="G187" s="582" t="s">
        <v>2183</v>
      </c>
      <c r="H187" s="582" t="s">
        <v>2184</v>
      </c>
      <c r="I187" s="582" t="s">
        <v>3162</v>
      </c>
      <c r="J187" s="582" t="s">
        <v>3162</v>
      </c>
      <c r="K187" s="582" t="s">
        <v>3195</v>
      </c>
      <c r="L187" s="582" t="s">
        <v>3164</v>
      </c>
      <c r="M187" s="602">
        <v>93</v>
      </c>
      <c r="N187" s="602"/>
      <c r="O187" s="602"/>
      <c r="P187" s="602">
        <v>92.858999999999995</v>
      </c>
    </row>
    <row r="188" spans="1:16" hidden="1" x14ac:dyDescent="0.5">
      <c r="A188" s="582">
        <v>119</v>
      </c>
      <c r="B188" s="582" t="s">
        <v>3535</v>
      </c>
      <c r="C188" s="582" t="s">
        <v>3533</v>
      </c>
      <c r="D188" s="582" t="s">
        <v>3750</v>
      </c>
      <c r="E188" s="582" t="s">
        <v>3206</v>
      </c>
      <c r="F188" s="582" t="s">
        <v>3166</v>
      </c>
      <c r="G188" s="582" t="s">
        <v>3416</v>
      </c>
      <c r="H188" s="582" t="s">
        <v>3417</v>
      </c>
      <c r="I188" s="582" t="s">
        <v>3162</v>
      </c>
      <c r="J188" s="582" t="s">
        <v>3162</v>
      </c>
      <c r="K188" s="582" t="s">
        <v>3195</v>
      </c>
      <c r="L188" s="582" t="s">
        <v>3164</v>
      </c>
      <c r="M188" s="602">
        <v>472</v>
      </c>
      <c r="N188" s="602"/>
      <c r="O188" s="602"/>
      <c r="P188" s="602">
        <v>471.28199999999998</v>
      </c>
    </row>
    <row r="189" spans="1:16" hidden="1" x14ac:dyDescent="0.5">
      <c r="A189" s="582">
        <v>120</v>
      </c>
      <c r="B189" s="582" t="s">
        <v>3535</v>
      </c>
      <c r="C189" s="582" t="s">
        <v>3533</v>
      </c>
      <c r="D189" s="582" t="s">
        <v>3751</v>
      </c>
      <c r="E189" s="582" t="s">
        <v>3194</v>
      </c>
      <c r="F189" s="582" t="s">
        <v>3166</v>
      </c>
      <c r="G189" s="582" t="s">
        <v>2183</v>
      </c>
      <c r="H189" s="582" t="s">
        <v>2184</v>
      </c>
      <c r="I189" s="582" t="s">
        <v>3162</v>
      </c>
      <c r="J189" s="582" t="s">
        <v>3162</v>
      </c>
      <c r="K189" s="582" t="s">
        <v>3195</v>
      </c>
      <c r="L189" s="582" t="s">
        <v>3164</v>
      </c>
      <c r="M189" s="602">
        <v>463</v>
      </c>
      <c r="N189" s="602"/>
      <c r="O189" s="602"/>
      <c r="P189" s="602">
        <v>462.29599999999999</v>
      </c>
    </row>
    <row r="190" spans="1:16" hidden="1" x14ac:dyDescent="0.5">
      <c r="A190" s="582">
        <v>121</v>
      </c>
      <c r="B190" s="582" t="s">
        <v>3535</v>
      </c>
      <c r="C190" s="582" t="s">
        <v>3533</v>
      </c>
      <c r="D190" s="582" t="s">
        <v>3752</v>
      </c>
      <c r="E190" s="582" t="s">
        <v>3197</v>
      </c>
      <c r="F190" s="582" t="s">
        <v>3166</v>
      </c>
      <c r="G190" s="582" t="s">
        <v>1706</v>
      </c>
      <c r="H190" s="582" t="s">
        <v>1712</v>
      </c>
      <c r="I190" s="582" t="s">
        <v>3198</v>
      </c>
      <c r="J190" s="582" t="s">
        <v>3170</v>
      </c>
      <c r="K190" s="582" t="s">
        <v>3195</v>
      </c>
      <c r="L190" s="582" t="s">
        <v>3164</v>
      </c>
      <c r="M190" s="602">
        <v>1483</v>
      </c>
      <c r="N190" s="602"/>
      <c r="O190" s="602"/>
      <c r="P190" s="602">
        <v>1480.7439999999999</v>
      </c>
    </row>
    <row r="191" spans="1:16" hidden="1" x14ac:dyDescent="0.5">
      <c r="A191" s="582">
        <v>122</v>
      </c>
      <c r="B191" s="582" t="s">
        <v>3535</v>
      </c>
      <c r="C191" s="582" t="s">
        <v>3533</v>
      </c>
      <c r="D191" s="582" t="s">
        <v>3753</v>
      </c>
      <c r="E191" s="582" t="s">
        <v>3206</v>
      </c>
      <c r="F191" s="582" t="s">
        <v>3166</v>
      </c>
      <c r="G191" s="582" t="s">
        <v>3416</v>
      </c>
      <c r="H191" s="582" t="s">
        <v>3417</v>
      </c>
      <c r="I191" s="582" t="s">
        <v>3162</v>
      </c>
      <c r="J191" s="582" t="s">
        <v>3162</v>
      </c>
      <c r="K191" s="582" t="s">
        <v>3195</v>
      </c>
      <c r="L191" s="582" t="s">
        <v>3164</v>
      </c>
      <c r="M191" s="602">
        <v>822</v>
      </c>
      <c r="N191" s="602"/>
      <c r="O191" s="602"/>
      <c r="P191" s="602">
        <v>820.75</v>
      </c>
    </row>
    <row r="192" spans="1:16" hidden="1" x14ac:dyDescent="0.5">
      <c r="A192" s="582">
        <v>123</v>
      </c>
      <c r="B192" s="582" t="s">
        <v>3535</v>
      </c>
      <c r="C192" s="582" t="s">
        <v>3533</v>
      </c>
      <c r="D192" s="582" t="s">
        <v>3754</v>
      </c>
      <c r="E192" s="582" t="s">
        <v>3194</v>
      </c>
      <c r="F192" s="582" t="s">
        <v>3166</v>
      </c>
      <c r="G192" s="582" t="s">
        <v>2183</v>
      </c>
      <c r="H192" s="582" t="s">
        <v>2184</v>
      </c>
      <c r="I192" s="582" t="s">
        <v>3162</v>
      </c>
      <c r="J192" s="582" t="s">
        <v>3162</v>
      </c>
      <c r="K192" s="582" t="s">
        <v>3195</v>
      </c>
      <c r="L192" s="582" t="s">
        <v>3164</v>
      </c>
      <c r="M192" s="602">
        <v>463</v>
      </c>
      <c r="N192" s="602"/>
      <c r="O192" s="602"/>
      <c r="P192" s="602">
        <v>462.29599999999999</v>
      </c>
    </row>
    <row r="193" spans="1:16" hidden="1" x14ac:dyDescent="0.5">
      <c r="A193" s="582">
        <v>124</v>
      </c>
      <c r="B193" s="582" t="s">
        <v>3535</v>
      </c>
      <c r="C193" s="582" t="s">
        <v>3533</v>
      </c>
      <c r="D193" s="582" t="s">
        <v>3755</v>
      </c>
      <c r="E193" s="582" t="s">
        <v>3197</v>
      </c>
      <c r="F193" s="582" t="s">
        <v>3166</v>
      </c>
      <c r="G193" s="582" t="s">
        <v>1705</v>
      </c>
      <c r="H193" s="582" t="s">
        <v>1712</v>
      </c>
      <c r="I193" s="582" t="s">
        <v>3170</v>
      </c>
      <c r="J193" s="582" t="s">
        <v>3198</v>
      </c>
      <c r="K193" s="582" t="s">
        <v>3195</v>
      </c>
      <c r="L193" s="582" t="s">
        <v>3164</v>
      </c>
      <c r="M193" s="602">
        <v>1338</v>
      </c>
      <c r="N193" s="602"/>
      <c r="O193" s="602"/>
      <c r="P193" s="602">
        <v>1335.9649999999999</v>
      </c>
    </row>
    <row r="194" spans="1:16" hidden="1" x14ac:dyDescent="0.5">
      <c r="A194" s="582">
        <v>125</v>
      </c>
      <c r="B194" s="582" t="s">
        <v>3537</v>
      </c>
      <c r="C194" s="582" t="s">
        <v>3533</v>
      </c>
      <c r="D194" s="582" t="s">
        <v>3756</v>
      </c>
      <c r="E194" s="582" t="s">
        <v>3194</v>
      </c>
      <c r="F194" s="582" t="s">
        <v>3166</v>
      </c>
      <c r="G194" s="582" t="s">
        <v>2183</v>
      </c>
      <c r="H194" s="582" t="s">
        <v>2184</v>
      </c>
      <c r="I194" s="582" t="s">
        <v>3162</v>
      </c>
      <c r="J194" s="582" t="s">
        <v>3162</v>
      </c>
      <c r="K194" s="582" t="s">
        <v>3195</v>
      </c>
      <c r="L194" s="582" t="s">
        <v>3164</v>
      </c>
      <c r="M194" s="602">
        <v>65</v>
      </c>
      <c r="N194" s="602"/>
      <c r="O194" s="602"/>
      <c r="P194" s="602">
        <v>64.875</v>
      </c>
    </row>
    <row r="195" spans="1:16" hidden="1" x14ac:dyDescent="0.5">
      <c r="A195" s="582">
        <v>126</v>
      </c>
      <c r="B195" s="582" t="s">
        <v>3537</v>
      </c>
      <c r="C195" s="582" t="s">
        <v>3533</v>
      </c>
      <c r="D195" s="582" t="s">
        <v>3757</v>
      </c>
      <c r="E195" s="582" t="s">
        <v>3206</v>
      </c>
      <c r="F195" s="582" t="s">
        <v>3166</v>
      </c>
      <c r="G195" s="582" t="s">
        <v>3416</v>
      </c>
      <c r="H195" s="582" t="s">
        <v>3417</v>
      </c>
      <c r="I195" s="582" t="s">
        <v>3162</v>
      </c>
      <c r="J195" s="582" t="s">
        <v>3162</v>
      </c>
      <c r="K195" s="582" t="s">
        <v>3195</v>
      </c>
      <c r="L195" s="582" t="s">
        <v>3164</v>
      </c>
      <c r="M195" s="602">
        <v>216</v>
      </c>
      <c r="N195" s="602"/>
      <c r="O195" s="602"/>
      <c r="P195" s="602">
        <v>215.584</v>
      </c>
    </row>
    <row r="196" spans="1:16" hidden="1" x14ac:dyDescent="0.5">
      <c r="A196" s="582">
        <v>127</v>
      </c>
      <c r="B196" s="582" t="s">
        <v>3537</v>
      </c>
      <c r="C196" s="582" t="s">
        <v>3533</v>
      </c>
      <c r="D196" s="582" t="s">
        <v>3758</v>
      </c>
      <c r="E196" s="582" t="s">
        <v>3194</v>
      </c>
      <c r="F196" s="582" t="s">
        <v>3166</v>
      </c>
      <c r="G196" s="582" t="s">
        <v>2183</v>
      </c>
      <c r="H196" s="582" t="s">
        <v>2184</v>
      </c>
      <c r="I196" s="582" t="s">
        <v>3162</v>
      </c>
      <c r="J196" s="582" t="s">
        <v>3162</v>
      </c>
      <c r="K196" s="582" t="s">
        <v>3195</v>
      </c>
      <c r="L196" s="582" t="s">
        <v>3164</v>
      </c>
      <c r="M196" s="602">
        <v>585</v>
      </c>
      <c r="N196" s="602"/>
      <c r="O196" s="602"/>
      <c r="P196" s="602">
        <v>583.87300000000005</v>
      </c>
    </row>
    <row r="197" spans="1:16" hidden="1" x14ac:dyDescent="0.5">
      <c r="A197" s="582">
        <v>128</v>
      </c>
      <c r="B197" s="582" t="s">
        <v>3537</v>
      </c>
      <c r="C197" s="582" t="s">
        <v>3533</v>
      </c>
      <c r="D197" s="582" t="s">
        <v>3759</v>
      </c>
      <c r="E197" s="582" t="s">
        <v>3215</v>
      </c>
      <c r="F197" s="582" t="s">
        <v>3166</v>
      </c>
      <c r="G197" s="582" t="s">
        <v>3199</v>
      </c>
      <c r="H197" s="582" t="s">
        <v>3332</v>
      </c>
      <c r="I197" s="582" t="s">
        <v>3162</v>
      </c>
      <c r="J197" s="582" t="s">
        <v>3162</v>
      </c>
      <c r="K197" s="582" t="s">
        <v>3195</v>
      </c>
      <c r="L197" s="582" t="s">
        <v>3164</v>
      </c>
      <c r="M197" s="602">
        <v>834</v>
      </c>
      <c r="N197" s="602"/>
      <c r="O197" s="602"/>
      <c r="P197" s="602">
        <v>832.39300000000003</v>
      </c>
    </row>
    <row r="198" spans="1:16" hidden="1" x14ac:dyDescent="0.5">
      <c r="A198" s="582">
        <v>129</v>
      </c>
      <c r="B198" s="582" t="s">
        <v>3537</v>
      </c>
      <c r="C198" s="582" t="s">
        <v>3533</v>
      </c>
      <c r="D198" s="582" t="s">
        <v>3760</v>
      </c>
      <c r="E198" s="582" t="s">
        <v>3215</v>
      </c>
      <c r="F198" s="582" t="s">
        <v>3166</v>
      </c>
      <c r="G198" s="582" t="s">
        <v>3199</v>
      </c>
      <c r="H198" s="582" t="s">
        <v>3418</v>
      </c>
      <c r="I198" s="582" t="s">
        <v>3196</v>
      </c>
      <c r="J198" s="582" t="s">
        <v>3196</v>
      </c>
      <c r="K198" s="582" t="s">
        <v>3195</v>
      </c>
      <c r="L198" s="582" t="s">
        <v>3164</v>
      </c>
      <c r="M198" s="602">
        <v>868</v>
      </c>
      <c r="N198" s="602"/>
      <c r="O198" s="602"/>
      <c r="P198" s="602">
        <v>866.32799999999997</v>
      </c>
    </row>
    <row r="199" spans="1:16" hidden="1" x14ac:dyDescent="0.5">
      <c r="A199" s="582">
        <v>130</v>
      </c>
      <c r="B199" s="582" t="s">
        <v>3537</v>
      </c>
      <c r="C199" s="582" t="s">
        <v>3533</v>
      </c>
      <c r="D199" s="582" t="s">
        <v>3761</v>
      </c>
      <c r="E199" s="582" t="s">
        <v>3194</v>
      </c>
      <c r="F199" s="582" t="s">
        <v>3166</v>
      </c>
      <c r="G199" s="582" t="s">
        <v>2183</v>
      </c>
      <c r="H199" s="582" t="s">
        <v>2184</v>
      </c>
      <c r="I199" s="582" t="s">
        <v>3162</v>
      </c>
      <c r="J199" s="582" t="s">
        <v>3162</v>
      </c>
      <c r="K199" s="582" t="s">
        <v>3195</v>
      </c>
      <c r="L199" s="582" t="s">
        <v>3164</v>
      </c>
      <c r="M199" s="602">
        <v>496</v>
      </c>
      <c r="N199" s="602"/>
      <c r="O199" s="602"/>
      <c r="P199" s="602">
        <v>495.04399999999998</v>
      </c>
    </row>
    <row r="200" spans="1:16" hidden="1" x14ac:dyDescent="0.5">
      <c r="A200" s="582">
        <v>131</v>
      </c>
      <c r="B200" s="582" t="s">
        <v>3537</v>
      </c>
      <c r="C200" s="582" t="s">
        <v>3533</v>
      </c>
      <c r="D200" s="582" t="s">
        <v>3762</v>
      </c>
      <c r="E200" s="582" t="s">
        <v>3197</v>
      </c>
      <c r="F200" s="582" t="s">
        <v>3166</v>
      </c>
      <c r="G200" s="582" t="s">
        <v>1706</v>
      </c>
      <c r="H200" s="582" t="s">
        <v>2270</v>
      </c>
      <c r="I200" s="582" t="s">
        <v>3198</v>
      </c>
      <c r="J200" s="582" t="s">
        <v>3170</v>
      </c>
      <c r="K200" s="582" t="s">
        <v>3195</v>
      </c>
      <c r="L200" s="582" t="s">
        <v>3164</v>
      </c>
      <c r="M200" s="602">
        <v>1212</v>
      </c>
      <c r="N200" s="602"/>
      <c r="O200" s="602"/>
      <c r="P200" s="602">
        <v>1209.665</v>
      </c>
    </row>
    <row r="201" spans="1:16" hidden="1" x14ac:dyDescent="0.5">
      <c r="A201" s="582">
        <v>132</v>
      </c>
      <c r="B201" s="582" t="s">
        <v>3537</v>
      </c>
      <c r="C201" s="582" t="s">
        <v>3533</v>
      </c>
      <c r="D201" s="582" t="s">
        <v>3763</v>
      </c>
      <c r="E201" s="582" t="s">
        <v>3206</v>
      </c>
      <c r="F201" s="582" t="s">
        <v>3166</v>
      </c>
      <c r="G201" s="582" t="s">
        <v>3416</v>
      </c>
      <c r="H201" s="582" t="s">
        <v>3417</v>
      </c>
      <c r="I201" s="582" t="s">
        <v>3162</v>
      </c>
      <c r="J201" s="582" t="s">
        <v>3162</v>
      </c>
      <c r="K201" s="582" t="s">
        <v>3195</v>
      </c>
      <c r="L201" s="582" t="s">
        <v>3164</v>
      </c>
      <c r="M201" s="602">
        <v>637</v>
      </c>
      <c r="N201" s="602"/>
      <c r="O201" s="602"/>
      <c r="P201" s="602">
        <v>635.77300000000002</v>
      </c>
    </row>
    <row r="202" spans="1:16" hidden="1" x14ac:dyDescent="0.5">
      <c r="A202" s="582">
        <v>133</v>
      </c>
      <c r="B202" s="582" t="s">
        <v>3537</v>
      </c>
      <c r="C202" s="582" t="s">
        <v>3533</v>
      </c>
      <c r="D202" s="582" t="s">
        <v>3764</v>
      </c>
      <c r="E202" s="582" t="s">
        <v>3194</v>
      </c>
      <c r="F202" s="582" t="s">
        <v>3166</v>
      </c>
      <c r="G202" s="582" t="s">
        <v>3208</v>
      </c>
      <c r="H202" s="582" t="s">
        <v>3765</v>
      </c>
      <c r="I202" s="582" t="s">
        <v>3162</v>
      </c>
      <c r="J202" s="582" t="s">
        <v>3162</v>
      </c>
      <c r="K202" s="582" t="s">
        <v>3195</v>
      </c>
      <c r="L202" s="582" t="s">
        <v>3164</v>
      </c>
      <c r="M202" s="602">
        <v>5600</v>
      </c>
      <c r="N202" s="602"/>
      <c r="O202" s="602"/>
      <c r="P202" s="602">
        <v>5589.2110000000002</v>
      </c>
    </row>
    <row r="203" spans="1:16" hidden="1" x14ac:dyDescent="0.5">
      <c r="A203" s="582">
        <v>134</v>
      </c>
      <c r="B203" s="582" t="s">
        <v>3537</v>
      </c>
      <c r="C203" s="582" t="s">
        <v>3533</v>
      </c>
      <c r="D203" s="582" t="s">
        <v>3766</v>
      </c>
      <c r="E203" s="582" t="s">
        <v>3206</v>
      </c>
      <c r="F203" s="582" t="s">
        <v>3166</v>
      </c>
      <c r="G203" s="582" t="s">
        <v>2475</v>
      </c>
      <c r="H203" s="582" t="s">
        <v>2474</v>
      </c>
      <c r="I203" s="582" t="s">
        <v>3162</v>
      </c>
      <c r="J203" s="582" t="s">
        <v>3162</v>
      </c>
      <c r="K203" s="582" t="s">
        <v>3195</v>
      </c>
      <c r="L203" s="582" t="s">
        <v>3164</v>
      </c>
      <c r="M203" s="602">
        <v>271</v>
      </c>
      <c r="N203" s="602"/>
      <c r="O203" s="602"/>
      <c r="P203" s="602">
        <v>270.47800000000001</v>
      </c>
    </row>
    <row r="204" spans="1:16" hidden="1" x14ac:dyDescent="0.5">
      <c r="A204" s="582">
        <v>135</v>
      </c>
      <c r="B204" s="582" t="s">
        <v>3537</v>
      </c>
      <c r="C204" s="582" t="s">
        <v>3533</v>
      </c>
      <c r="D204" s="582" t="s">
        <v>3767</v>
      </c>
      <c r="E204" s="582" t="s">
        <v>3197</v>
      </c>
      <c r="F204" s="582" t="s">
        <v>3166</v>
      </c>
      <c r="G204" s="582" t="s">
        <v>1705</v>
      </c>
      <c r="H204" s="582" t="s">
        <v>2270</v>
      </c>
      <c r="I204" s="582" t="s">
        <v>3170</v>
      </c>
      <c r="J204" s="582" t="s">
        <v>3198</v>
      </c>
      <c r="K204" s="582" t="s">
        <v>3195</v>
      </c>
      <c r="L204" s="582" t="s">
        <v>3164</v>
      </c>
      <c r="M204" s="602">
        <v>1602</v>
      </c>
      <c r="N204" s="602"/>
      <c r="O204" s="602"/>
      <c r="P204" s="602">
        <v>1598.914</v>
      </c>
    </row>
    <row r="205" spans="1:16" hidden="1" x14ac:dyDescent="0.5">
      <c r="A205" s="582">
        <v>136</v>
      </c>
      <c r="B205" s="582" t="s">
        <v>3537</v>
      </c>
      <c r="C205" s="582" t="s">
        <v>3533</v>
      </c>
      <c r="D205" s="582" t="s">
        <v>3768</v>
      </c>
      <c r="E205" s="582" t="s">
        <v>3206</v>
      </c>
      <c r="F205" s="582" t="s">
        <v>3166</v>
      </c>
      <c r="G205" s="582" t="s">
        <v>2475</v>
      </c>
      <c r="H205" s="582" t="s">
        <v>2474</v>
      </c>
      <c r="I205" s="582" t="s">
        <v>3162</v>
      </c>
      <c r="J205" s="582" t="s">
        <v>3162</v>
      </c>
      <c r="K205" s="582" t="s">
        <v>3195</v>
      </c>
      <c r="L205" s="582" t="s">
        <v>3164</v>
      </c>
      <c r="M205" s="602">
        <v>808</v>
      </c>
      <c r="N205" s="602"/>
      <c r="O205" s="602"/>
      <c r="P205" s="602">
        <v>806.44299999999998</v>
      </c>
    </row>
    <row r="206" spans="1:16" hidden="1" x14ac:dyDescent="0.5">
      <c r="A206" s="582">
        <v>137</v>
      </c>
      <c r="B206" s="582" t="s">
        <v>3539</v>
      </c>
      <c r="C206" s="582" t="s">
        <v>3533</v>
      </c>
      <c r="D206" s="582" t="s">
        <v>3769</v>
      </c>
      <c r="E206" s="582" t="s">
        <v>3206</v>
      </c>
      <c r="F206" s="582" t="s">
        <v>3166</v>
      </c>
      <c r="G206" s="582" t="s">
        <v>3416</v>
      </c>
      <c r="H206" s="582" t="s">
        <v>3417</v>
      </c>
      <c r="I206" s="582" t="s">
        <v>3162</v>
      </c>
      <c r="J206" s="582" t="s">
        <v>3162</v>
      </c>
      <c r="K206" s="582" t="s">
        <v>3195</v>
      </c>
      <c r="L206" s="582" t="s">
        <v>3164</v>
      </c>
      <c r="M206" s="602">
        <v>642</v>
      </c>
      <c r="N206" s="602"/>
      <c r="O206" s="602"/>
      <c r="P206" s="602">
        <v>640.69799999999998</v>
      </c>
    </row>
    <row r="207" spans="1:16" hidden="1" x14ac:dyDescent="0.5">
      <c r="A207" s="582">
        <v>138</v>
      </c>
      <c r="B207" s="582" t="s">
        <v>3539</v>
      </c>
      <c r="C207" s="582" t="s">
        <v>3533</v>
      </c>
      <c r="D207" s="582" t="s">
        <v>3770</v>
      </c>
      <c r="E207" s="582" t="s">
        <v>3206</v>
      </c>
      <c r="F207" s="582" t="s">
        <v>3166</v>
      </c>
      <c r="G207" s="582" t="s">
        <v>2475</v>
      </c>
      <c r="H207" s="582" t="s">
        <v>2474</v>
      </c>
      <c r="I207" s="582" t="s">
        <v>3162</v>
      </c>
      <c r="J207" s="582" t="s">
        <v>3162</v>
      </c>
      <c r="K207" s="582" t="s">
        <v>3195</v>
      </c>
      <c r="L207" s="582" t="s">
        <v>3164</v>
      </c>
      <c r="M207" s="602">
        <v>645</v>
      </c>
      <c r="N207" s="602"/>
      <c r="O207" s="602"/>
      <c r="P207" s="602">
        <v>643.69200000000001</v>
      </c>
    </row>
    <row r="208" spans="1:16" hidden="1" x14ac:dyDescent="0.5">
      <c r="A208" s="582">
        <v>139</v>
      </c>
      <c r="B208" s="582" t="s">
        <v>3539</v>
      </c>
      <c r="C208" s="582" t="s">
        <v>3533</v>
      </c>
      <c r="D208" s="582" t="s">
        <v>3771</v>
      </c>
      <c r="E208" s="582" t="s">
        <v>3194</v>
      </c>
      <c r="F208" s="582" t="s">
        <v>3166</v>
      </c>
      <c r="G208" s="582" t="s">
        <v>2183</v>
      </c>
      <c r="H208" s="582" t="s">
        <v>2184</v>
      </c>
      <c r="I208" s="582" t="s">
        <v>3162</v>
      </c>
      <c r="J208" s="582" t="s">
        <v>3162</v>
      </c>
      <c r="K208" s="582" t="s">
        <v>3195</v>
      </c>
      <c r="L208" s="582" t="s">
        <v>3164</v>
      </c>
      <c r="M208" s="602">
        <v>465</v>
      </c>
      <c r="N208" s="602"/>
      <c r="O208" s="602"/>
      <c r="P208" s="602">
        <v>464.05700000000002</v>
      </c>
    </row>
    <row r="209" spans="1:16" hidden="1" x14ac:dyDescent="0.5">
      <c r="A209" s="582">
        <v>140</v>
      </c>
      <c r="B209" s="582" t="s">
        <v>3539</v>
      </c>
      <c r="C209" s="582" t="s">
        <v>3533</v>
      </c>
      <c r="D209" s="582" t="s">
        <v>3772</v>
      </c>
      <c r="E209" s="582" t="s">
        <v>3197</v>
      </c>
      <c r="F209" s="582" t="s">
        <v>3166</v>
      </c>
      <c r="G209" s="582" t="s">
        <v>1706</v>
      </c>
      <c r="H209" s="582" t="s">
        <v>1708</v>
      </c>
      <c r="I209" s="582" t="s">
        <v>3198</v>
      </c>
      <c r="J209" s="582" t="s">
        <v>3170</v>
      </c>
      <c r="K209" s="582" t="s">
        <v>3195</v>
      </c>
      <c r="L209" s="582" t="s">
        <v>3164</v>
      </c>
      <c r="M209" s="602">
        <v>1111</v>
      </c>
      <c r="N209" s="602"/>
      <c r="O209" s="602"/>
      <c r="P209" s="602">
        <v>1108.7470000000001</v>
      </c>
    </row>
    <row r="210" spans="1:16" hidden="1" x14ac:dyDescent="0.5">
      <c r="A210" s="582">
        <v>141</v>
      </c>
      <c r="B210" s="582" t="s">
        <v>3539</v>
      </c>
      <c r="C210" s="582" t="s">
        <v>3533</v>
      </c>
      <c r="D210" s="582" t="s">
        <v>3773</v>
      </c>
      <c r="E210" s="582" t="s">
        <v>3413</v>
      </c>
      <c r="F210" s="582" t="s">
        <v>3166</v>
      </c>
      <c r="G210" s="582" t="s">
        <v>3199</v>
      </c>
      <c r="H210" s="582" t="s">
        <v>3774</v>
      </c>
      <c r="I210" s="582" t="s">
        <v>3162</v>
      </c>
      <c r="J210" s="582" t="s">
        <v>3162</v>
      </c>
      <c r="K210" s="582" t="s">
        <v>3195</v>
      </c>
      <c r="L210" s="582" t="s">
        <v>3164</v>
      </c>
      <c r="M210" s="602">
        <v>216</v>
      </c>
      <c r="N210" s="602"/>
      <c r="O210" s="602"/>
      <c r="P210" s="602">
        <v>215.56200000000001</v>
      </c>
    </row>
    <row r="211" spans="1:16" hidden="1" x14ac:dyDescent="0.5">
      <c r="A211" s="582">
        <v>142</v>
      </c>
      <c r="B211" s="582" t="s">
        <v>3539</v>
      </c>
      <c r="C211" s="582" t="s">
        <v>3533</v>
      </c>
      <c r="D211" s="582" t="s">
        <v>3775</v>
      </c>
      <c r="E211" s="582" t="s">
        <v>3206</v>
      </c>
      <c r="F211" s="582" t="s">
        <v>3166</v>
      </c>
      <c r="G211" s="582" t="s">
        <v>3416</v>
      </c>
      <c r="H211" s="582" t="s">
        <v>3417</v>
      </c>
      <c r="I211" s="582" t="s">
        <v>3162</v>
      </c>
      <c r="J211" s="582" t="s">
        <v>3162</v>
      </c>
      <c r="K211" s="582" t="s">
        <v>3195</v>
      </c>
      <c r="L211" s="582" t="s">
        <v>3164</v>
      </c>
      <c r="M211" s="602">
        <v>450</v>
      </c>
      <c r="N211" s="602"/>
      <c r="O211" s="602"/>
      <c r="P211" s="602">
        <v>449.08699999999999</v>
      </c>
    </row>
    <row r="212" spans="1:16" hidden="1" x14ac:dyDescent="0.5">
      <c r="A212" s="582">
        <v>143</v>
      </c>
      <c r="B212" s="582" t="s">
        <v>3539</v>
      </c>
      <c r="C212" s="582" t="s">
        <v>3533</v>
      </c>
      <c r="D212" s="582" t="s">
        <v>3776</v>
      </c>
      <c r="E212" s="582" t="s">
        <v>3197</v>
      </c>
      <c r="F212" s="582" t="s">
        <v>3166</v>
      </c>
      <c r="G212" s="582" t="s">
        <v>1705</v>
      </c>
      <c r="H212" s="582" t="s">
        <v>1708</v>
      </c>
      <c r="I212" s="582" t="s">
        <v>3170</v>
      </c>
      <c r="J212" s="582" t="s">
        <v>3198</v>
      </c>
      <c r="K212" s="582" t="s">
        <v>3195</v>
      </c>
      <c r="L212" s="582" t="s">
        <v>3164</v>
      </c>
      <c r="M212" s="602">
        <v>1435</v>
      </c>
      <c r="N212" s="602"/>
      <c r="O212" s="602"/>
      <c r="P212" s="602">
        <v>1432.09</v>
      </c>
    </row>
    <row r="213" spans="1:16" hidden="1" x14ac:dyDescent="0.5">
      <c r="A213" s="582">
        <v>144</v>
      </c>
      <c r="B213" s="582" t="s">
        <v>3539</v>
      </c>
      <c r="C213" s="582" t="s">
        <v>3533</v>
      </c>
      <c r="D213" s="582" t="s">
        <v>3777</v>
      </c>
      <c r="E213" s="582" t="s">
        <v>3206</v>
      </c>
      <c r="F213" s="582" t="s">
        <v>3166</v>
      </c>
      <c r="G213" s="582" t="s">
        <v>3416</v>
      </c>
      <c r="H213" s="582" t="s">
        <v>3417</v>
      </c>
      <c r="I213" s="582" t="s">
        <v>3162</v>
      </c>
      <c r="J213" s="582" t="s">
        <v>3162</v>
      </c>
      <c r="K213" s="582" t="s">
        <v>3195</v>
      </c>
      <c r="L213" s="582" t="s">
        <v>3164</v>
      </c>
      <c r="M213" s="602">
        <v>500</v>
      </c>
      <c r="N213" s="602"/>
      <c r="O213" s="602"/>
      <c r="P213" s="602">
        <v>498.98599999999999</v>
      </c>
    </row>
    <row r="214" spans="1:16" hidden="1" x14ac:dyDescent="0.5">
      <c r="A214" s="582">
        <v>145</v>
      </c>
      <c r="B214" s="582" t="s">
        <v>3554</v>
      </c>
      <c r="C214" s="582" t="s">
        <v>3555</v>
      </c>
      <c r="D214" s="582" t="s">
        <v>3778</v>
      </c>
      <c r="E214" s="582" t="s">
        <v>3197</v>
      </c>
      <c r="F214" s="582" t="s">
        <v>3166</v>
      </c>
      <c r="G214" s="582" t="s">
        <v>1706</v>
      </c>
      <c r="H214" s="582" t="s">
        <v>1710</v>
      </c>
      <c r="I214" s="582" t="s">
        <v>3198</v>
      </c>
      <c r="J214" s="582" t="s">
        <v>3170</v>
      </c>
      <c r="K214" s="582" t="s">
        <v>3195</v>
      </c>
      <c r="L214" s="582" t="s">
        <v>3164</v>
      </c>
      <c r="M214" s="602">
        <v>957</v>
      </c>
      <c r="N214" s="602"/>
      <c r="O214" s="602"/>
      <c r="P214" s="602">
        <v>955.05899999999997</v>
      </c>
    </row>
    <row r="215" spans="1:16" hidden="1" x14ac:dyDescent="0.5">
      <c r="A215" s="582">
        <v>146</v>
      </c>
      <c r="B215" s="582" t="s">
        <v>3554</v>
      </c>
      <c r="C215" s="582" t="s">
        <v>3555</v>
      </c>
      <c r="D215" s="582" t="s">
        <v>3779</v>
      </c>
      <c r="E215" s="582" t="s">
        <v>3197</v>
      </c>
      <c r="F215" s="582" t="s">
        <v>3166</v>
      </c>
      <c r="G215" s="582" t="s">
        <v>1705</v>
      </c>
      <c r="H215" s="582" t="s">
        <v>1710</v>
      </c>
      <c r="I215" s="582" t="s">
        <v>3170</v>
      </c>
      <c r="J215" s="582" t="s">
        <v>3198</v>
      </c>
      <c r="K215" s="582" t="s">
        <v>3195</v>
      </c>
      <c r="L215" s="582" t="s">
        <v>3164</v>
      </c>
      <c r="M215" s="602">
        <v>872</v>
      </c>
      <c r="N215" s="602"/>
      <c r="O215" s="602"/>
      <c r="P215" s="602">
        <v>870.23199999999997</v>
      </c>
    </row>
    <row r="216" spans="1:16" hidden="1" x14ac:dyDescent="0.5">
      <c r="A216" s="582">
        <v>147</v>
      </c>
      <c r="B216" s="582" t="s">
        <v>3561</v>
      </c>
      <c r="C216" s="582" t="s">
        <v>3555</v>
      </c>
      <c r="D216" s="582" t="s">
        <v>3780</v>
      </c>
      <c r="E216" s="582" t="s">
        <v>3206</v>
      </c>
      <c r="F216" s="582" t="s">
        <v>3166</v>
      </c>
      <c r="G216" s="582" t="s">
        <v>3213</v>
      </c>
      <c r="H216" s="582" t="s">
        <v>3214</v>
      </c>
      <c r="I216" s="582" t="s">
        <v>3162</v>
      </c>
      <c r="J216" s="582" t="s">
        <v>3162</v>
      </c>
      <c r="K216" s="582" t="s">
        <v>3195</v>
      </c>
      <c r="L216" s="582" t="s">
        <v>3164</v>
      </c>
      <c r="M216" s="602">
        <v>128</v>
      </c>
      <c r="N216" s="602"/>
      <c r="O216" s="602"/>
      <c r="P216" s="602">
        <v>127.753</v>
      </c>
    </row>
    <row r="217" spans="1:16" hidden="1" x14ac:dyDescent="0.5">
      <c r="A217" s="582">
        <v>148</v>
      </c>
      <c r="B217" s="582" t="s">
        <v>3561</v>
      </c>
      <c r="C217" s="582" t="s">
        <v>3555</v>
      </c>
      <c r="D217" s="582" t="s">
        <v>3781</v>
      </c>
      <c r="E217" s="582" t="s">
        <v>3206</v>
      </c>
      <c r="F217" s="582" t="s">
        <v>3166</v>
      </c>
      <c r="G217" s="582" t="s">
        <v>2475</v>
      </c>
      <c r="H217" s="582" t="s">
        <v>2474</v>
      </c>
      <c r="I217" s="582" t="s">
        <v>3162</v>
      </c>
      <c r="J217" s="582" t="s">
        <v>3162</v>
      </c>
      <c r="K217" s="582" t="s">
        <v>3195</v>
      </c>
      <c r="L217" s="582" t="s">
        <v>3164</v>
      </c>
      <c r="M217" s="602">
        <v>118</v>
      </c>
      <c r="N217" s="602"/>
      <c r="O217" s="602"/>
      <c r="P217" s="602">
        <v>117.773</v>
      </c>
    </row>
    <row r="218" spans="1:16" hidden="1" x14ac:dyDescent="0.5">
      <c r="A218" s="582">
        <v>149</v>
      </c>
      <c r="B218" s="582" t="s">
        <v>3561</v>
      </c>
      <c r="C218" s="582" t="s">
        <v>3555</v>
      </c>
      <c r="D218" s="582" t="s">
        <v>3782</v>
      </c>
      <c r="E218" s="582" t="s">
        <v>3206</v>
      </c>
      <c r="F218" s="582" t="s">
        <v>3166</v>
      </c>
      <c r="G218" s="582" t="s">
        <v>2509</v>
      </c>
      <c r="H218" s="582" t="s">
        <v>2510</v>
      </c>
      <c r="I218" s="582" t="s">
        <v>3162</v>
      </c>
      <c r="J218" s="582" t="s">
        <v>3162</v>
      </c>
      <c r="K218" s="582" t="s">
        <v>3195</v>
      </c>
      <c r="L218" s="582" t="s">
        <v>3164</v>
      </c>
      <c r="M218" s="602">
        <v>291</v>
      </c>
      <c r="N218" s="602"/>
      <c r="O218" s="602"/>
      <c r="P218" s="602">
        <v>290.43900000000002</v>
      </c>
    </row>
    <row r="219" spans="1:16" hidden="1" x14ac:dyDescent="0.5">
      <c r="A219" s="582">
        <v>150</v>
      </c>
      <c r="B219" s="582" t="s">
        <v>3561</v>
      </c>
      <c r="C219" s="582" t="s">
        <v>3555</v>
      </c>
      <c r="D219" s="582" t="s">
        <v>3783</v>
      </c>
      <c r="E219" s="582" t="s">
        <v>3197</v>
      </c>
      <c r="F219" s="582" t="s">
        <v>3166</v>
      </c>
      <c r="G219" s="582" t="s">
        <v>1706</v>
      </c>
      <c r="H219" s="582" t="s">
        <v>1712</v>
      </c>
      <c r="I219" s="582" t="s">
        <v>3198</v>
      </c>
      <c r="J219" s="582" t="s">
        <v>3170</v>
      </c>
      <c r="K219" s="582" t="s">
        <v>3195</v>
      </c>
      <c r="L219" s="582" t="s">
        <v>3164</v>
      </c>
      <c r="M219" s="602">
        <v>808</v>
      </c>
      <c r="N219" s="602"/>
      <c r="O219" s="602"/>
      <c r="P219" s="602">
        <v>806.44299999999998</v>
      </c>
    </row>
    <row r="220" spans="1:16" hidden="1" x14ac:dyDescent="0.5">
      <c r="A220" s="582">
        <v>151</v>
      </c>
      <c r="B220" s="582" t="s">
        <v>3561</v>
      </c>
      <c r="C220" s="582" t="s">
        <v>3555</v>
      </c>
      <c r="D220" s="582" t="s">
        <v>3784</v>
      </c>
      <c r="E220" s="582" t="s">
        <v>3197</v>
      </c>
      <c r="F220" s="582" t="s">
        <v>3166</v>
      </c>
      <c r="G220" s="582" t="s">
        <v>1705</v>
      </c>
      <c r="H220" s="582" t="s">
        <v>1712</v>
      </c>
      <c r="I220" s="582" t="s">
        <v>3170</v>
      </c>
      <c r="J220" s="582" t="s">
        <v>3198</v>
      </c>
      <c r="K220" s="582" t="s">
        <v>3195</v>
      </c>
      <c r="L220" s="582" t="s">
        <v>3164</v>
      </c>
      <c r="M220" s="602">
        <v>1693</v>
      </c>
      <c r="N220" s="602"/>
      <c r="O220" s="602"/>
      <c r="P220" s="602">
        <v>1689.7380000000001</v>
      </c>
    </row>
    <row r="221" spans="1:16" hidden="1" x14ac:dyDescent="0.5">
      <c r="A221" s="582">
        <v>152</v>
      </c>
      <c r="B221" s="582" t="s">
        <v>3563</v>
      </c>
      <c r="C221" s="582" t="s">
        <v>3555</v>
      </c>
      <c r="D221" s="582" t="s">
        <v>3785</v>
      </c>
      <c r="E221" s="582" t="s">
        <v>3194</v>
      </c>
      <c r="F221" s="582" t="s">
        <v>3166</v>
      </c>
      <c r="G221" s="582" t="s">
        <v>2183</v>
      </c>
      <c r="H221" s="582" t="s">
        <v>2184</v>
      </c>
      <c r="I221" s="582" t="s">
        <v>3162</v>
      </c>
      <c r="J221" s="582" t="s">
        <v>3162</v>
      </c>
      <c r="K221" s="582" t="s">
        <v>3195</v>
      </c>
      <c r="L221" s="582" t="s">
        <v>3164</v>
      </c>
      <c r="M221" s="602">
        <v>108</v>
      </c>
      <c r="N221" s="602"/>
      <c r="O221" s="602"/>
      <c r="P221" s="602">
        <v>107.81399999999999</v>
      </c>
    </row>
    <row r="222" spans="1:16" hidden="1" x14ac:dyDescent="0.5">
      <c r="A222" s="582">
        <v>153</v>
      </c>
      <c r="B222" s="582" t="s">
        <v>3563</v>
      </c>
      <c r="C222" s="582" t="s">
        <v>3555</v>
      </c>
      <c r="D222" s="582" t="s">
        <v>3786</v>
      </c>
      <c r="E222" s="582" t="s">
        <v>3206</v>
      </c>
      <c r="F222" s="582" t="s">
        <v>3166</v>
      </c>
      <c r="G222" s="582" t="s">
        <v>3416</v>
      </c>
      <c r="H222" s="582" t="s">
        <v>3417</v>
      </c>
      <c r="I222" s="582" t="s">
        <v>3162</v>
      </c>
      <c r="J222" s="582" t="s">
        <v>3162</v>
      </c>
      <c r="K222" s="582" t="s">
        <v>3195</v>
      </c>
      <c r="L222" s="582" t="s">
        <v>3164</v>
      </c>
      <c r="M222" s="602">
        <v>345</v>
      </c>
      <c r="N222" s="602"/>
      <c r="O222" s="602"/>
      <c r="P222" s="602">
        <v>344.40499999999997</v>
      </c>
    </row>
    <row r="223" spans="1:16" hidden="1" x14ac:dyDescent="0.5">
      <c r="A223" s="582">
        <v>154</v>
      </c>
      <c r="B223" s="582" t="s">
        <v>3563</v>
      </c>
      <c r="C223" s="582" t="s">
        <v>3555</v>
      </c>
      <c r="D223" s="582" t="s">
        <v>3787</v>
      </c>
      <c r="E223" s="582" t="s">
        <v>3194</v>
      </c>
      <c r="F223" s="582" t="s">
        <v>3166</v>
      </c>
      <c r="G223" s="582" t="s">
        <v>2183</v>
      </c>
      <c r="H223" s="582" t="s">
        <v>2184</v>
      </c>
      <c r="I223" s="582" t="s">
        <v>3162</v>
      </c>
      <c r="J223" s="582" t="s">
        <v>3162</v>
      </c>
      <c r="K223" s="582" t="s">
        <v>3195</v>
      </c>
      <c r="L223" s="582" t="s">
        <v>3164</v>
      </c>
      <c r="M223" s="602">
        <v>554</v>
      </c>
      <c r="N223" s="602"/>
      <c r="O223" s="602"/>
      <c r="P223" s="602">
        <v>553.04499999999996</v>
      </c>
    </row>
    <row r="224" spans="1:16" hidden="1" x14ac:dyDescent="0.5">
      <c r="A224" s="582">
        <v>155</v>
      </c>
      <c r="B224" s="582" t="s">
        <v>3563</v>
      </c>
      <c r="C224" s="582" t="s">
        <v>3555</v>
      </c>
      <c r="D224" s="582" t="s">
        <v>3788</v>
      </c>
      <c r="E224" s="582" t="s">
        <v>3206</v>
      </c>
      <c r="F224" s="582" t="s">
        <v>3166</v>
      </c>
      <c r="G224" s="582" t="s">
        <v>3416</v>
      </c>
      <c r="H224" s="582" t="s">
        <v>3417</v>
      </c>
      <c r="I224" s="582" t="s">
        <v>3162</v>
      </c>
      <c r="J224" s="582" t="s">
        <v>3162</v>
      </c>
      <c r="K224" s="582" t="s">
        <v>3195</v>
      </c>
      <c r="L224" s="582" t="s">
        <v>3164</v>
      </c>
      <c r="M224" s="602">
        <v>780</v>
      </c>
      <c r="N224" s="602"/>
      <c r="O224" s="602"/>
      <c r="P224" s="602">
        <v>778.65499999999997</v>
      </c>
    </row>
    <row r="225" spans="1:16" hidden="1" x14ac:dyDescent="0.5">
      <c r="A225" s="582">
        <v>156</v>
      </c>
      <c r="B225" s="582" t="s">
        <v>3563</v>
      </c>
      <c r="C225" s="582" t="s">
        <v>3555</v>
      </c>
      <c r="D225" s="582" t="s">
        <v>3789</v>
      </c>
      <c r="E225" s="582" t="s">
        <v>3197</v>
      </c>
      <c r="F225" s="582" t="s">
        <v>3166</v>
      </c>
      <c r="G225" s="582" t="s">
        <v>1706</v>
      </c>
      <c r="H225" s="582" t="s">
        <v>2546</v>
      </c>
      <c r="I225" s="582" t="s">
        <v>3198</v>
      </c>
      <c r="J225" s="582" t="s">
        <v>3170</v>
      </c>
      <c r="K225" s="582" t="s">
        <v>3195</v>
      </c>
      <c r="L225" s="582" t="s">
        <v>3164</v>
      </c>
      <c r="M225" s="602">
        <v>1642</v>
      </c>
      <c r="N225" s="602"/>
      <c r="O225" s="602"/>
      <c r="P225" s="602">
        <v>1639.1690000000001</v>
      </c>
    </row>
    <row r="226" spans="1:16" hidden="1" x14ac:dyDescent="0.5">
      <c r="A226" s="582">
        <v>157</v>
      </c>
      <c r="B226" s="582" t="s">
        <v>3563</v>
      </c>
      <c r="C226" s="582" t="s">
        <v>3555</v>
      </c>
      <c r="D226" s="582" t="s">
        <v>3790</v>
      </c>
      <c r="E226" s="582" t="s">
        <v>3215</v>
      </c>
      <c r="F226" s="582" t="s">
        <v>3166</v>
      </c>
      <c r="G226" s="582" t="s">
        <v>3199</v>
      </c>
      <c r="H226" s="582" t="s">
        <v>3742</v>
      </c>
      <c r="I226" s="582" t="s">
        <v>3196</v>
      </c>
      <c r="J226" s="582" t="s">
        <v>3196</v>
      </c>
      <c r="K226" s="582" t="s">
        <v>3195</v>
      </c>
      <c r="L226" s="582" t="s">
        <v>3164</v>
      </c>
      <c r="M226" s="602">
        <v>861</v>
      </c>
      <c r="N226" s="602"/>
      <c r="O226" s="602"/>
      <c r="P226" s="602">
        <v>859.51599999999996</v>
      </c>
    </row>
    <row r="227" spans="1:16" hidden="1" x14ac:dyDescent="0.5">
      <c r="A227" s="582">
        <v>158</v>
      </c>
      <c r="B227" s="582" t="s">
        <v>3563</v>
      </c>
      <c r="C227" s="582" t="s">
        <v>3555</v>
      </c>
      <c r="D227" s="582" t="s">
        <v>3791</v>
      </c>
      <c r="E227" s="582" t="s">
        <v>3197</v>
      </c>
      <c r="F227" s="582" t="s">
        <v>3166</v>
      </c>
      <c r="G227" s="582" t="s">
        <v>1705</v>
      </c>
      <c r="H227" s="582" t="s">
        <v>2546</v>
      </c>
      <c r="I227" s="582" t="s">
        <v>3170</v>
      </c>
      <c r="J227" s="582" t="s">
        <v>3198</v>
      </c>
      <c r="K227" s="582" t="s">
        <v>3195</v>
      </c>
      <c r="L227" s="582" t="s">
        <v>3164</v>
      </c>
      <c r="M227" s="602">
        <v>1262</v>
      </c>
      <c r="N227" s="602"/>
      <c r="O227" s="602"/>
      <c r="P227" s="602">
        <v>1259.8240000000001</v>
      </c>
    </row>
    <row r="228" spans="1:16" hidden="1" x14ac:dyDescent="0.5">
      <c r="A228" s="582">
        <v>159</v>
      </c>
      <c r="B228" s="582" t="s">
        <v>3566</v>
      </c>
      <c r="C228" s="582" t="s">
        <v>3528</v>
      </c>
      <c r="D228" s="582" t="s">
        <v>3792</v>
      </c>
      <c r="E228" s="582" t="s">
        <v>3194</v>
      </c>
      <c r="F228" s="582" t="s">
        <v>3166</v>
      </c>
      <c r="G228" s="582" t="s">
        <v>2471</v>
      </c>
      <c r="H228" s="582" t="s">
        <v>3208</v>
      </c>
      <c r="I228" s="582" t="s">
        <v>3162</v>
      </c>
      <c r="J228" s="582" t="s">
        <v>3162</v>
      </c>
      <c r="K228" s="582" t="s">
        <v>3195</v>
      </c>
      <c r="L228" s="582" t="s">
        <v>3164</v>
      </c>
      <c r="M228" s="602">
        <v>2800</v>
      </c>
      <c r="N228" s="602"/>
      <c r="O228" s="602"/>
      <c r="P228" s="602">
        <v>2793.7530000000002</v>
      </c>
    </row>
    <row r="229" spans="1:16" hidden="1" x14ac:dyDescent="0.5">
      <c r="A229" s="582">
        <v>160</v>
      </c>
      <c r="B229" s="582" t="s">
        <v>3566</v>
      </c>
      <c r="C229" s="582" t="s">
        <v>3555</v>
      </c>
      <c r="D229" s="582" t="s">
        <v>3793</v>
      </c>
      <c r="E229" s="582" t="s">
        <v>3194</v>
      </c>
      <c r="F229" s="582" t="s">
        <v>3166</v>
      </c>
      <c r="G229" s="582" t="s">
        <v>2183</v>
      </c>
      <c r="H229" s="582" t="s">
        <v>2184</v>
      </c>
      <c r="I229" s="582" t="s">
        <v>3162</v>
      </c>
      <c r="J229" s="582" t="s">
        <v>3162</v>
      </c>
      <c r="K229" s="582" t="s">
        <v>3195</v>
      </c>
      <c r="L229" s="582" t="s">
        <v>3164</v>
      </c>
      <c r="M229" s="602">
        <v>246</v>
      </c>
      <c r="N229" s="602"/>
      <c r="O229" s="602"/>
      <c r="P229" s="602">
        <v>245.45099999999999</v>
      </c>
    </row>
    <row r="230" spans="1:16" hidden="1" x14ac:dyDescent="0.5">
      <c r="A230" s="582">
        <v>161</v>
      </c>
      <c r="B230" s="582" t="s">
        <v>3566</v>
      </c>
      <c r="C230" s="582" t="s">
        <v>3555</v>
      </c>
      <c r="D230" s="582" t="s">
        <v>3794</v>
      </c>
      <c r="E230" s="582" t="s">
        <v>3194</v>
      </c>
      <c r="F230" s="582" t="s">
        <v>3166</v>
      </c>
      <c r="G230" s="582" t="s">
        <v>2183</v>
      </c>
      <c r="H230" s="582" t="s">
        <v>2184</v>
      </c>
      <c r="I230" s="582" t="s">
        <v>3162</v>
      </c>
      <c r="J230" s="582" t="s">
        <v>3162</v>
      </c>
      <c r="K230" s="582" t="s">
        <v>3195</v>
      </c>
      <c r="L230" s="582" t="s">
        <v>3164</v>
      </c>
      <c r="M230" s="602">
        <v>709</v>
      </c>
      <c r="N230" s="602"/>
      <c r="O230" s="602"/>
      <c r="P230" s="602">
        <v>707.41800000000001</v>
      </c>
    </row>
    <row r="231" spans="1:16" hidden="1" x14ac:dyDescent="0.5">
      <c r="A231" s="582">
        <v>162</v>
      </c>
      <c r="B231" s="582" t="s">
        <v>3566</v>
      </c>
      <c r="C231" s="582" t="s">
        <v>3555</v>
      </c>
      <c r="D231" s="582" t="s">
        <v>3795</v>
      </c>
      <c r="E231" s="582" t="s">
        <v>3197</v>
      </c>
      <c r="F231" s="582" t="s">
        <v>3166</v>
      </c>
      <c r="G231" s="582" t="s">
        <v>1706</v>
      </c>
      <c r="H231" s="582" t="s">
        <v>1712</v>
      </c>
      <c r="I231" s="582" t="s">
        <v>3198</v>
      </c>
      <c r="J231" s="582" t="s">
        <v>3170</v>
      </c>
      <c r="K231" s="582" t="s">
        <v>3195</v>
      </c>
      <c r="L231" s="582" t="s">
        <v>3164</v>
      </c>
      <c r="M231" s="602">
        <v>1062</v>
      </c>
      <c r="N231" s="602"/>
      <c r="O231" s="602"/>
      <c r="P231" s="602">
        <v>1059.6310000000001</v>
      </c>
    </row>
    <row r="232" spans="1:16" hidden="1" x14ac:dyDescent="0.5">
      <c r="A232" s="582">
        <v>163</v>
      </c>
      <c r="B232" s="582" t="s">
        <v>3566</v>
      </c>
      <c r="C232" s="582" t="s">
        <v>3555</v>
      </c>
      <c r="D232" s="582" t="s">
        <v>3796</v>
      </c>
      <c r="E232" s="582" t="s">
        <v>3206</v>
      </c>
      <c r="F232" s="582" t="s">
        <v>3166</v>
      </c>
      <c r="G232" s="582" t="s">
        <v>2475</v>
      </c>
      <c r="H232" s="582" t="s">
        <v>2474</v>
      </c>
      <c r="I232" s="582" t="s">
        <v>3162</v>
      </c>
      <c r="J232" s="582" t="s">
        <v>3162</v>
      </c>
      <c r="K232" s="582" t="s">
        <v>3195</v>
      </c>
      <c r="L232" s="582" t="s">
        <v>3164</v>
      </c>
      <c r="M232" s="602">
        <v>639</v>
      </c>
      <c r="N232" s="602"/>
      <c r="O232" s="602"/>
      <c r="P232" s="602">
        <v>637.57399999999996</v>
      </c>
    </row>
    <row r="233" spans="1:16" hidden="1" x14ac:dyDescent="0.5">
      <c r="A233" s="582">
        <v>164</v>
      </c>
      <c r="B233" s="582" t="s">
        <v>3566</v>
      </c>
      <c r="C233" s="582" t="s">
        <v>3555</v>
      </c>
      <c r="D233" s="582" t="s">
        <v>3797</v>
      </c>
      <c r="E233" s="582" t="s">
        <v>3206</v>
      </c>
      <c r="F233" s="582" t="s">
        <v>3166</v>
      </c>
      <c r="G233" s="582" t="s">
        <v>3416</v>
      </c>
      <c r="H233" s="582" t="s">
        <v>3417</v>
      </c>
      <c r="I233" s="582" t="s">
        <v>3162</v>
      </c>
      <c r="J233" s="582" t="s">
        <v>3162</v>
      </c>
      <c r="K233" s="582" t="s">
        <v>3195</v>
      </c>
      <c r="L233" s="582" t="s">
        <v>3164</v>
      </c>
      <c r="M233" s="602">
        <v>750</v>
      </c>
      <c r="N233" s="602"/>
      <c r="O233" s="602"/>
      <c r="P233" s="602">
        <v>748.327</v>
      </c>
    </row>
    <row r="234" spans="1:16" hidden="1" x14ac:dyDescent="0.5">
      <c r="A234" s="582">
        <v>165</v>
      </c>
      <c r="B234" s="582" t="s">
        <v>3566</v>
      </c>
      <c r="C234" s="582" t="s">
        <v>3555</v>
      </c>
      <c r="D234" s="582" t="s">
        <v>3798</v>
      </c>
      <c r="E234" s="582" t="s">
        <v>3215</v>
      </c>
      <c r="F234" s="582" t="s">
        <v>3166</v>
      </c>
      <c r="G234" s="582" t="s">
        <v>3199</v>
      </c>
      <c r="H234" s="582" t="s">
        <v>3418</v>
      </c>
      <c r="I234" s="582" t="s">
        <v>3196</v>
      </c>
      <c r="J234" s="582" t="s">
        <v>3196</v>
      </c>
      <c r="K234" s="582" t="s">
        <v>3195</v>
      </c>
      <c r="L234" s="582" t="s">
        <v>3164</v>
      </c>
      <c r="M234" s="602">
        <v>912</v>
      </c>
      <c r="N234" s="602"/>
      <c r="O234" s="602"/>
      <c r="P234" s="602">
        <v>909.96500000000003</v>
      </c>
    </row>
    <row r="235" spans="1:16" hidden="1" x14ac:dyDescent="0.5">
      <c r="A235" s="582">
        <v>166</v>
      </c>
      <c r="B235" s="582" t="s">
        <v>3566</v>
      </c>
      <c r="C235" s="582" t="s">
        <v>3555</v>
      </c>
      <c r="D235" s="582" t="s">
        <v>3799</v>
      </c>
      <c r="E235" s="582" t="s">
        <v>3215</v>
      </c>
      <c r="F235" s="582" t="s">
        <v>3166</v>
      </c>
      <c r="G235" s="582" t="s">
        <v>3199</v>
      </c>
      <c r="H235" s="582" t="s">
        <v>3332</v>
      </c>
      <c r="I235" s="582" t="s">
        <v>3196</v>
      </c>
      <c r="J235" s="582" t="s">
        <v>3196</v>
      </c>
      <c r="K235" s="582" t="s">
        <v>3195</v>
      </c>
      <c r="L235" s="582" t="s">
        <v>3164</v>
      </c>
      <c r="M235" s="602">
        <v>879</v>
      </c>
      <c r="N235" s="602"/>
      <c r="O235" s="602"/>
      <c r="P235" s="602">
        <v>877.03899999999999</v>
      </c>
    </row>
    <row r="236" spans="1:16" hidden="1" x14ac:dyDescent="0.5">
      <c r="A236" s="582">
        <v>167</v>
      </c>
      <c r="B236" s="582" t="s">
        <v>3566</v>
      </c>
      <c r="C236" s="582" t="s">
        <v>3555</v>
      </c>
      <c r="D236" s="582" t="s">
        <v>3800</v>
      </c>
      <c r="E236" s="582" t="s">
        <v>3215</v>
      </c>
      <c r="F236" s="582" t="s">
        <v>3166</v>
      </c>
      <c r="G236" s="582" t="s">
        <v>3199</v>
      </c>
      <c r="H236" s="582" t="s">
        <v>3216</v>
      </c>
      <c r="I236" s="582" t="s">
        <v>3196</v>
      </c>
      <c r="J236" s="582" t="s">
        <v>3196</v>
      </c>
      <c r="K236" s="582" t="s">
        <v>3195</v>
      </c>
      <c r="L236" s="582" t="s">
        <v>3164</v>
      </c>
      <c r="M236" s="602">
        <v>979</v>
      </c>
      <c r="N236" s="602"/>
      <c r="O236" s="602"/>
      <c r="P236" s="602">
        <v>976.81600000000003</v>
      </c>
    </row>
    <row r="237" spans="1:16" hidden="1" x14ac:dyDescent="0.5">
      <c r="A237" s="582">
        <v>168</v>
      </c>
      <c r="B237" s="582" t="s">
        <v>3566</v>
      </c>
      <c r="C237" s="582" t="s">
        <v>3555</v>
      </c>
      <c r="D237" s="582" t="s">
        <v>3801</v>
      </c>
      <c r="E237" s="582" t="s">
        <v>3194</v>
      </c>
      <c r="F237" s="582" t="s">
        <v>3166</v>
      </c>
      <c r="G237" s="582" t="s">
        <v>2183</v>
      </c>
      <c r="H237" s="582" t="s">
        <v>2184</v>
      </c>
      <c r="I237" s="582" t="s">
        <v>3162</v>
      </c>
      <c r="J237" s="582" t="s">
        <v>3162</v>
      </c>
      <c r="K237" s="582" t="s">
        <v>3195</v>
      </c>
      <c r="L237" s="582" t="s">
        <v>3164</v>
      </c>
      <c r="M237" s="602">
        <v>463</v>
      </c>
      <c r="N237" s="602"/>
      <c r="O237" s="602"/>
      <c r="P237" s="602">
        <v>461.96699999999998</v>
      </c>
    </row>
    <row r="238" spans="1:16" hidden="1" x14ac:dyDescent="0.5">
      <c r="A238" s="582">
        <v>169</v>
      </c>
      <c r="B238" s="582" t="s">
        <v>3566</v>
      </c>
      <c r="C238" s="582" t="s">
        <v>3555</v>
      </c>
      <c r="D238" s="582" t="s">
        <v>3802</v>
      </c>
      <c r="E238" s="582" t="s">
        <v>3197</v>
      </c>
      <c r="F238" s="582" t="s">
        <v>3166</v>
      </c>
      <c r="G238" s="582" t="s">
        <v>1705</v>
      </c>
      <c r="H238" s="582" t="s">
        <v>1712</v>
      </c>
      <c r="I238" s="582" t="s">
        <v>3170</v>
      </c>
      <c r="J238" s="582" t="s">
        <v>3198</v>
      </c>
      <c r="K238" s="582" t="s">
        <v>3195</v>
      </c>
      <c r="L238" s="582" t="s">
        <v>3164</v>
      </c>
      <c r="M238" s="602">
        <v>577</v>
      </c>
      <c r="N238" s="602"/>
      <c r="O238" s="602"/>
      <c r="P238" s="602">
        <v>575.71299999999997</v>
      </c>
    </row>
    <row r="239" spans="1:16" hidden="1" x14ac:dyDescent="0.5">
      <c r="A239" s="582">
        <v>170</v>
      </c>
      <c r="B239" s="582" t="s">
        <v>3568</v>
      </c>
      <c r="C239" s="582" t="s">
        <v>3555</v>
      </c>
      <c r="D239" s="582" t="s">
        <v>3803</v>
      </c>
      <c r="E239" s="582" t="s">
        <v>3194</v>
      </c>
      <c r="F239" s="582" t="s">
        <v>3166</v>
      </c>
      <c r="G239" s="582" t="s">
        <v>2183</v>
      </c>
      <c r="H239" s="582" t="s">
        <v>2184</v>
      </c>
      <c r="I239" s="582" t="s">
        <v>3162</v>
      </c>
      <c r="J239" s="582" t="s">
        <v>3162</v>
      </c>
      <c r="K239" s="582" t="s">
        <v>3195</v>
      </c>
      <c r="L239" s="582" t="s">
        <v>3164</v>
      </c>
      <c r="M239" s="602">
        <v>59</v>
      </c>
      <c r="N239" s="602"/>
      <c r="O239" s="602"/>
      <c r="P239" s="602">
        <v>58.874000000000002</v>
      </c>
    </row>
    <row r="240" spans="1:16" hidden="1" x14ac:dyDescent="0.5">
      <c r="A240" s="582">
        <v>171</v>
      </c>
      <c r="B240" s="582" t="s">
        <v>3568</v>
      </c>
      <c r="C240" s="582" t="s">
        <v>3555</v>
      </c>
      <c r="D240" s="582" t="s">
        <v>3804</v>
      </c>
      <c r="E240" s="582" t="s">
        <v>3206</v>
      </c>
      <c r="F240" s="582" t="s">
        <v>3166</v>
      </c>
      <c r="G240" s="582" t="s">
        <v>3416</v>
      </c>
      <c r="H240" s="582" t="s">
        <v>3417</v>
      </c>
      <c r="I240" s="582" t="s">
        <v>3162</v>
      </c>
      <c r="J240" s="582" t="s">
        <v>3162</v>
      </c>
      <c r="K240" s="582" t="s">
        <v>3195</v>
      </c>
      <c r="L240" s="582" t="s">
        <v>3164</v>
      </c>
      <c r="M240" s="602">
        <v>400</v>
      </c>
      <c r="N240" s="602"/>
      <c r="O240" s="602"/>
      <c r="P240" s="602">
        <v>399.14800000000002</v>
      </c>
    </row>
    <row r="241" spans="1:16" hidden="1" x14ac:dyDescent="0.5">
      <c r="A241" s="582">
        <v>172</v>
      </c>
      <c r="B241" s="582" t="s">
        <v>3568</v>
      </c>
      <c r="C241" s="582" t="s">
        <v>3555</v>
      </c>
      <c r="D241" s="582" t="s">
        <v>3805</v>
      </c>
      <c r="E241" s="582" t="s">
        <v>3194</v>
      </c>
      <c r="F241" s="582" t="s">
        <v>3166</v>
      </c>
      <c r="G241" s="582" t="s">
        <v>2183</v>
      </c>
      <c r="H241" s="582" t="s">
        <v>2184</v>
      </c>
      <c r="I241" s="582" t="s">
        <v>3162</v>
      </c>
      <c r="J241" s="582" t="s">
        <v>3162</v>
      </c>
      <c r="K241" s="582" t="s">
        <v>3195</v>
      </c>
      <c r="L241" s="582" t="s">
        <v>3164</v>
      </c>
      <c r="M241" s="602">
        <v>524</v>
      </c>
      <c r="N241" s="602"/>
      <c r="O241" s="602"/>
      <c r="P241" s="602">
        <v>522.88400000000001</v>
      </c>
    </row>
    <row r="242" spans="1:16" hidden="1" x14ac:dyDescent="0.5">
      <c r="A242" s="582">
        <v>173</v>
      </c>
      <c r="B242" s="582" t="s">
        <v>3568</v>
      </c>
      <c r="C242" s="582" t="s">
        <v>3555</v>
      </c>
      <c r="D242" s="582" t="s">
        <v>3806</v>
      </c>
      <c r="E242" s="582" t="s">
        <v>3194</v>
      </c>
      <c r="F242" s="582" t="s">
        <v>3166</v>
      </c>
      <c r="G242" s="582" t="s">
        <v>2183</v>
      </c>
      <c r="H242" s="582" t="s">
        <v>2184</v>
      </c>
      <c r="I242" s="582" t="s">
        <v>3162</v>
      </c>
      <c r="J242" s="582" t="s">
        <v>3162</v>
      </c>
      <c r="K242" s="582" t="s">
        <v>3195</v>
      </c>
      <c r="L242" s="582" t="s">
        <v>3164</v>
      </c>
      <c r="M242" s="602">
        <v>480</v>
      </c>
      <c r="N242" s="602"/>
      <c r="O242" s="602"/>
      <c r="P242" s="602">
        <v>478.97800000000001</v>
      </c>
    </row>
    <row r="243" spans="1:16" hidden="1" x14ac:dyDescent="0.5">
      <c r="A243" s="582">
        <v>174</v>
      </c>
      <c r="B243" s="582" t="s">
        <v>3568</v>
      </c>
      <c r="C243" s="582" t="s">
        <v>3555</v>
      </c>
      <c r="D243" s="582" t="s">
        <v>3807</v>
      </c>
      <c r="E243" s="582" t="s">
        <v>3206</v>
      </c>
      <c r="F243" s="582" t="s">
        <v>3166</v>
      </c>
      <c r="G243" s="582" t="s">
        <v>3416</v>
      </c>
      <c r="H243" s="582" t="s">
        <v>3417</v>
      </c>
      <c r="I243" s="582" t="s">
        <v>3162</v>
      </c>
      <c r="J243" s="582" t="s">
        <v>3162</v>
      </c>
      <c r="K243" s="582" t="s">
        <v>3195</v>
      </c>
      <c r="L243" s="582" t="s">
        <v>3164</v>
      </c>
      <c r="M243" s="602">
        <v>859</v>
      </c>
      <c r="N243" s="602"/>
      <c r="O243" s="602"/>
      <c r="P243" s="602">
        <v>857.17100000000005</v>
      </c>
    </row>
    <row r="244" spans="1:16" hidden="1" x14ac:dyDescent="0.5">
      <c r="A244" s="582">
        <v>175</v>
      </c>
      <c r="B244" s="582" t="s">
        <v>3568</v>
      </c>
      <c r="C244" s="582" t="s">
        <v>3555</v>
      </c>
      <c r="D244" s="582" t="s">
        <v>3808</v>
      </c>
      <c r="E244" s="582" t="s">
        <v>3197</v>
      </c>
      <c r="F244" s="582" t="s">
        <v>3166</v>
      </c>
      <c r="G244" s="582" t="s">
        <v>1706</v>
      </c>
      <c r="H244" s="582" t="s">
        <v>1710</v>
      </c>
      <c r="I244" s="582" t="s">
        <v>3198</v>
      </c>
      <c r="J244" s="582" t="s">
        <v>3170</v>
      </c>
      <c r="K244" s="582" t="s">
        <v>3195</v>
      </c>
      <c r="L244" s="582" t="s">
        <v>3164</v>
      </c>
      <c r="M244" s="602">
        <v>1386</v>
      </c>
      <c r="N244" s="602"/>
      <c r="O244" s="602"/>
      <c r="P244" s="602">
        <v>1383.049</v>
      </c>
    </row>
    <row r="245" spans="1:16" hidden="1" x14ac:dyDescent="0.5">
      <c r="A245" s="582">
        <v>176</v>
      </c>
      <c r="B245" s="582" t="s">
        <v>3568</v>
      </c>
      <c r="C245" s="582" t="s">
        <v>3555</v>
      </c>
      <c r="D245" s="582" t="s">
        <v>3809</v>
      </c>
      <c r="E245" s="582" t="s">
        <v>3197</v>
      </c>
      <c r="F245" s="582" t="s">
        <v>3166</v>
      </c>
      <c r="G245" s="582" t="s">
        <v>1705</v>
      </c>
      <c r="H245" s="582" t="s">
        <v>1710</v>
      </c>
      <c r="I245" s="582" t="s">
        <v>3170</v>
      </c>
      <c r="J245" s="582" t="s">
        <v>3198</v>
      </c>
      <c r="K245" s="582" t="s">
        <v>3195</v>
      </c>
      <c r="L245" s="582" t="s">
        <v>3164</v>
      </c>
      <c r="M245" s="602">
        <v>1012</v>
      </c>
      <c r="N245" s="602"/>
      <c r="O245" s="602"/>
      <c r="P245" s="602">
        <v>1009.845</v>
      </c>
    </row>
    <row r="246" spans="1:16" hidden="1" x14ac:dyDescent="0.5">
      <c r="A246" s="582">
        <v>177</v>
      </c>
      <c r="B246" s="582" t="s">
        <v>3570</v>
      </c>
      <c r="C246" s="582" t="s">
        <v>3555</v>
      </c>
      <c r="D246" s="582" t="s">
        <v>3810</v>
      </c>
      <c r="E246" s="582" t="s">
        <v>3194</v>
      </c>
      <c r="F246" s="582" t="s">
        <v>3166</v>
      </c>
      <c r="G246" s="582" t="s">
        <v>2183</v>
      </c>
      <c r="H246" s="582" t="s">
        <v>2184</v>
      </c>
      <c r="I246" s="582" t="s">
        <v>3162</v>
      </c>
      <c r="J246" s="582" t="s">
        <v>3162</v>
      </c>
      <c r="K246" s="582" t="s">
        <v>3195</v>
      </c>
      <c r="L246" s="582" t="s">
        <v>3164</v>
      </c>
      <c r="M246" s="602">
        <v>35</v>
      </c>
      <c r="N246" s="602"/>
      <c r="O246" s="602"/>
      <c r="P246" s="602">
        <v>34.926000000000002</v>
      </c>
    </row>
    <row r="247" spans="1:16" hidden="1" x14ac:dyDescent="0.5">
      <c r="A247" s="582">
        <v>178</v>
      </c>
      <c r="B247" s="582" t="s">
        <v>3570</v>
      </c>
      <c r="C247" s="582" t="s">
        <v>3555</v>
      </c>
      <c r="D247" s="582" t="s">
        <v>3811</v>
      </c>
      <c r="E247" s="582" t="s">
        <v>3206</v>
      </c>
      <c r="F247" s="582" t="s">
        <v>3166</v>
      </c>
      <c r="G247" s="582" t="s">
        <v>3416</v>
      </c>
      <c r="H247" s="582" t="s">
        <v>3417</v>
      </c>
      <c r="I247" s="582" t="s">
        <v>3162</v>
      </c>
      <c r="J247" s="582" t="s">
        <v>3162</v>
      </c>
      <c r="K247" s="582" t="s">
        <v>3195</v>
      </c>
      <c r="L247" s="582" t="s">
        <v>3164</v>
      </c>
      <c r="M247" s="602">
        <v>430</v>
      </c>
      <c r="N247" s="602"/>
      <c r="O247" s="602"/>
      <c r="P247" s="602">
        <v>429.084</v>
      </c>
    </row>
    <row r="248" spans="1:16" hidden="1" x14ac:dyDescent="0.5">
      <c r="A248" s="582">
        <v>179</v>
      </c>
      <c r="B248" s="582" t="s">
        <v>3570</v>
      </c>
      <c r="C248" s="582" t="s">
        <v>3555</v>
      </c>
      <c r="D248" s="582" t="s">
        <v>3812</v>
      </c>
      <c r="E248" s="582" t="s">
        <v>3194</v>
      </c>
      <c r="F248" s="582" t="s">
        <v>3166</v>
      </c>
      <c r="G248" s="582" t="s">
        <v>2183</v>
      </c>
      <c r="H248" s="582" t="s">
        <v>2184</v>
      </c>
      <c r="I248" s="582" t="s">
        <v>3162</v>
      </c>
      <c r="J248" s="582" t="s">
        <v>3162</v>
      </c>
      <c r="K248" s="582" t="s">
        <v>3195</v>
      </c>
      <c r="L248" s="582" t="s">
        <v>3164</v>
      </c>
      <c r="M248" s="602">
        <v>500</v>
      </c>
      <c r="N248" s="602"/>
      <c r="O248" s="602"/>
      <c r="P248" s="602">
        <v>498.935</v>
      </c>
    </row>
    <row r="249" spans="1:16" hidden="1" x14ac:dyDescent="0.5">
      <c r="A249" s="582">
        <v>180</v>
      </c>
      <c r="B249" s="582" t="s">
        <v>3570</v>
      </c>
      <c r="C249" s="582" t="s">
        <v>3555</v>
      </c>
      <c r="D249" s="582" t="s">
        <v>3813</v>
      </c>
      <c r="E249" s="582" t="s">
        <v>3206</v>
      </c>
      <c r="F249" s="582" t="s">
        <v>3166</v>
      </c>
      <c r="G249" s="582" t="s">
        <v>3416</v>
      </c>
      <c r="H249" s="582" t="s">
        <v>3417</v>
      </c>
      <c r="I249" s="582" t="s">
        <v>3162</v>
      </c>
      <c r="J249" s="582" t="s">
        <v>3162</v>
      </c>
      <c r="K249" s="582" t="s">
        <v>3195</v>
      </c>
      <c r="L249" s="582" t="s">
        <v>3164</v>
      </c>
      <c r="M249" s="602">
        <v>841</v>
      </c>
      <c r="N249" s="602"/>
      <c r="O249" s="602"/>
      <c r="P249" s="602">
        <v>839.20899999999995</v>
      </c>
    </row>
    <row r="250" spans="1:16" hidden="1" x14ac:dyDescent="0.5">
      <c r="A250" s="582">
        <v>181</v>
      </c>
      <c r="B250" s="582" t="s">
        <v>3570</v>
      </c>
      <c r="C250" s="582" t="s">
        <v>3555</v>
      </c>
      <c r="D250" s="582" t="s">
        <v>3814</v>
      </c>
      <c r="E250" s="582" t="s">
        <v>3194</v>
      </c>
      <c r="F250" s="582" t="s">
        <v>3166</v>
      </c>
      <c r="G250" s="582" t="s">
        <v>2183</v>
      </c>
      <c r="H250" s="582" t="s">
        <v>2184</v>
      </c>
      <c r="I250" s="582" t="s">
        <v>3162</v>
      </c>
      <c r="J250" s="582" t="s">
        <v>3162</v>
      </c>
      <c r="K250" s="582" t="s">
        <v>3195</v>
      </c>
      <c r="L250" s="582" t="s">
        <v>3164</v>
      </c>
      <c r="M250" s="602">
        <v>441</v>
      </c>
      <c r="N250" s="602"/>
      <c r="O250" s="602"/>
      <c r="P250" s="602">
        <v>440.06099999999998</v>
      </c>
    </row>
    <row r="251" spans="1:16" hidden="1" x14ac:dyDescent="0.5">
      <c r="A251" s="582">
        <v>182</v>
      </c>
      <c r="B251" s="582" t="s">
        <v>3570</v>
      </c>
      <c r="C251" s="582" t="s">
        <v>3555</v>
      </c>
      <c r="D251" s="582" t="s">
        <v>3815</v>
      </c>
      <c r="E251" s="582" t="s">
        <v>3197</v>
      </c>
      <c r="F251" s="582" t="s">
        <v>3166</v>
      </c>
      <c r="G251" s="582" t="s">
        <v>1706</v>
      </c>
      <c r="H251" s="582" t="s">
        <v>1708</v>
      </c>
      <c r="I251" s="582" t="s">
        <v>3198</v>
      </c>
      <c r="J251" s="582" t="s">
        <v>3170</v>
      </c>
      <c r="K251" s="582" t="s">
        <v>3195</v>
      </c>
      <c r="L251" s="582" t="s">
        <v>3164</v>
      </c>
      <c r="M251" s="602">
        <v>1111</v>
      </c>
      <c r="N251" s="602"/>
      <c r="O251" s="602"/>
      <c r="P251" s="602">
        <v>1108.634</v>
      </c>
    </row>
    <row r="252" spans="1:16" hidden="1" x14ac:dyDescent="0.5">
      <c r="A252" s="582">
        <v>183</v>
      </c>
      <c r="B252" s="582" t="s">
        <v>3570</v>
      </c>
      <c r="C252" s="582" t="s">
        <v>3555</v>
      </c>
      <c r="D252" s="582" t="s">
        <v>3816</v>
      </c>
      <c r="E252" s="582" t="s">
        <v>3194</v>
      </c>
      <c r="F252" s="582" t="s">
        <v>3166</v>
      </c>
      <c r="G252" s="582" t="s">
        <v>3199</v>
      </c>
      <c r="H252" s="582" t="s">
        <v>3817</v>
      </c>
      <c r="I252" s="582" t="s">
        <v>3162</v>
      </c>
      <c r="J252" s="582" t="s">
        <v>3162</v>
      </c>
      <c r="K252" s="582" t="s">
        <v>3195</v>
      </c>
      <c r="L252" s="582" t="s">
        <v>3164</v>
      </c>
      <c r="M252" s="602">
        <v>2800</v>
      </c>
      <c r="N252" s="602"/>
      <c r="O252" s="602"/>
      <c r="P252" s="602">
        <v>2794.038</v>
      </c>
    </row>
    <row r="253" spans="1:16" hidden="1" x14ac:dyDescent="0.5">
      <c r="A253" s="582">
        <v>184</v>
      </c>
      <c r="B253" s="582" t="s">
        <v>3570</v>
      </c>
      <c r="C253" s="582" t="s">
        <v>3578</v>
      </c>
      <c r="D253" s="582" t="s">
        <v>3818</v>
      </c>
      <c r="E253" s="582" t="s">
        <v>3197</v>
      </c>
      <c r="F253" s="582" t="s">
        <v>3166</v>
      </c>
      <c r="G253" s="582" t="s">
        <v>1705</v>
      </c>
      <c r="H253" s="582" t="s">
        <v>1708</v>
      </c>
      <c r="I253" s="582" t="s">
        <v>3170</v>
      </c>
      <c r="J253" s="582" t="s">
        <v>3198</v>
      </c>
      <c r="K253" s="582" t="s">
        <v>3195</v>
      </c>
      <c r="L253" s="582" t="s">
        <v>3164</v>
      </c>
      <c r="M253" s="602">
        <v>1574</v>
      </c>
      <c r="N253" s="602"/>
      <c r="O253" s="602"/>
      <c r="P253" s="602">
        <v>1570.6479999999999</v>
      </c>
    </row>
    <row r="254" spans="1:16" hidden="1" x14ac:dyDescent="0.5">
      <c r="A254" s="582">
        <v>185</v>
      </c>
      <c r="B254" s="582" t="s">
        <v>3577</v>
      </c>
      <c r="C254" s="582" t="s">
        <v>3578</v>
      </c>
      <c r="D254" s="582" t="s">
        <v>3819</v>
      </c>
      <c r="E254" s="582" t="s">
        <v>3319</v>
      </c>
      <c r="F254" s="582" t="s">
        <v>3166</v>
      </c>
      <c r="G254" s="582" t="s">
        <v>3820</v>
      </c>
      <c r="H254" s="582" t="s">
        <v>3321</v>
      </c>
      <c r="I254" s="582" t="s">
        <v>3162</v>
      </c>
      <c r="J254" s="582" t="s">
        <v>3524</v>
      </c>
      <c r="K254" s="582" t="s">
        <v>3195</v>
      </c>
      <c r="L254" s="582" t="s">
        <v>3164</v>
      </c>
      <c r="M254" s="602">
        <v>2761</v>
      </c>
      <c r="N254" s="602"/>
      <c r="O254" s="602"/>
      <c r="P254" s="602">
        <v>2755.1210000000001</v>
      </c>
    </row>
    <row r="255" spans="1:16" hidden="1" x14ac:dyDescent="0.5">
      <c r="A255" s="582">
        <v>186</v>
      </c>
      <c r="B255" s="582" t="s">
        <v>3577</v>
      </c>
      <c r="C255" s="582" t="s">
        <v>3578</v>
      </c>
      <c r="D255" s="582" t="s">
        <v>3821</v>
      </c>
      <c r="E255" s="582" t="s">
        <v>3319</v>
      </c>
      <c r="F255" s="582" t="s">
        <v>3166</v>
      </c>
      <c r="G255" s="582" t="s">
        <v>3822</v>
      </c>
      <c r="H255" s="582" t="s">
        <v>3582</v>
      </c>
      <c r="I255" s="582" t="s">
        <v>3162</v>
      </c>
      <c r="J255" s="582" t="s">
        <v>3412</v>
      </c>
      <c r="K255" s="582" t="s">
        <v>3195</v>
      </c>
      <c r="L255" s="582" t="s">
        <v>3164</v>
      </c>
      <c r="M255" s="602">
        <v>4159</v>
      </c>
      <c r="N255" s="602"/>
      <c r="O255" s="602"/>
      <c r="P255" s="602">
        <v>4150.1440000000002</v>
      </c>
    </row>
    <row r="256" spans="1:16" hidden="1" x14ac:dyDescent="0.5">
      <c r="A256" s="582">
        <v>187</v>
      </c>
      <c r="B256" s="582" t="s">
        <v>3577</v>
      </c>
      <c r="C256" s="582" t="s">
        <v>3578</v>
      </c>
      <c r="D256" s="582" t="s">
        <v>3823</v>
      </c>
      <c r="E256" s="582" t="s">
        <v>3194</v>
      </c>
      <c r="F256" s="582" t="s">
        <v>3166</v>
      </c>
      <c r="G256" s="582" t="s">
        <v>2183</v>
      </c>
      <c r="H256" s="582" t="s">
        <v>2184</v>
      </c>
      <c r="I256" s="582" t="s">
        <v>3162</v>
      </c>
      <c r="J256" s="582" t="s">
        <v>3162</v>
      </c>
      <c r="K256" s="582" t="s">
        <v>3195</v>
      </c>
      <c r="L256" s="582" t="s">
        <v>3164</v>
      </c>
      <c r="M256" s="602">
        <v>130</v>
      </c>
      <c r="N256" s="602"/>
      <c r="O256" s="602"/>
      <c r="P256" s="602">
        <v>129.72300000000001</v>
      </c>
    </row>
    <row r="257" spans="1:16" hidden="1" x14ac:dyDescent="0.5">
      <c r="A257" s="582">
        <v>188</v>
      </c>
      <c r="B257" s="582" t="s">
        <v>3577</v>
      </c>
      <c r="C257" s="582" t="s">
        <v>3578</v>
      </c>
      <c r="D257" s="582" t="s">
        <v>3824</v>
      </c>
      <c r="E257" s="582" t="s">
        <v>3194</v>
      </c>
      <c r="F257" s="582" t="s">
        <v>3166</v>
      </c>
      <c r="G257" s="582" t="s">
        <v>2183</v>
      </c>
      <c r="H257" s="582" t="s">
        <v>2184</v>
      </c>
      <c r="I257" s="582" t="s">
        <v>3162</v>
      </c>
      <c r="J257" s="582" t="s">
        <v>3162</v>
      </c>
      <c r="K257" s="582" t="s">
        <v>3195</v>
      </c>
      <c r="L257" s="582" t="s">
        <v>3164</v>
      </c>
      <c r="M257" s="602">
        <v>502</v>
      </c>
      <c r="N257" s="602"/>
      <c r="O257" s="602"/>
      <c r="P257" s="602">
        <v>500.93099999999998</v>
      </c>
    </row>
    <row r="258" spans="1:16" hidden="1" x14ac:dyDescent="0.5">
      <c r="A258" s="582">
        <v>189</v>
      </c>
      <c r="B258" s="582" t="s">
        <v>3577</v>
      </c>
      <c r="C258" s="582" t="s">
        <v>3578</v>
      </c>
      <c r="D258" s="582" t="s">
        <v>3825</v>
      </c>
      <c r="E258" s="582" t="s">
        <v>3206</v>
      </c>
      <c r="F258" s="582" t="s">
        <v>3166</v>
      </c>
      <c r="G258" s="582" t="s">
        <v>3416</v>
      </c>
      <c r="H258" s="582" t="s">
        <v>3417</v>
      </c>
      <c r="I258" s="582" t="s">
        <v>3162</v>
      </c>
      <c r="J258" s="582" t="s">
        <v>3162</v>
      </c>
      <c r="K258" s="582" t="s">
        <v>3195</v>
      </c>
      <c r="L258" s="582" t="s">
        <v>3164</v>
      </c>
      <c r="M258" s="602">
        <v>751</v>
      </c>
      <c r="N258" s="602"/>
      <c r="O258" s="602"/>
      <c r="P258" s="602">
        <v>749.40099999999995</v>
      </c>
    </row>
    <row r="259" spans="1:16" hidden="1" x14ac:dyDescent="0.5">
      <c r="A259" s="582">
        <v>190</v>
      </c>
      <c r="B259" s="582" t="s">
        <v>3577</v>
      </c>
      <c r="C259" s="582" t="s">
        <v>3578</v>
      </c>
      <c r="D259" s="582" t="s">
        <v>3826</v>
      </c>
      <c r="E259" s="582" t="s">
        <v>3194</v>
      </c>
      <c r="F259" s="582" t="s">
        <v>3166</v>
      </c>
      <c r="G259" s="582" t="s">
        <v>2183</v>
      </c>
      <c r="H259" s="582" t="s">
        <v>2184</v>
      </c>
      <c r="I259" s="582" t="s">
        <v>3162</v>
      </c>
      <c r="J259" s="582" t="s">
        <v>3162</v>
      </c>
      <c r="K259" s="582" t="s">
        <v>3195</v>
      </c>
      <c r="L259" s="582" t="s">
        <v>3164</v>
      </c>
      <c r="M259" s="602">
        <v>470</v>
      </c>
      <c r="N259" s="602"/>
      <c r="O259" s="602"/>
      <c r="P259" s="602">
        <v>468.99900000000002</v>
      </c>
    </row>
    <row r="260" spans="1:16" hidden="1" x14ac:dyDescent="0.5">
      <c r="A260" s="582">
        <v>191</v>
      </c>
      <c r="B260" s="582" t="s">
        <v>3577</v>
      </c>
      <c r="C260" s="582" t="s">
        <v>3578</v>
      </c>
      <c r="D260" s="582" t="s">
        <v>3827</v>
      </c>
      <c r="E260" s="582" t="s">
        <v>3206</v>
      </c>
      <c r="F260" s="582" t="s">
        <v>3166</v>
      </c>
      <c r="G260" s="582" t="s">
        <v>2475</v>
      </c>
      <c r="H260" s="582" t="s">
        <v>2474</v>
      </c>
      <c r="I260" s="582" t="s">
        <v>3162</v>
      </c>
      <c r="J260" s="582" t="s">
        <v>3162</v>
      </c>
      <c r="K260" s="582" t="s">
        <v>3195</v>
      </c>
      <c r="L260" s="582" t="s">
        <v>3164</v>
      </c>
      <c r="M260" s="602">
        <v>568</v>
      </c>
      <c r="N260" s="602"/>
      <c r="O260" s="602"/>
      <c r="P260" s="602">
        <v>566.79100000000005</v>
      </c>
    </row>
    <row r="261" spans="1:16" hidden="1" x14ac:dyDescent="0.5">
      <c r="A261" s="582">
        <v>192</v>
      </c>
      <c r="B261" s="582" t="s">
        <v>3577</v>
      </c>
      <c r="C261" s="582" t="s">
        <v>3578</v>
      </c>
      <c r="D261" s="582" t="s">
        <v>3828</v>
      </c>
      <c r="E261" s="582" t="s">
        <v>3197</v>
      </c>
      <c r="F261" s="582" t="s">
        <v>3166</v>
      </c>
      <c r="G261" s="582" t="s">
        <v>1706</v>
      </c>
      <c r="H261" s="582" t="s">
        <v>2270</v>
      </c>
      <c r="I261" s="582" t="s">
        <v>3198</v>
      </c>
      <c r="J261" s="582" t="s">
        <v>3170</v>
      </c>
      <c r="K261" s="582" t="s">
        <v>3195</v>
      </c>
      <c r="L261" s="582" t="s">
        <v>3164</v>
      </c>
      <c r="M261" s="602">
        <v>1298</v>
      </c>
      <c r="N261" s="602"/>
      <c r="O261" s="602"/>
      <c r="P261" s="602">
        <v>1295.2360000000001</v>
      </c>
    </row>
    <row r="262" spans="1:16" hidden="1" x14ac:dyDescent="0.5">
      <c r="A262" s="582">
        <v>193</v>
      </c>
      <c r="B262" s="582" t="s">
        <v>3577</v>
      </c>
      <c r="C262" s="582" t="s">
        <v>3578</v>
      </c>
      <c r="D262" s="582" t="s">
        <v>3829</v>
      </c>
      <c r="E262" s="582" t="s">
        <v>3194</v>
      </c>
      <c r="F262" s="582" t="s">
        <v>3166</v>
      </c>
      <c r="G262" s="582" t="s">
        <v>2183</v>
      </c>
      <c r="H262" s="582" t="s">
        <v>2184</v>
      </c>
      <c r="I262" s="582" t="s">
        <v>3162</v>
      </c>
      <c r="J262" s="582" t="s">
        <v>3162</v>
      </c>
      <c r="K262" s="582" t="s">
        <v>3195</v>
      </c>
      <c r="L262" s="582" t="s">
        <v>3164</v>
      </c>
      <c r="M262" s="602">
        <v>471</v>
      </c>
      <c r="N262" s="602"/>
      <c r="O262" s="602"/>
      <c r="P262" s="602">
        <v>469.99700000000001</v>
      </c>
    </row>
    <row r="263" spans="1:16" hidden="1" x14ac:dyDescent="0.5">
      <c r="A263" s="582">
        <v>194</v>
      </c>
      <c r="B263" s="582" t="s">
        <v>3577</v>
      </c>
      <c r="C263" s="582" t="s">
        <v>3578</v>
      </c>
      <c r="D263" s="582" t="s">
        <v>3830</v>
      </c>
      <c r="E263" s="582" t="s">
        <v>3194</v>
      </c>
      <c r="F263" s="582" t="s">
        <v>3166</v>
      </c>
      <c r="G263" s="582" t="s">
        <v>3199</v>
      </c>
      <c r="H263" s="582" t="s">
        <v>3217</v>
      </c>
      <c r="I263" s="582" t="s">
        <v>3162</v>
      </c>
      <c r="J263" s="582" t="s">
        <v>3162</v>
      </c>
      <c r="K263" s="582" t="s">
        <v>3195</v>
      </c>
      <c r="L263" s="582" t="s">
        <v>3164</v>
      </c>
      <c r="M263" s="602">
        <v>2800</v>
      </c>
      <c r="N263" s="602"/>
      <c r="O263" s="602"/>
      <c r="P263" s="602">
        <v>2794.038</v>
      </c>
    </row>
    <row r="264" spans="1:16" hidden="1" x14ac:dyDescent="0.5">
      <c r="A264" s="582">
        <v>195</v>
      </c>
      <c r="B264" s="582" t="s">
        <v>3577</v>
      </c>
      <c r="C264" s="582" t="s">
        <v>3578</v>
      </c>
      <c r="D264" s="582" t="s">
        <v>3831</v>
      </c>
      <c r="E264" s="582" t="s">
        <v>3197</v>
      </c>
      <c r="F264" s="582" t="s">
        <v>3166</v>
      </c>
      <c r="G264" s="582" t="s">
        <v>1705</v>
      </c>
      <c r="H264" s="582" t="s">
        <v>2270</v>
      </c>
      <c r="I264" s="582" t="s">
        <v>3170</v>
      </c>
      <c r="J264" s="582" t="s">
        <v>3198</v>
      </c>
      <c r="K264" s="582" t="s">
        <v>3195</v>
      </c>
      <c r="L264" s="582" t="s">
        <v>3164</v>
      </c>
      <c r="M264" s="602">
        <v>1401</v>
      </c>
      <c r="N264" s="602"/>
      <c r="O264" s="602"/>
      <c r="P264" s="602">
        <v>1398.0170000000001</v>
      </c>
    </row>
    <row r="265" spans="1:16" hidden="1" x14ac:dyDescent="0.5">
      <c r="A265" s="582">
        <v>196</v>
      </c>
      <c r="B265" s="582" t="s">
        <v>3577</v>
      </c>
      <c r="C265" s="582" t="s">
        <v>3578</v>
      </c>
      <c r="D265" s="582" t="s">
        <v>3832</v>
      </c>
      <c r="E265" s="582" t="s">
        <v>3319</v>
      </c>
      <c r="F265" s="582" t="s">
        <v>3166</v>
      </c>
      <c r="G265" s="582" t="s">
        <v>3833</v>
      </c>
      <c r="H265" s="582" t="s">
        <v>3321</v>
      </c>
      <c r="I265" s="582" t="s">
        <v>3162</v>
      </c>
      <c r="J265" s="582" t="s">
        <v>3524</v>
      </c>
      <c r="K265" s="582" t="s">
        <v>3195</v>
      </c>
      <c r="L265" s="582" t="s">
        <v>3164</v>
      </c>
      <c r="M265" s="602">
        <v>2593</v>
      </c>
      <c r="N265" s="602"/>
      <c r="O265" s="602"/>
      <c r="P265" s="602">
        <v>2587.4789999999998</v>
      </c>
    </row>
    <row r="266" spans="1:16" hidden="1" x14ac:dyDescent="0.5">
      <c r="A266" s="582">
        <v>197</v>
      </c>
      <c r="B266" s="582" t="s">
        <v>3585</v>
      </c>
      <c r="C266" s="582" t="s">
        <v>3578</v>
      </c>
      <c r="D266" s="582" t="s">
        <v>3834</v>
      </c>
      <c r="E266" s="582" t="s">
        <v>3319</v>
      </c>
      <c r="F266" s="582" t="s">
        <v>3166</v>
      </c>
      <c r="G266" s="582" t="s">
        <v>3820</v>
      </c>
      <c r="H266" s="582" t="s">
        <v>3582</v>
      </c>
      <c r="I266" s="582" t="s">
        <v>3162</v>
      </c>
      <c r="J266" s="582" t="s">
        <v>3524</v>
      </c>
      <c r="K266" s="582" t="s">
        <v>3195</v>
      </c>
      <c r="L266" s="582" t="s">
        <v>3164</v>
      </c>
      <c r="M266" s="602">
        <v>2403</v>
      </c>
      <c r="N266" s="602"/>
      <c r="O266" s="602"/>
      <c r="P266" s="602">
        <v>2398.614</v>
      </c>
    </row>
    <row r="267" spans="1:16" hidden="1" x14ac:dyDescent="0.5">
      <c r="A267" s="582">
        <v>198</v>
      </c>
      <c r="B267" s="582" t="s">
        <v>3585</v>
      </c>
      <c r="C267" s="582" t="s">
        <v>3578</v>
      </c>
      <c r="D267" s="582" t="s">
        <v>3835</v>
      </c>
      <c r="E267" s="582" t="s">
        <v>3319</v>
      </c>
      <c r="F267" s="582" t="s">
        <v>3166</v>
      </c>
      <c r="G267" s="582" t="s">
        <v>3822</v>
      </c>
      <c r="H267" s="582" t="s">
        <v>3321</v>
      </c>
      <c r="I267" s="582" t="s">
        <v>3162</v>
      </c>
      <c r="J267" s="582" t="s">
        <v>3412</v>
      </c>
      <c r="K267" s="582" t="s">
        <v>3195</v>
      </c>
      <c r="L267" s="582" t="s">
        <v>3164</v>
      </c>
      <c r="M267" s="602">
        <v>6943</v>
      </c>
      <c r="N267" s="602"/>
      <c r="O267" s="602"/>
      <c r="P267" s="602">
        <v>6930.3280000000004</v>
      </c>
    </row>
    <row r="268" spans="1:16" hidden="1" x14ac:dyDescent="0.5">
      <c r="A268" s="582">
        <v>199</v>
      </c>
      <c r="B268" s="582" t="s">
        <v>3585</v>
      </c>
      <c r="C268" s="582" t="s">
        <v>3578</v>
      </c>
      <c r="D268" s="582" t="s">
        <v>3836</v>
      </c>
      <c r="E268" s="582" t="s">
        <v>3197</v>
      </c>
      <c r="F268" s="582" t="s">
        <v>3166</v>
      </c>
      <c r="G268" s="582" t="s">
        <v>1706</v>
      </c>
      <c r="H268" s="582" t="s">
        <v>1712</v>
      </c>
      <c r="I268" s="582" t="s">
        <v>3198</v>
      </c>
      <c r="J268" s="582" t="s">
        <v>3170</v>
      </c>
      <c r="K268" s="582" t="s">
        <v>3195</v>
      </c>
      <c r="L268" s="582" t="s">
        <v>3164</v>
      </c>
      <c r="M268" s="602">
        <v>1385</v>
      </c>
      <c r="N268" s="602"/>
      <c r="O268" s="602"/>
      <c r="P268" s="602">
        <v>1382.472</v>
      </c>
    </row>
    <row r="269" spans="1:16" hidden="1" x14ac:dyDescent="0.5">
      <c r="A269" s="582">
        <v>200</v>
      </c>
      <c r="B269" s="582" t="s">
        <v>3585</v>
      </c>
      <c r="C269" s="582" t="s">
        <v>3578</v>
      </c>
      <c r="D269" s="582" t="s">
        <v>3837</v>
      </c>
      <c r="E269" s="582" t="s">
        <v>3206</v>
      </c>
      <c r="F269" s="582" t="s">
        <v>3166</v>
      </c>
      <c r="G269" s="582" t="s">
        <v>3416</v>
      </c>
      <c r="H269" s="582" t="s">
        <v>3417</v>
      </c>
      <c r="I269" s="582" t="s">
        <v>3162</v>
      </c>
      <c r="J269" s="582" t="s">
        <v>3162</v>
      </c>
      <c r="K269" s="582" t="s">
        <v>3195</v>
      </c>
      <c r="L269" s="582" t="s">
        <v>3164</v>
      </c>
      <c r="M269" s="602">
        <v>225</v>
      </c>
      <c r="N269" s="602"/>
      <c r="O269" s="602"/>
      <c r="P269" s="602">
        <v>224.589</v>
      </c>
    </row>
    <row r="270" spans="1:16" hidden="1" x14ac:dyDescent="0.5">
      <c r="A270" s="582">
        <v>201</v>
      </c>
      <c r="B270" s="582" t="s">
        <v>3585</v>
      </c>
      <c r="C270" s="582" t="s">
        <v>3578</v>
      </c>
      <c r="D270" s="582" t="s">
        <v>3838</v>
      </c>
      <c r="E270" s="582" t="s">
        <v>3197</v>
      </c>
      <c r="F270" s="582" t="s">
        <v>3166</v>
      </c>
      <c r="G270" s="582" t="s">
        <v>1705</v>
      </c>
      <c r="H270" s="582" t="s">
        <v>1712</v>
      </c>
      <c r="I270" s="582" t="s">
        <v>3170</v>
      </c>
      <c r="J270" s="582" t="s">
        <v>3198</v>
      </c>
      <c r="K270" s="582" t="s">
        <v>3195</v>
      </c>
      <c r="L270" s="582" t="s">
        <v>3164</v>
      </c>
      <c r="M270" s="602">
        <v>1257</v>
      </c>
      <c r="N270" s="602"/>
      <c r="O270" s="602"/>
      <c r="P270" s="602">
        <v>1254.7059999999999</v>
      </c>
    </row>
    <row r="271" spans="1:16" hidden="1" x14ac:dyDescent="0.5">
      <c r="A271" s="582">
        <v>202</v>
      </c>
      <c r="B271" s="582" t="s">
        <v>3590</v>
      </c>
      <c r="C271" s="582" t="s">
        <v>3578</v>
      </c>
      <c r="D271" s="582" t="s">
        <v>3839</v>
      </c>
      <c r="E271" s="582" t="s">
        <v>3319</v>
      </c>
      <c r="F271" s="582" t="s">
        <v>3166</v>
      </c>
      <c r="G271" s="582" t="s">
        <v>3820</v>
      </c>
      <c r="H271" s="582" t="s">
        <v>3321</v>
      </c>
      <c r="I271" s="582" t="s">
        <v>3162</v>
      </c>
      <c r="J271" s="582" t="s">
        <v>3524</v>
      </c>
      <c r="K271" s="582" t="s">
        <v>3195</v>
      </c>
      <c r="L271" s="582" t="s">
        <v>3164</v>
      </c>
      <c r="M271" s="602">
        <v>2431</v>
      </c>
      <c r="N271" s="602"/>
      <c r="O271" s="602"/>
      <c r="P271" s="602">
        <v>2425.3310000000001</v>
      </c>
    </row>
    <row r="272" spans="1:16" hidden="1" x14ac:dyDescent="0.5">
      <c r="A272" s="582">
        <v>203</v>
      </c>
      <c r="B272" s="582" t="s">
        <v>3590</v>
      </c>
      <c r="C272" s="582" t="s">
        <v>3578</v>
      </c>
      <c r="D272" s="582" t="s">
        <v>3840</v>
      </c>
      <c r="E272" s="582" t="s">
        <v>3319</v>
      </c>
      <c r="F272" s="582" t="s">
        <v>3166</v>
      </c>
      <c r="G272" s="582" t="s">
        <v>3822</v>
      </c>
      <c r="H272" s="582" t="s">
        <v>3582</v>
      </c>
      <c r="I272" s="582" t="s">
        <v>3162</v>
      </c>
      <c r="J272" s="582" t="s">
        <v>3412</v>
      </c>
      <c r="K272" s="582" t="s">
        <v>3195</v>
      </c>
      <c r="L272" s="582" t="s">
        <v>3164</v>
      </c>
      <c r="M272" s="602">
        <v>7360</v>
      </c>
      <c r="N272" s="602"/>
      <c r="O272" s="602"/>
      <c r="P272" s="602">
        <v>7342.835</v>
      </c>
    </row>
    <row r="273" spans="1:16" hidden="1" x14ac:dyDescent="0.5">
      <c r="A273" s="582">
        <v>204</v>
      </c>
      <c r="B273" s="582" t="s">
        <v>3590</v>
      </c>
      <c r="C273" s="582" t="s">
        <v>3578</v>
      </c>
      <c r="D273" s="582" t="s">
        <v>3841</v>
      </c>
      <c r="E273" s="582" t="s">
        <v>3206</v>
      </c>
      <c r="F273" s="582" t="s">
        <v>3166</v>
      </c>
      <c r="G273" s="582" t="s">
        <v>2475</v>
      </c>
      <c r="H273" s="582" t="s">
        <v>2474</v>
      </c>
      <c r="I273" s="582" t="s">
        <v>3162</v>
      </c>
      <c r="J273" s="582" t="s">
        <v>3162</v>
      </c>
      <c r="K273" s="582" t="s">
        <v>3195</v>
      </c>
      <c r="L273" s="582" t="s">
        <v>3164</v>
      </c>
      <c r="M273" s="602">
        <v>289</v>
      </c>
      <c r="N273" s="602"/>
      <c r="O273" s="602"/>
      <c r="P273" s="602">
        <v>288.32600000000002</v>
      </c>
    </row>
    <row r="274" spans="1:16" hidden="1" x14ac:dyDescent="0.5">
      <c r="A274" s="582">
        <v>205</v>
      </c>
      <c r="B274" s="582" t="s">
        <v>3590</v>
      </c>
      <c r="C274" s="582" t="s">
        <v>3578</v>
      </c>
      <c r="D274" s="582" t="s">
        <v>3842</v>
      </c>
      <c r="E274" s="582" t="s">
        <v>3206</v>
      </c>
      <c r="F274" s="582" t="s">
        <v>3166</v>
      </c>
      <c r="G274" s="582" t="s">
        <v>2475</v>
      </c>
      <c r="H274" s="582" t="s">
        <v>2474</v>
      </c>
      <c r="I274" s="582" t="s">
        <v>3162</v>
      </c>
      <c r="J274" s="582" t="s">
        <v>3162</v>
      </c>
      <c r="K274" s="582" t="s">
        <v>3195</v>
      </c>
      <c r="L274" s="582" t="s">
        <v>3164</v>
      </c>
      <c r="M274" s="602">
        <v>546</v>
      </c>
      <c r="N274" s="602"/>
      <c r="O274" s="602"/>
      <c r="P274" s="602">
        <v>544.72699999999998</v>
      </c>
    </row>
    <row r="275" spans="1:16" hidden="1" x14ac:dyDescent="0.5">
      <c r="A275" s="582">
        <v>206</v>
      </c>
      <c r="B275" s="582" t="s">
        <v>3590</v>
      </c>
      <c r="C275" s="582" t="s">
        <v>3578</v>
      </c>
      <c r="D275" s="582" t="s">
        <v>3843</v>
      </c>
      <c r="E275" s="582" t="s">
        <v>3197</v>
      </c>
      <c r="F275" s="582" t="s">
        <v>3166</v>
      </c>
      <c r="G275" s="582" t="s">
        <v>1706</v>
      </c>
      <c r="H275" s="582" t="s">
        <v>1708</v>
      </c>
      <c r="I275" s="582" t="s">
        <v>3198</v>
      </c>
      <c r="J275" s="582" t="s">
        <v>3170</v>
      </c>
      <c r="K275" s="582" t="s">
        <v>3195</v>
      </c>
      <c r="L275" s="582" t="s">
        <v>3164</v>
      </c>
      <c r="M275" s="602">
        <v>1798</v>
      </c>
      <c r="N275" s="602"/>
      <c r="O275" s="602"/>
      <c r="P275" s="602">
        <v>1793.807</v>
      </c>
    </row>
    <row r="276" spans="1:16" hidden="1" x14ac:dyDescent="0.5">
      <c r="A276" s="582">
        <v>207</v>
      </c>
      <c r="B276" s="582" t="s">
        <v>3590</v>
      </c>
      <c r="C276" s="582" t="s">
        <v>3578</v>
      </c>
      <c r="D276" s="582" t="s">
        <v>3844</v>
      </c>
      <c r="E276" s="582" t="s">
        <v>3206</v>
      </c>
      <c r="F276" s="582" t="s">
        <v>3166</v>
      </c>
      <c r="G276" s="582" t="s">
        <v>3416</v>
      </c>
      <c r="H276" s="582" t="s">
        <v>3417</v>
      </c>
      <c r="I276" s="582" t="s">
        <v>3162</v>
      </c>
      <c r="J276" s="582" t="s">
        <v>3162</v>
      </c>
      <c r="K276" s="582" t="s">
        <v>3195</v>
      </c>
      <c r="L276" s="582" t="s">
        <v>3164</v>
      </c>
      <c r="M276" s="602">
        <v>466</v>
      </c>
      <c r="N276" s="602"/>
      <c r="O276" s="602"/>
      <c r="P276" s="602">
        <v>464.91300000000001</v>
      </c>
    </row>
    <row r="277" spans="1:16" hidden="1" x14ac:dyDescent="0.5">
      <c r="A277" s="582">
        <v>208</v>
      </c>
      <c r="B277" s="582" t="s">
        <v>3590</v>
      </c>
      <c r="C277" s="582" t="s">
        <v>3578</v>
      </c>
      <c r="D277" s="582" t="s">
        <v>3845</v>
      </c>
      <c r="E277" s="582" t="s">
        <v>3319</v>
      </c>
      <c r="F277" s="582" t="s">
        <v>3166</v>
      </c>
      <c r="G277" s="582" t="s">
        <v>3833</v>
      </c>
      <c r="H277" s="582" t="s">
        <v>3606</v>
      </c>
      <c r="I277" s="582" t="s">
        <v>3162</v>
      </c>
      <c r="J277" s="582" t="s">
        <v>3524</v>
      </c>
      <c r="K277" s="582" t="s">
        <v>3195</v>
      </c>
      <c r="L277" s="582" t="s">
        <v>3164</v>
      </c>
      <c r="M277" s="602">
        <v>1333</v>
      </c>
      <c r="N277" s="602"/>
      <c r="O277" s="602"/>
      <c r="P277" s="602">
        <v>1329.8910000000001</v>
      </c>
    </row>
    <row r="278" spans="1:16" hidden="1" x14ac:dyDescent="0.5">
      <c r="A278" s="582">
        <v>209</v>
      </c>
      <c r="B278" s="582" t="s">
        <v>3590</v>
      </c>
      <c r="C278" s="582" t="s">
        <v>3578</v>
      </c>
      <c r="D278" s="582" t="s">
        <v>3846</v>
      </c>
      <c r="E278" s="582" t="s">
        <v>3197</v>
      </c>
      <c r="F278" s="582" t="s">
        <v>3166</v>
      </c>
      <c r="G278" s="582" t="s">
        <v>1705</v>
      </c>
      <c r="H278" s="582" t="s">
        <v>1708</v>
      </c>
      <c r="I278" s="582" t="s">
        <v>3170</v>
      </c>
      <c r="J278" s="582" t="s">
        <v>3198</v>
      </c>
      <c r="K278" s="582" t="s">
        <v>3195</v>
      </c>
      <c r="L278" s="582" t="s">
        <v>3164</v>
      </c>
      <c r="M278" s="602">
        <v>903</v>
      </c>
      <c r="N278" s="602"/>
      <c r="O278" s="602"/>
      <c r="P278" s="602">
        <v>900.89400000000001</v>
      </c>
    </row>
    <row r="279" spans="1:16" hidden="1" x14ac:dyDescent="0.5">
      <c r="A279" s="582">
        <v>210</v>
      </c>
      <c r="B279" s="582" t="s">
        <v>3600</v>
      </c>
      <c r="C279" s="582" t="s">
        <v>3528</v>
      </c>
      <c r="D279" s="582" t="s">
        <v>3847</v>
      </c>
      <c r="E279" s="582" t="s">
        <v>3319</v>
      </c>
      <c r="F279" s="582" t="s">
        <v>3166</v>
      </c>
      <c r="G279" s="582" t="s">
        <v>3822</v>
      </c>
      <c r="H279" s="582" t="s">
        <v>3606</v>
      </c>
      <c r="I279" s="582" t="s">
        <v>3162</v>
      </c>
      <c r="J279" s="582" t="s">
        <v>3412</v>
      </c>
      <c r="K279" s="582" t="s">
        <v>3195</v>
      </c>
      <c r="L279" s="582" t="s">
        <v>3164</v>
      </c>
      <c r="M279" s="602">
        <v>7303</v>
      </c>
      <c r="N279" s="602"/>
      <c r="O279" s="602"/>
      <c r="P279" s="602">
        <v>7286.7089999999998</v>
      </c>
    </row>
    <row r="280" spans="1:16" hidden="1" x14ac:dyDescent="0.5">
      <c r="A280" s="582">
        <v>211</v>
      </c>
      <c r="B280" s="582" t="s">
        <v>3600</v>
      </c>
      <c r="C280" s="582" t="s">
        <v>3528</v>
      </c>
      <c r="D280" s="582" t="s">
        <v>3848</v>
      </c>
      <c r="E280" s="582" t="s">
        <v>3194</v>
      </c>
      <c r="F280" s="582" t="s">
        <v>3166</v>
      </c>
      <c r="G280" s="582" t="s">
        <v>2183</v>
      </c>
      <c r="H280" s="582" t="s">
        <v>2184</v>
      </c>
      <c r="I280" s="582" t="s">
        <v>3162</v>
      </c>
      <c r="J280" s="582" t="s">
        <v>3162</v>
      </c>
      <c r="K280" s="582" t="s">
        <v>3195</v>
      </c>
      <c r="L280" s="582" t="s">
        <v>3164</v>
      </c>
      <c r="M280" s="602">
        <v>101</v>
      </c>
      <c r="N280" s="602"/>
      <c r="O280" s="602"/>
      <c r="P280" s="602">
        <v>100.77500000000001</v>
      </c>
    </row>
    <row r="281" spans="1:16" hidden="1" x14ac:dyDescent="0.5">
      <c r="A281" s="582">
        <v>212</v>
      </c>
      <c r="B281" s="582" t="s">
        <v>3600</v>
      </c>
      <c r="C281" s="582" t="s">
        <v>3578</v>
      </c>
      <c r="D281" s="582" t="s">
        <v>3849</v>
      </c>
      <c r="E281" s="582" t="s">
        <v>3319</v>
      </c>
      <c r="F281" s="582" t="s">
        <v>3166</v>
      </c>
      <c r="G281" s="582" t="s">
        <v>3820</v>
      </c>
      <c r="H281" s="582" t="s">
        <v>3582</v>
      </c>
      <c r="I281" s="582" t="s">
        <v>3162</v>
      </c>
      <c r="J281" s="582" t="s">
        <v>3524</v>
      </c>
      <c r="K281" s="582" t="s">
        <v>3195</v>
      </c>
      <c r="L281" s="582" t="s">
        <v>3164</v>
      </c>
      <c r="M281" s="602">
        <v>2415</v>
      </c>
      <c r="N281" s="602"/>
      <c r="O281" s="602"/>
      <c r="P281" s="602">
        <v>2409.6129999999998</v>
      </c>
    </row>
    <row r="282" spans="1:16" hidden="1" x14ac:dyDescent="0.5">
      <c r="A282" s="582">
        <v>213</v>
      </c>
      <c r="B282" s="582" t="s">
        <v>3600</v>
      </c>
      <c r="C282" s="582" t="s">
        <v>3578</v>
      </c>
      <c r="D282" s="582" t="s">
        <v>3850</v>
      </c>
      <c r="E282" s="582" t="s">
        <v>3175</v>
      </c>
      <c r="F282" s="582" t="s">
        <v>3176</v>
      </c>
      <c r="G282" s="582" t="s">
        <v>3851</v>
      </c>
      <c r="H282" s="582" t="s">
        <v>3852</v>
      </c>
      <c r="I282" s="582" t="s">
        <v>3162</v>
      </c>
      <c r="J282" s="582" t="s">
        <v>3170</v>
      </c>
      <c r="K282" s="582" t="s">
        <v>3195</v>
      </c>
      <c r="L282" s="582" t="s">
        <v>3164</v>
      </c>
      <c r="M282" s="602">
        <v>1552</v>
      </c>
      <c r="N282" s="602"/>
      <c r="O282" s="602"/>
      <c r="P282" s="602">
        <v>1548.538</v>
      </c>
    </row>
    <row r="283" spans="1:16" hidden="1" x14ac:dyDescent="0.5">
      <c r="A283" s="582">
        <v>214</v>
      </c>
      <c r="B283" s="582" t="s">
        <v>3600</v>
      </c>
      <c r="C283" s="582" t="s">
        <v>3578</v>
      </c>
      <c r="D283" s="582" t="s">
        <v>3853</v>
      </c>
      <c r="E283" s="582" t="s">
        <v>3194</v>
      </c>
      <c r="F283" s="582" t="s">
        <v>3166</v>
      </c>
      <c r="G283" s="582" t="s">
        <v>2183</v>
      </c>
      <c r="H283" s="582" t="s">
        <v>2184</v>
      </c>
      <c r="I283" s="582" t="s">
        <v>3162</v>
      </c>
      <c r="J283" s="582" t="s">
        <v>3162</v>
      </c>
      <c r="K283" s="582" t="s">
        <v>3195</v>
      </c>
      <c r="L283" s="582" t="s">
        <v>3164</v>
      </c>
      <c r="M283" s="602">
        <v>511</v>
      </c>
      <c r="N283" s="602"/>
      <c r="O283" s="602"/>
      <c r="P283" s="602">
        <v>509.86</v>
      </c>
    </row>
    <row r="284" spans="1:16" hidden="1" x14ac:dyDescent="0.5">
      <c r="A284" s="582">
        <v>215</v>
      </c>
      <c r="B284" s="582" t="s">
        <v>3600</v>
      </c>
      <c r="C284" s="582" t="s">
        <v>3578</v>
      </c>
      <c r="D284" s="582" t="s">
        <v>3854</v>
      </c>
      <c r="E284" s="582" t="s">
        <v>3215</v>
      </c>
      <c r="F284" s="582" t="s">
        <v>3166</v>
      </c>
      <c r="G284" s="582" t="s">
        <v>3199</v>
      </c>
      <c r="H284" s="582" t="s">
        <v>3742</v>
      </c>
      <c r="I284" s="582" t="s">
        <v>3196</v>
      </c>
      <c r="J284" s="582" t="s">
        <v>3162</v>
      </c>
      <c r="K284" s="582" t="s">
        <v>3195</v>
      </c>
      <c r="L284" s="582" t="s">
        <v>3164</v>
      </c>
      <c r="M284" s="602">
        <v>917</v>
      </c>
      <c r="N284" s="602"/>
      <c r="O284" s="602"/>
      <c r="P284" s="602">
        <v>914.95399999999995</v>
      </c>
    </row>
    <row r="285" spans="1:16" hidden="1" x14ac:dyDescent="0.5">
      <c r="A285" s="582">
        <v>216</v>
      </c>
      <c r="B285" s="582" t="s">
        <v>3600</v>
      </c>
      <c r="C285" s="582" t="s">
        <v>3578</v>
      </c>
      <c r="D285" s="582" t="s">
        <v>3855</v>
      </c>
      <c r="E285" s="582" t="s">
        <v>3215</v>
      </c>
      <c r="F285" s="582" t="s">
        <v>3166</v>
      </c>
      <c r="G285" s="582" t="s">
        <v>3199</v>
      </c>
      <c r="H285" s="582" t="s">
        <v>3332</v>
      </c>
      <c r="I285" s="582" t="s">
        <v>3162</v>
      </c>
      <c r="J285" s="582" t="s">
        <v>3162</v>
      </c>
      <c r="K285" s="582" t="s">
        <v>3195</v>
      </c>
      <c r="L285" s="582" t="s">
        <v>3164</v>
      </c>
      <c r="M285" s="602">
        <v>692</v>
      </c>
      <c r="N285" s="602"/>
      <c r="O285" s="602"/>
      <c r="P285" s="602">
        <v>690.45600000000002</v>
      </c>
    </row>
    <row r="286" spans="1:16" hidden="1" x14ac:dyDescent="0.5">
      <c r="A286" s="582">
        <v>217</v>
      </c>
      <c r="B286" s="582" t="s">
        <v>3600</v>
      </c>
      <c r="C286" s="582" t="s">
        <v>3578</v>
      </c>
      <c r="D286" s="582" t="s">
        <v>3856</v>
      </c>
      <c r="E286" s="582" t="s">
        <v>3197</v>
      </c>
      <c r="F286" s="582" t="s">
        <v>3166</v>
      </c>
      <c r="G286" s="582" t="s">
        <v>1706</v>
      </c>
      <c r="H286" s="582" t="s">
        <v>1711</v>
      </c>
      <c r="I286" s="582" t="s">
        <v>3198</v>
      </c>
      <c r="J286" s="582" t="s">
        <v>3170</v>
      </c>
      <c r="K286" s="582" t="s">
        <v>3195</v>
      </c>
      <c r="L286" s="582" t="s">
        <v>3164</v>
      </c>
      <c r="M286" s="602">
        <v>975</v>
      </c>
      <c r="N286" s="602"/>
      <c r="O286" s="602"/>
      <c r="P286" s="602">
        <v>972.82500000000005</v>
      </c>
    </row>
    <row r="287" spans="1:16" hidden="1" x14ac:dyDescent="0.5">
      <c r="A287" s="582">
        <v>218</v>
      </c>
      <c r="B287" s="582" t="s">
        <v>3600</v>
      </c>
      <c r="C287" s="582" t="s">
        <v>3578</v>
      </c>
      <c r="D287" s="582" t="s">
        <v>3857</v>
      </c>
      <c r="E287" s="582" t="s">
        <v>3206</v>
      </c>
      <c r="F287" s="582" t="s">
        <v>3166</v>
      </c>
      <c r="G287" s="582" t="s">
        <v>2475</v>
      </c>
      <c r="H287" s="582" t="s">
        <v>2474</v>
      </c>
      <c r="I287" s="582" t="s">
        <v>3162</v>
      </c>
      <c r="J287" s="582" t="s">
        <v>3162</v>
      </c>
      <c r="K287" s="582" t="s">
        <v>3195</v>
      </c>
      <c r="L287" s="582" t="s">
        <v>3164</v>
      </c>
      <c r="M287" s="602">
        <v>529</v>
      </c>
      <c r="N287" s="602"/>
      <c r="O287" s="602"/>
      <c r="P287" s="602">
        <v>527.82000000000005</v>
      </c>
    </row>
    <row r="288" spans="1:16" hidden="1" x14ac:dyDescent="0.5">
      <c r="A288" s="582">
        <v>219</v>
      </c>
      <c r="B288" s="582" t="s">
        <v>3600</v>
      </c>
      <c r="C288" s="582" t="s">
        <v>3578</v>
      </c>
      <c r="D288" s="582" t="s">
        <v>3858</v>
      </c>
      <c r="E288" s="582" t="s">
        <v>3215</v>
      </c>
      <c r="F288" s="582" t="s">
        <v>3166</v>
      </c>
      <c r="G288" s="582" t="s">
        <v>3199</v>
      </c>
      <c r="H288" s="582" t="s">
        <v>3742</v>
      </c>
      <c r="I288" s="582" t="s">
        <v>3162</v>
      </c>
      <c r="J288" s="582" t="s">
        <v>3196</v>
      </c>
      <c r="K288" s="582" t="s">
        <v>3195</v>
      </c>
      <c r="L288" s="582" t="s">
        <v>3164</v>
      </c>
      <c r="M288" s="602">
        <v>794</v>
      </c>
      <c r="N288" s="602"/>
      <c r="O288" s="602"/>
      <c r="P288" s="602">
        <v>792.22900000000004</v>
      </c>
    </row>
    <row r="289" spans="1:16" hidden="1" x14ac:dyDescent="0.5">
      <c r="A289" s="582">
        <v>220</v>
      </c>
      <c r="B289" s="582" t="s">
        <v>3600</v>
      </c>
      <c r="C289" s="582" t="s">
        <v>3578</v>
      </c>
      <c r="D289" s="582" t="s">
        <v>3859</v>
      </c>
      <c r="E289" s="582" t="s">
        <v>3206</v>
      </c>
      <c r="F289" s="582" t="s">
        <v>3166</v>
      </c>
      <c r="G289" s="582" t="s">
        <v>2475</v>
      </c>
      <c r="H289" s="582" t="s">
        <v>2474</v>
      </c>
      <c r="I289" s="582" t="s">
        <v>3162</v>
      </c>
      <c r="J289" s="582" t="s">
        <v>3162</v>
      </c>
      <c r="K289" s="582" t="s">
        <v>3195</v>
      </c>
      <c r="L289" s="582" t="s">
        <v>3164</v>
      </c>
      <c r="M289" s="602">
        <v>554</v>
      </c>
      <c r="N289" s="602"/>
      <c r="O289" s="602"/>
      <c r="P289" s="602">
        <v>552.76400000000001</v>
      </c>
    </row>
    <row r="290" spans="1:16" hidden="1" x14ac:dyDescent="0.5">
      <c r="A290" s="582">
        <v>221</v>
      </c>
      <c r="B290" s="582" t="s">
        <v>3600</v>
      </c>
      <c r="C290" s="582" t="s">
        <v>3578</v>
      </c>
      <c r="D290" s="582" t="s">
        <v>3860</v>
      </c>
      <c r="E290" s="582" t="s">
        <v>3197</v>
      </c>
      <c r="F290" s="582" t="s">
        <v>3166</v>
      </c>
      <c r="G290" s="582" t="s">
        <v>1705</v>
      </c>
      <c r="H290" s="582" t="s">
        <v>1711</v>
      </c>
      <c r="I290" s="582" t="s">
        <v>3170</v>
      </c>
      <c r="J290" s="582" t="s">
        <v>3198</v>
      </c>
      <c r="K290" s="582" t="s">
        <v>3195</v>
      </c>
      <c r="L290" s="582" t="s">
        <v>3164</v>
      </c>
      <c r="M290" s="602">
        <v>1312</v>
      </c>
      <c r="N290" s="602"/>
      <c r="O290" s="602"/>
      <c r="P290" s="602">
        <v>1309.0730000000001</v>
      </c>
    </row>
    <row r="291" spans="1:16" ht="12.75" x14ac:dyDescent="0.2">
      <c r="A291" s="618" t="s">
        <v>1713</v>
      </c>
      <c r="B291" s="618"/>
      <c r="C291" s="618"/>
      <c r="D291" s="618"/>
      <c r="E291" s="618"/>
      <c r="F291" s="618"/>
      <c r="G291" s="618"/>
      <c r="H291" s="618"/>
      <c r="I291" s="618"/>
      <c r="J291" s="618"/>
      <c r="K291" s="618"/>
      <c r="L291" s="618"/>
      <c r="M291" s="603">
        <f>SUM(M70:M290)</f>
        <v>265655</v>
      </c>
      <c r="N291" s="603"/>
      <c r="O291" s="603"/>
      <c r="P291" s="603">
        <f>SUM(P70:P290)</f>
        <v>265316.65500000014</v>
      </c>
    </row>
    <row r="292" spans="1:16" ht="12.75" x14ac:dyDescent="0.2">
      <c r="A292" s="618" t="s">
        <v>1714</v>
      </c>
      <c r="B292" s="618"/>
      <c r="C292" s="618"/>
      <c r="D292" s="618"/>
      <c r="E292" s="618"/>
      <c r="F292" s="618"/>
      <c r="G292" s="618"/>
      <c r="H292" s="618"/>
      <c r="I292" s="618"/>
      <c r="J292" s="618"/>
      <c r="K292" s="618"/>
      <c r="L292" s="618"/>
      <c r="M292" s="603">
        <f>SUM(M291,M69)</f>
        <v>1169512</v>
      </c>
      <c r="N292" s="603"/>
      <c r="O292" s="603"/>
      <c r="P292" s="603">
        <f>SUM(P291,P69)</f>
        <v>1167982.3100000005</v>
      </c>
    </row>
    <row r="294" spans="1:16" x14ac:dyDescent="0.5">
      <c r="M294" s="599" t="s">
        <v>1713</v>
      </c>
      <c r="P294" s="599" t="s">
        <v>1699</v>
      </c>
    </row>
    <row r="295" spans="1:16" x14ac:dyDescent="0.5">
      <c r="A295" s="582"/>
      <c r="B295" s="582"/>
      <c r="C295" s="582"/>
      <c r="D295" s="582"/>
      <c r="E295" s="582" t="s">
        <v>3319</v>
      </c>
      <c r="F295" s="582" t="s">
        <v>3166</v>
      </c>
      <c r="G295" s="582" t="s">
        <v>3320</v>
      </c>
      <c r="H295" s="582" t="s">
        <v>3321</v>
      </c>
      <c r="I295" s="582" t="s">
        <v>3162</v>
      </c>
      <c r="J295" s="582" t="s">
        <v>3322</v>
      </c>
      <c r="K295" s="582" t="s">
        <v>3163</v>
      </c>
      <c r="L295" s="582" t="s">
        <v>3446</v>
      </c>
      <c r="M295" s="602">
        <v>4523.7280000000001</v>
      </c>
      <c r="N295" s="602"/>
      <c r="O295" s="602"/>
      <c r="P295" s="602">
        <v>12836.528</v>
      </c>
    </row>
    <row r="296" spans="1:16" x14ac:dyDescent="0.5">
      <c r="A296" s="582"/>
      <c r="B296" s="582"/>
      <c r="C296" s="582"/>
      <c r="D296" s="582"/>
      <c r="E296" s="582" t="s">
        <v>3402</v>
      </c>
      <c r="F296" s="582" t="s">
        <v>3161</v>
      </c>
      <c r="G296" s="582" t="s">
        <v>3199</v>
      </c>
      <c r="H296" s="582" t="s">
        <v>3450</v>
      </c>
      <c r="I296" s="582" t="s">
        <v>3196</v>
      </c>
      <c r="J296" s="582" t="s">
        <v>3451</v>
      </c>
      <c r="K296" s="582" t="s">
        <v>3163</v>
      </c>
      <c r="L296" s="582" t="s">
        <v>3448</v>
      </c>
      <c r="M296" s="602">
        <v>5112.2139999999999</v>
      </c>
      <c r="N296" s="602"/>
      <c r="O296" s="602"/>
      <c r="P296" s="602">
        <v>20604.613000000001</v>
      </c>
    </row>
    <row r="297" spans="1:16" x14ac:dyDescent="0.5">
      <c r="A297" s="582"/>
      <c r="B297" s="582"/>
      <c r="C297" s="582"/>
      <c r="D297" s="582"/>
      <c r="E297" s="582" t="s">
        <v>3319</v>
      </c>
      <c r="F297" s="582" t="s">
        <v>3166</v>
      </c>
      <c r="G297" s="582" t="s">
        <v>3320</v>
      </c>
      <c r="H297" s="582" t="s">
        <v>3321</v>
      </c>
      <c r="I297" s="582" t="s">
        <v>3162</v>
      </c>
      <c r="J297" s="582" t="s">
        <v>3322</v>
      </c>
      <c r="K297" s="582" t="s">
        <v>3163</v>
      </c>
      <c r="L297" s="582" t="s">
        <v>3448</v>
      </c>
      <c r="M297" s="602"/>
      <c r="N297" s="602"/>
      <c r="O297" s="602"/>
      <c r="P297" s="602">
        <v>20687.487000000001</v>
      </c>
    </row>
    <row r="298" spans="1:16" x14ac:dyDescent="0.5">
      <c r="A298" s="582"/>
      <c r="B298" s="582"/>
      <c r="C298" s="582"/>
      <c r="D298" s="582"/>
      <c r="E298" s="582" t="s">
        <v>3319</v>
      </c>
      <c r="F298" s="582" t="s">
        <v>3166</v>
      </c>
      <c r="G298" s="582" t="s">
        <v>3320</v>
      </c>
      <c r="H298" s="582" t="s">
        <v>3321</v>
      </c>
      <c r="I298" s="582" t="s">
        <v>3162</v>
      </c>
      <c r="J298" s="582" t="s">
        <v>3322</v>
      </c>
      <c r="K298" s="582" t="s">
        <v>3163</v>
      </c>
      <c r="L298" s="582" t="s">
        <v>3453</v>
      </c>
      <c r="M298" s="602">
        <v>14567.807000000001</v>
      </c>
      <c r="N298" s="602"/>
      <c r="O298" s="602"/>
      <c r="P298" s="602">
        <v>19615.116999999998</v>
      </c>
    </row>
    <row r="299" spans="1:16" x14ac:dyDescent="0.5">
      <c r="A299" s="582"/>
      <c r="B299" s="582"/>
      <c r="C299" s="582"/>
      <c r="D299" s="582"/>
      <c r="E299" s="582" t="s">
        <v>3319</v>
      </c>
      <c r="F299" s="582" t="s">
        <v>3166</v>
      </c>
      <c r="G299" s="582" t="s">
        <v>3320</v>
      </c>
      <c r="H299" s="582" t="s">
        <v>3321</v>
      </c>
      <c r="I299" s="582" t="s">
        <v>3162</v>
      </c>
      <c r="J299" s="582" t="s">
        <v>3322</v>
      </c>
      <c r="K299" s="582" t="s">
        <v>3163</v>
      </c>
      <c r="L299" s="582" t="s">
        <v>3455</v>
      </c>
      <c r="M299" s="602">
        <v>9237.9880000000012</v>
      </c>
      <c r="N299" s="602"/>
      <c r="O299" s="602"/>
      <c r="P299" s="602">
        <v>13545.985000000001</v>
      </c>
    </row>
    <row r="300" spans="1:16" x14ac:dyDescent="0.5">
      <c r="A300" s="582"/>
      <c r="B300" s="582"/>
      <c r="C300" s="582"/>
      <c r="D300" s="582"/>
      <c r="E300" s="582" t="s">
        <v>3160</v>
      </c>
      <c r="F300" s="582" t="s">
        <v>3161</v>
      </c>
      <c r="G300" s="582" t="s">
        <v>3459</v>
      </c>
      <c r="H300" s="582" t="s">
        <v>3399</v>
      </c>
      <c r="I300" s="582" t="s">
        <v>3162</v>
      </c>
      <c r="J300" s="582" t="s">
        <v>3460</v>
      </c>
      <c r="K300" s="582" t="s">
        <v>3163</v>
      </c>
      <c r="L300" s="582" t="s">
        <v>3455</v>
      </c>
      <c r="M300" s="602"/>
      <c r="N300" s="602"/>
      <c r="O300" s="602"/>
      <c r="P300" s="602">
        <v>60609.498</v>
      </c>
    </row>
    <row r="301" spans="1:16" x14ac:dyDescent="0.5">
      <c r="A301" s="582"/>
      <c r="B301" s="582"/>
      <c r="C301" s="582"/>
      <c r="D301" s="582"/>
      <c r="E301" s="582" t="s">
        <v>3319</v>
      </c>
      <c r="F301" s="582" t="s">
        <v>3166</v>
      </c>
      <c r="G301" s="582" t="s">
        <v>3463</v>
      </c>
      <c r="H301" s="582" t="s">
        <v>3321</v>
      </c>
      <c r="I301" s="582" t="s">
        <v>3162</v>
      </c>
      <c r="J301" s="582" t="s">
        <v>3325</v>
      </c>
      <c r="K301" s="582" t="s">
        <v>3163</v>
      </c>
      <c r="L301" s="582" t="s">
        <v>3461</v>
      </c>
      <c r="M301" s="602">
        <v>17802.823</v>
      </c>
      <c r="N301" s="602"/>
      <c r="O301" s="602"/>
      <c r="P301" s="602">
        <v>19361.654999999999</v>
      </c>
    </row>
    <row r="302" spans="1:16" x14ac:dyDescent="0.5">
      <c r="A302" s="582"/>
      <c r="B302" s="582"/>
      <c r="C302" s="582"/>
      <c r="D302" s="582"/>
      <c r="E302" s="582" t="s">
        <v>3160</v>
      </c>
      <c r="F302" s="582" t="s">
        <v>3161</v>
      </c>
      <c r="G302" s="582" t="s">
        <v>3465</v>
      </c>
      <c r="H302" s="582" t="s">
        <v>3466</v>
      </c>
      <c r="I302" s="582" t="s">
        <v>3162</v>
      </c>
      <c r="J302" s="582" t="s">
        <v>3383</v>
      </c>
      <c r="K302" s="582" t="s">
        <v>3163</v>
      </c>
      <c r="L302" s="582" t="s">
        <v>3461</v>
      </c>
      <c r="M302" s="602"/>
      <c r="N302" s="602"/>
      <c r="O302" s="602"/>
      <c r="P302" s="602">
        <v>13250.074000000001</v>
      </c>
    </row>
    <row r="303" spans="1:16" x14ac:dyDescent="0.5">
      <c r="A303" s="582"/>
      <c r="B303" s="582"/>
      <c r="C303" s="582"/>
      <c r="D303" s="582"/>
      <c r="E303" s="582" t="s">
        <v>3319</v>
      </c>
      <c r="F303" s="582" t="s">
        <v>3166</v>
      </c>
      <c r="G303" s="582" t="s">
        <v>3320</v>
      </c>
      <c r="H303" s="582" t="s">
        <v>3321</v>
      </c>
      <c r="I303" s="582" t="s">
        <v>3162</v>
      </c>
      <c r="J303" s="582" t="s">
        <v>3322</v>
      </c>
      <c r="K303" s="582" t="s">
        <v>3163</v>
      </c>
      <c r="L303" s="582" t="s">
        <v>3467</v>
      </c>
      <c r="M303" s="602">
        <v>16922.778999999999</v>
      </c>
      <c r="N303" s="602"/>
      <c r="O303" s="602"/>
      <c r="P303" s="602">
        <v>13472.736000000001</v>
      </c>
    </row>
    <row r="304" spans="1:16" x14ac:dyDescent="0.5">
      <c r="A304" s="582"/>
      <c r="B304" s="582"/>
      <c r="C304" s="582"/>
      <c r="D304" s="582"/>
      <c r="E304" s="582" t="s">
        <v>3319</v>
      </c>
      <c r="F304" s="582" t="s">
        <v>3166</v>
      </c>
      <c r="G304" s="582" t="s">
        <v>3324</v>
      </c>
      <c r="H304" s="582" t="s">
        <v>3321</v>
      </c>
      <c r="I304" s="582" t="s">
        <v>3162</v>
      </c>
      <c r="J304" s="582" t="s">
        <v>3325</v>
      </c>
      <c r="K304" s="582" t="s">
        <v>3163</v>
      </c>
      <c r="L304" s="582" t="s">
        <v>3469</v>
      </c>
      <c r="M304" s="602">
        <v>9325.9470000000001</v>
      </c>
      <c r="N304" s="602"/>
      <c r="O304" s="602"/>
      <c r="P304" s="602">
        <v>11795.432000000001</v>
      </c>
    </row>
    <row r="305" spans="1:16" x14ac:dyDescent="0.5">
      <c r="A305" s="582"/>
      <c r="B305" s="582"/>
      <c r="C305" s="582"/>
      <c r="D305" s="582"/>
      <c r="E305" s="582" t="s">
        <v>3402</v>
      </c>
      <c r="F305" s="582" t="s">
        <v>3161</v>
      </c>
      <c r="G305" s="582" t="s">
        <v>3374</v>
      </c>
      <c r="H305" s="582" t="s">
        <v>3374</v>
      </c>
      <c r="I305" s="582" t="s">
        <v>3162</v>
      </c>
      <c r="J305" s="582" t="s">
        <v>3255</v>
      </c>
      <c r="K305" s="582" t="s">
        <v>3163</v>
      </c>
      <c r="L305" s="582" t="s">
        <v>3469</v>
      </c>
      <c r="M305" s="602"/>
      <c r="N305" s="602"/>
      <c r="O305" s="602"/>
      <c r="P305" s="602">
        <v>7311.6310000000003</v>
      </c>
    </row>
    <row r="306" spans="1:16" x14ac:dyDescent="0.5">
      <c r="A306" s="582"/>
      <c r="B306" s="582"/>
      <c r="C306" s="582"/>
      <c r="D306" s="582"/>
      <c r="E306" s="582" t="s">
        <v>3319</v>
      </c>
      <c r="F306" s="582" t="s">
        <v>3166</v>
      </c>
      <c r="G306" s="582" t="s">
        <v>3320</v>
      </c>
      <c r="H306" s="582" t="s">
        <v>3321</v>
      </c>
      <c r="I306" s="582" t="s">
        <v>3162</v>
      </c>
      <c r="J306" s="582" t="s">
        <v>3322</v>
      </c>
      <c r="K306" s="582" t="s">
        <v>3163</v>
      </c>
      <c r="L306" s="582" t="s">
        <v>3473</v>
      </c>
      <c r="M306" s="602">
        <v>3897.2699999999995</v>
      </c>
      <c r="N306" s="602"/>
      <c r="O306" s="602"/>
      <c r="P306" s="602">
        <v>13624.471</v>
      </c>
    </row>
    <row r="307" spans="1:16" x14ac:dyDescent="0.5">
      <c r="A307" s="582"/>
      <c r="B307" s="582"/>
      <c r="C307" s="582"/>
      <c r="D307" s="582"/>
      <c r="E307" s="582" t="s">
        <v>3319</v>
      </c>
      <c r="F307" s="582" t="s">
        <v>3166</v>
      </c>
      <c r="G307" s="582" t="s">
        <v>3324</v>
      </c>
      <c r="H307" s="582" t="s">
        <v>3321</v>
      </c>
      <c r="I307" s="582" t="s">
        <v>3162</v>
      </c>
      <c r="J307" s="582" t="s">
        <v>3325</v>
      </c>
      <c r="K307" s="582" t="s">
        <v>3163</v>
      </c>
      <c r="L307" s="582" t="s">
        <v>3475</v>
      </c>
      <c r="M307" s="602">
        <v>5082.2240000000002</v>
      </c>
      <c r="N307" s="602"/>
      <c r="O307" s="602"/>
      <c r="P307" s="602">
        <v>12420.550999999999</v>
      </c>
    </row>
    <row r="308" spans="1:16" x14ac:dyDescent="0.5">
      <c r="A308" s="582"/>
      <c r="B308" s="582"/>
      <c r="C308" s="582"/>
      <c r="D308" s="582"/>
      <c r="E308" s="582" t="s">
        <v>3175</v>
      </c>
      <c r="F308" s="582" t="s">
        <v>3176</v>
      </c>
      <c r="G308" s="582" t="s">
        <v>3478</v>
      </c>
      <c r="H308" s="582" t="s">
        <v>3479</v>
      </c>
      <c r="I308" s="582" t="s">
        <v>3198</v>
      </c>
      <c r="J308" s="582" t="s">
        <v>3480</v>
      </c>
      <c r="K308" s="582" t="s">
        <v>3163</v>
      </c>
      <c r="L308" s="582" t="s">
        <v>3475</v>
      </c>
      <c r="M308" s="602"/>
      <c r="N308" s="602"/>
      <c r="O308" s="602"/>
      <c r="P308" s="602">
        <v>18037.849999999999</v>
      </c>
    </row>
    <row r="309" spans="1:16" x14ac:dyDescent="0.5">
      <c r="A309" s="582"/>
      <c r="B309" s="582"/>
      <c r="C309" s="582"/>
      <c r="D309" s="582"/>
      <c r="E309" s="582" t="s">
        <v>3180</v>
      </c>
      <c r="F309" s="582" t="s">
        <v>3166</v>
      </c>
      <c r="G309" s="582" t="s">
        <v>3185</v>
      </c>
      <c r="H309" s="582" t="s">
        <v>3482</v>
      </c>
      <c r="I309" s="582" t="s">
        <v>3181</v>
      </c>
      <c r="J309" s="582" t="s">
        <v>3181</v>
      </c>
      <c r="K309" s="582" t="s">
        <v>3163</v>
      </c>
      <c r="L309" s="582" t="s">
        <v>3475</v>
      </c>
      <c r="M309" s="602"/>
      <c r="N309" s="602"/>
      <c r="O309" s="602"/>
      <c r="P309" s="602">
        <v>692.80399999999997</v>
      </c>
    </row>
    <row r="310" spans="1:16" x14ac:dyDescent="0.5">
      <c r="A310" s="582"/>
      <c r="B310" s="582"/>
      <c r="C310" s="582"/>
      <c r="D310" s="582"/>
      <c r="E310" s="582" t="s">
        <v>3172</v>
      </c>
      <c r="F310" s="582" t="s">
        <v>3161</v>
      </c>
      <c r="G310" s="582" t="s">
        <v>3485</v>
      </c>
      <c r="H310" s="582" t="s">
        <v>3486</v>
      </c>
      <c r="I310" s="582" t="s">
        <v>3162</v>
      </c>
      <c r="J310" s="582" t="s">
        <v>3487</v>
      </c>
      <c r="K310" s="582" t="s">
        <v>3163</v>
      </c>
      <c r="L310" s="582" t="s">
        <v>3483</v>
      </c>
      <c r="M310" s="602">
        <v>9992.7450000000008</v>
      </c>
      <c r="N310" s="602"/>
      <c r="O310" s="602"/>
      <c r="P310" s="602">
        <v>4234.6880000000001</v>
      </c>
    </row>
    <row r="311" spans="1:16" x14ac:dyDescent="0.5">
      <c r="A311" s="582"/>
      <c r="B311" s="582"/>
      <c r="C311" s="582"/>
      <c r="D311" s="582"/>
      <c r="E311" s="582" t="s">
        <v>3175</v>
      </c>
      <c r="F311" s="582" t="s">
        <v>3176</v>
      </c>
      <c r="G311" s="582" t="s">
        <v>3489</v>
      </c>
      <c r="H311" s="582" t="s">
        <v>3490</v>
      </c>
      <c r="I311" s="582" t="s">
        <v>3491</v>
      </c>
      <c r="J311" s="582" t="s">
        <v>3492</v>
      </c>
      <c r="K311" s="582" t="s">
        <v>3163</v>
      </c>
      <c r="L311" s="582" t="s">
        <v>3483</v>
      </c>
      <c r="M311" s="602"/>
      <c r="N311" s="602"/>
      <c r="O311" s="602"/>
      <c r="P311" s="602">
        <v>8798.8070000000007</v>
      </c>
    </row>
    <row r="312" spans="1:16" x14ac:dyDescent="0.5">
      <c r="A312" s="582"/>
      <c r="B312" s="582"/>
      <c r="C312" s="582"/>
      <c r="D312" s="582"/>
      <c r="E312" s="582" t="s">
        <v>3319</v>
      </c>
      <c r="F312" s="582" t="s">
        <v>3166</v>
      </c>
      <c r="G312" s="582" t="s">
        <v>3324</v>
      </c>
      <c r="H312" s="582" t="s">
        <v>3321</v>
      </c>
      <c r="I312" s="582" t="s">
        <v>3162</v>
      </c>
      <c r="J312" s="582" t="s">
        <v>3325</v>
      </c>
      <c r="K312" s="582" t="s">
        <v>3163</v>
      </c>
      <c r="L312" s="582" t="s">
        <v>3483</v>
      </c>
      <c r="M312" s="602"/>
      <c r="N312" s="602"/>
      <c r="O312" s="602"/>
      <c r="P312" s="602">
        <v>12101.103999999999</v>
      </c>
    </row>
    <row r="313" spans="1:16" x14ac:dyDescent="0.5">
      <c r="A313" s="582"/>
      <c r="B313" s="582"/>
      <c r="C313" s="582"/>
      <c r="D313" s="582"/>
      <c r="E313" s="582" t="s">
        <v>3175</v>
      </c>
      <c r="F313" s="582" t="s">
        <v>3176</v>
      </c>
      <c r="G313" s="582" t="s">
        <v>3495</v>
      </c>
      <c r="H313" s="582" t="s">
        <v>3496</v>
      </c>
      <c r="I313" s="582" t="s">
        <v>3196</v>
      </c>
      <c r="J313" s="582" t="s">
        <v>3255</v>
      </c>
      <c r="K313" s="582" t="s">
        <v>3163</v>
      </c>
      <c r="L313" s="582" t="s">
        <v>3483</v>
      </c>
      <c r="M313" s="602"/>
      <c r="N313" s="602"/>
      <c r="O313" s="602"/>
      <c r="P313" s="602">
        <v>6337.0569999999998</v>
      </c>
    </row>
    <row r="314" spans="1:16" x14ac:dyDescent="0.5">
      <c r="A314" s="582"/>
      <c r="B314" s="582"/>
      <c r="C314" s="582"/>
      <c r="D314" s="582"/>
      <c r="E314" s="582" t="s">
        <v>3319</v>
      </c>
      <c r="F314" s="582" t="s">
        <v>3166</v>
      </c>
      <c r="G314" s="582" t="s">
        <v>3320</v>
      </c>
      <c r="H314" s="582" t="s">
        <v>3321</v>
      </c>
      <c r="I314" s="582" t="s">
        <v>3162</v>
      </c>
      <c r="J314" s="582" t="s">
        <v>3322</v>
      </c>
      <c r="K314" s="582" t="s">
        <v>3163</v>
      </c>
      <c r="L314" s="582" t="s">
        <v>3497</v>
      </c>
      <c r="M314" s="602">
        <v>6222.8880000000008</v>
      </c>
      <c r="N314" s="602"/>
      <c r="O314" s="602"/>
      <c r="P314" s="602">
        <v>9050.2929999999997</v>
      </c>
    </row>
    <row r="315" spans="1:16" x14ac:dyDescent="0.5">
      <c r="A315" s="582"/>
      <c r="B315" s="582"/>
      <c r="C315" s="582"/>
      <c r="D315" s="582"/>
      <c r="E315" s="582" t="s">
        <v>3319</v>
      </c>
      <c r="F315" s="582" t="s">
        <v>3166</v>
      </c>
      <c r="G315" s="582" t="s">
        <v>3324</v>
      </c>
      <c r="H315" s="582" t="s">
        <v>3321</v>
      </c>
      <c r="I315" s="582" t="s">
        <v>3162</v>
      </c>
      <c r="J315" s="582" t="s">
        <v>3325</v>
      </c>
      <c r="K315" s="582" t="s">
        <v>3163</v>
      </c>
      <c r="L315" s="582" t="s">
        <v>3500</v>
      </c>
      <c r="M315" s="602">
        <v>4210.5860000000002</v>
      </c>
      <c r="N315" s="602"/>
      <c r="O315" s="602"/>
      <c r="P315" s="602">
        <v>14485.933999999999</v>
      </c>
    </row>
    <row r="316" spans="1:16" x14ac:dyDescent="0.5">
      <c r="A316" s="582"/>
      <c r="B316" s="582"/>
      <c r="C316" s="582"/>
      <c r="D316" s="582"/>
      <c r="E316" s="582" t="s">
        <v>3319</v>
      </c>
      <c r="F316" s="582" t="s">
        <v>3166</v>
      </c>
      <c r="G316" s="582" t="s">
        <v>3320</v>
      </c>
      <c r="H316" s="582" t="s">
        <v>3321</v>
      </c>
      <c r="I316" s="582" t="s">
        <v>3162</v>
      </c>
      <c r="J316" s="582" t="s">
        <v>3322</v>
      </c>
      <c r="K316" s="582" t="s">
        <v>3163</v>
      </c>
      <c r="L316" s="582" t="s">
        <v>3502</v>
      </c>
      <c r="M316" s="602">
        <v>15421.297000000002</v>
      </c>
      <c r="N316" s="602"/>
      <c r="O316" s="602"/>
      <c r="P316" s="602">
        <v>12329.471</v>
      </c>
    </row>
    <row r="317" spans="1:16" x14ac:dyDescent="0.5">
      <c r="A317" s="582"/>
      <c r="B317" s="582"/>
      <c r="C317" s="582"/>
      <c r="D317" s="582"/>
      <c r="E317" s="582" t="s">
        <v>3175</v>
      </c>
      <c r="F317" s="582" t="s">
        <v>3176</v>
      </c>
      <c r="G317" s="582" t="s">
        <v>3505</v>
      </c>
      <c r="H317" s="582" t="s">
        <v>3506</v>
      </c>
      <c r="I317" s="582" t="s">
        <v>3162</v>
      </c>
      <c r="J317" s="582" t="s">
        <v>3507</v>
      </c>
      <c r="K317" s="582" t="s">
        <v>3163</v>
      </c>
      <c r="L317" s="582" t="s">
        <v>3502</v>
      </c>
      <c r="M317" s="602"/>
      <c r="N317" s="602"/>
      <c r="O317" s="602"/>
      <c r="P317" s="602">
        <v>4286.8879999999999</v>
      </c>
    </row>
    <row r="318" spans="1:16" x14ac:dyDescent="0.5">
      <c r="A318" s="582"/>
      <c r="B318" s="582"/>
      <c r="C318" s="582"/>
      <c r="D318" s="582"/>
      <c r="E318" s="582" t="s">
        <v>3160</v>
      </c>
      <c r="F318" s="582" t="s">
        <v>3161</v>
      </c>
      <c r="G318" s="582" t="s">
        <v>3509</v>
      </c>
      <c r="H318" s="582" t="s">
        <v>3510</v>
      </c>
      <c r="I318" s="582" t="s">
        <v>3511</v>
      </c>
      <c r="J318" s="582" t="s">
        <v>3512</v>
      </c>
      <c r="K318" s="582" t="s">
        <v>3163</v>
      </c>
      <c r="L318" s="582" t="s">
        <v>3502</v>
      </c>
      <c r="M318" s="602"/>
      <c r="N318" s="602"/>
      <c r="O318" s="602"/>
      <c r="P318" s="602">
        <v>20619.93</v>
      </c>
    </row>
    <row r="319" spans="1:16" x14ac:dyDescent="0.5">
      <c r="A319" s="582"/>
      <c r="B319" s="582"/>
      <c r="C319" s="582"/>
      <c r="D319" s="582"/>
      <c r="E319" s="582" t="s">
        <v>3319</v>
      </c>
      <c r="F319" s="582" t="s">
        <v>3166</v>
      </c>
      <c r="G319" s="582" t="s">
        <v>3515</v>
      </c>
      <c r="H319" s="582" t="s">
        <v>3321</v>
      </c>
      <c r="I319" s="582" t="s">
        <v>3162</v>
      </c>
      <c r="J319" s="582" t="s">
        <v>3325</v>
      </c>
      <c r="K319" s="582" t="s">
        <v>3163</v>
      </c>
      <c r="L319" s="582" t="s">
        <v>3513</v>
      </c>
      <c r="M319" s="602">
        <v>5604.7520000000004</v>
      </c>
      <c r="N319" s="602"/>
      <c r="O319" s="602"/>
      <c r="P319" s="602">
        <v>12122.831</v>
      </c>
    </row>
    <row r="320" spans="1:16" x14ac:dyDescent="0.5">
      <c r="A320" s="582"/>
      <c r="B320" s="582"/>
      <c r="C320" s="582"/>
      <c r="D320" s="582"/>
      <c r="E320" s="582" t="s">
        <v>3175</v>
      </c>
      <c r="F320" s="582" t="s">
        <v>3176</v>
      </c>
      <c r="G320" s="582" t="s">
        <v>3517</v>
      </c>
      <c r="H320" s="582" t="s">
        <v>3518</v>
      </c>
      <c r="I320" s="582" t="s">
        <v>3162</v>
      </c>
      <c r="J320" s="582" t="s">
        <v>3511</v>
      </c>
      <c r="K320" s="582" t="s">
        <v>3163</v>
      </c>
      <c r="L320" s="582" t="s">
        <v>3513</v>
      </c>
      <c r="M320" s="602"/>
      <c r="N320" s="602"/>
      <c r="O320" s="602"/>
      <c r="P320" s="602">
        <v>5801.3909999999996</v>
      </c>
    </row>
    <row r="321" spans="1:16" x14ac:dyDescent="0.5">
      <c r="A321" s="582"/>
      <c r="B321" s="582"/>
      <c r="C321" s="582"/>
      <c r="D321" s="582"/>
      <c r="E321" s="582" t="s">
        <v>3319</v>
      </c>
      <c r="F321" s="582" t="s">
        <v>3166</v>
      </c>
      <c r="G321" s="582" t="s">
        <v>3320</v>
      </c>
      <c r="H321" s="582" t="s">
        <v>3321</v>
      </c>
      <c r="I321" s="582" t="s">
        <v>3162</v>
      </c>
      <c r="J321" s="582" t="s">
        <v>3322</v>
      </c>
      <c r="K321" s="582" t="s">
        <v>3163</v>
      </c>
      <c r="L321" s="582" t="s">
        <v>3519</v>
      </c>
      <c r="M321" s="602">
        <v>3505.085</v>
      </c>
      <c r="N321" s="602"/>
      <c r="O321" s="602"/>
      <c r="P321" s="602">
        <v>13446.41</v>
      </c>
    </row>
    <row r="322" spans="1:16" x14ac:dyDescent="0.5">
      <c r="A322" s="582"/>
      <c r="B322" s="582"/>
      <c r="C322" s="582"/>
      <c r="D322" s="582"/>
      <c r="E322" s="582" t="s">
        <v>3160</v>
      </c>
      <c r="F322" s="582" t="s">
        <v>3161</v>
      </c>
      <c r="G322" s="582" t="s">
        <v>3522</v>
      </c>
      <c r="H322" s="582" t="s">
        <v>3523</v>
      </c>
      <c r="I322" s="582" t="s">
        <v>3524</v>
      </c>
      <c r="J322" s="582" t="s">
        <v>3184</v>
      </c>
      <c r="K322" s="582" t="s">
        <v>3163</v>
      </c>
      <c r="L322" s="582" t="s">
        <v>3519</v>
      </c>
      <c r="M322" s="602"/>
      <c r="N322" s="602"/>
      <c r="O322" s="602"/>
      <c r="P322" s="602">
        <v>693.08500000000004</v>
      </c>
    </row>
    <row r="323" spans="1:16" x14ac:dyDescent="0.5">
      <c r="A323" s="582"/>
      <c r="B323" s="582"/>
      <c r="C323" s="582"/>
      <c r="D323" s="582"/>
      <c r="E323" s="582" t="s">
        <v>3319</v>
      </c>
      <c r="F323" s="582" t="s">
        <v>3166</v>
      </c>
      <c r="G323" s="582" t="s">
        <v>3324</v>
      </c>
      <c r="H323" s="582" t="s">
        <v>3321</v>
      </c>
      <c r="I323" s="582" t="s">
        <v>3162</v>
      </c>
      <c r="J323" s="582" t="s">
        <v>3322</v>
      </c>
      <c r="K323" s="582" t="s">
        <v>3163</v>
      </c>
      <c r="L323" s="582" t="s">
        <v>3525</v>
      </c>
      <c r="M323" s="602">
        <v>3117.9809999999998</v>
      </c>
      <c r="N323" s="602"/>
      <c r="O323" s="602"/>
      <c r="P323" s="602">
        <v>12863.168</v>
      </c>
    </row>
    <row r="324" spans="1:16" x14ac:dyDescent="0.5">
      <c r="A324" s="582"/>
      <c r="B324" s="582"/>
      <c r="C324" s="582"/>
      <c r="D324" s="582"/>
      <c r="E324" s="582" t="s">
        <v>3175</v>
      </c>
      <c r="F324" s="582" t="s">
        <v>3176</v>
      </c>
      <c r="G324" s="582" t="s">
        <v>3530</v>
      </c>
      <c r="H324" s="582" t="s">
        <v>3531</v>
      </c>
      <c r="I324" s="582" t="s">
        <v>3170</v>
      </c>
      <c r="J324" s="582" t="s">
        <v>3532</v>
      </c>
      <c r="K324" s="582" t="s">
        <v>3163</v>
      </c>
      <c r="L324" s="582" t="s">
        <v>3527</v>
      </c>
      <c r="M324" s="602">
        <v>11438.92</v>
      </c>
      <c r="N324" s="602"/>
      <c r="O324" s="602"/>
      <c r="P324" s="602">
        <v>51313.947999999997</v>
      </c>
    </row>
    <row r="325" spans="1:16" x14ac:dyDescent="0.5">
      <c r="A325" s="582"/>
      <c r="B325" s="582"/>
      <c r="C325" s="582"/>
      <c r="D325" s="582"/>
      <c r="E325" s="582" t="s">
        <v>3319</v>
      </c>
      <c r="F325" s="582" t="s">
        <v>3166</v>
      </c>
      <c r="G325" s="582" t="s">
        <v>3324</v>
      </c>
      <c r="H325" s="582" t="s">
        <v>3321</v>
      </c>
      <c r="I325" s="582" t="s">
        <v>3162</v>
      </c>
      <c r="J325" s="582" t="s">
        <v>3325</v>
      </c>
      <c r="K325" s="582" t="s">
        <v>3163</v>
      </c>
      <c r="L325" s="582" t="s">
        <v>3527</v>
      </c>
      <c r="M325" s="602"/>
      <c r="N325" s="602"/>
      <c r="O325" s="602"/>
      <c r="P325" s="602">
        <v>19135.063999999998</v>
      </c>
    </row>
    <row r="326" spans="1:16" x14ac:dyDescent="0.5">
      <c r="A326" s="582"/>
      <c r="B326" s="582"/>
      <c r="C326" s="582"/>
      <c r="D326" s="582"/>
      <c r="E326" s="582" t="s">
        <v>3319</v>
      </c>
      <c r="F326" s="582" t="s">
        <v>3166</v>
      </c>
      <c r="G326" s="582" t="s">
        <v>3320</v>
      </c>
      <c r="H326" s="582" t="s">
        <v>3321</v>
      </c>
      <c r="I326" s="582" t="s">
        <v>3162</v>
      </c>
      <c r="J326" s="582" t="s">
        <v>3322</v>
      </c>
      <c r="K326" s="582" t="s">
        <v>3163</v>
      </c>
      <c r="L326" s="582" t="s">
        <v>3535</v>
      </c>
      <c r="M326" s="602">
        <v>5126.1919999999991</v>
      </c>
      <c r="N326" s="602"/>
      <c r="O326" s="602"/>
      <c r="P326" s="602">
        <v>13980.703</v>
      </c>
    </row>
    <row r="327" spans="1:16" x14ac:dyDescent="0.5">
      <c r="A327" s="582"/>
      <c r="B327" s="582"/>
      <c r="C327" s="582"/>
      <c r="D327" s="582"/>
      <c r="E327" s="582" t="s">
        <v>3319</v>
      </c>
      <c r="F327" s="582" t="s">
        <v>3166</v>
      </c>
      <c r="G327" s="582" t="s">
        <v>3324</v>
      </c>
      <c r="H327" s="582" t="s">
        <v>3321</v>
      </c>
      <c r="I327" s="582" t="s">
        <v>3162</v>
      </c>
      <c r="J327" s="582" t="s">
        <v>3325</v>
      </c>
      <c r="K327" s="582" t="s">
        <v>3163</v>
      </c>
      <c r="L327" s="582" t="s">
        <v>3537</v>
      </c>
      <c r="M327" s="602">
        <v>13168.580999999998</v>
      </c>
      <c r="N327" s="602"/>
      <c r="O327" s="602"/>
      <c r="P327" s="602">
        <v>11973.887000000001</v>
      </c>
    </row>
    <row r="328" spans="1:16" x14ac:dyDescent="0.5">
      <c r="A328" s="582"/>
      <c r="B328" s="582"/>
      <c r="C328" s="582"/>
      <c r="D328" s="582"/>
      <c r="E328" s="582" t="s">
        <v>3172</v>
      </c>
      <c r="F328" s="582" t="s">
        <v>3161</v>
      </c>
      <c r="G328" s="582" t="s">
        <v>3541</v>
      </c>
      <c r="H328" s="582" t="s">
        <v>3397</v>
      </c>
      <c r="I328" s="582" t="s">
        <v>3375</v>
      </c>
      <c r="J328" s="582" t="s">
        <v>3398</v>
      </c>
      <c r="K328" s="582" t="s">
        <v>3163</v>
      </c>
      <c r="L328" s="582" t="s">
        <v>3539</v>
      </c>
      <c r="M328" s="602">
        <v>5452.9189999999999</v>
      </c>
      <c r="N328" s="602"/>
      <c r="O328" s="602"/>
      <c r="P328" s="602">
        <v>8633.4560000000001</v>
      </c>
    </row>
    <row r="329" spans="1:16" x14ac:dyDescent="0.5">
      <c r="A329" s="582"/>
      <c r="B329" s="582"/>
      <c r="C329" s="582"/>
      <c r="D329" s="582"/>
      <c r="E329" s="582" t="s">
        <v>3172</v>
      </c>
      <c r="F329" s="582" t="s">
        <v>3161</v>
      </c>
      <c r="G329" s="582" t="s">
        <v>3543</v>
      </c>
      <c r="H329" s="582" t="s">
        <v>3386</v>
      </c>
      <c r="I329" s="582" t="s">
        <v>3375</v>
      </c>
      <c r="J329" s="582" t="s">
        <v>3398</v>
      </c>
      <c r="K329" s="582" t="s">
        <v>3163</v>
      </c>
      <c r="L329" s="582" t="s">
        <v>3539</v>
      </c>
      <c r="M329" s="602"/>
      <c r="N329" s="602"/>
      <c r="O329" s="602"/>
      <c r="P329" s="602">
        <v>11277.084000000001</v>
      </c>
    </row>
    <row r="330" spans="1:16" x14ac:dyDescent="0.5">
      <c r="A330" s="582"/>
      <c r="B330" s="582"/>
      <c r="C330" s="582"/>
      <c r="D330" s="582"/>
      <c r="E330" s="582" t="s">
        <v>3319</v>
      </c>
      <c r="F330" s="582" t="s">
        <v>3166</v>
      </c>
      <c r="G330" s="582" t="s">
        <v>3320</v>
      </c>
      <c r="H330" s="582" t="s">
        <v>3321</v>
      </c>
      <c r="I330" s="582" t="s">
        <v>3162</v>
      </c>
      <c r="J330" s="582" t="s">
        <v>3322</v>
      </c>
      <c r="K330" s="582" t="s">
        <v>3163</v>
      </c>
      <c r="L330" s="582" t="s">
        <v>3539</v>
      </c>
      <c r="M330" s="602"/>
      <c r="N330" s="602"/>
      <c r="O330" s="602"/>
      <c r="P330" s="602">
        <v>14990.538</v>
      </c>
    </row>
    <row r="331" spans="1:16" x14ac:dyDescent="0.5">
      <c r="A331" s="582"/>
      <c r="B331" s="582"/>
      <c r="C331" s="582"/>
      <c r="D331" s="582"/>
      <c r="E331" s="582" t="s">
        <v>3172</v>
      </c>
      <c r="F331" s="582" t="s">
        <v>3161</v>
      </c>
      <c r="G331" s="582" t="s">
        <v>3199</v>
      </c>
      <c r="H331" s="582" t="s">
        <v>3546</v>
      </c>
      <c r="I331" s="582" t="s">
        <v>3487</v>
      </c>
      <c r="J331" s="582" t="s">
        <v>3547</v>
      </c>
      <c r="K331" s="582" t="s">
        <v>3163</v>
      </c>
      <c r="L331" s="582" t="s">
        <v>3539</v>
      </c>
      <c r="M331" s="602"/>
      <c r="N331" s="602"/>
      <c r="O331" s="602"/>
      <c r="P331" s="602">
        <v>1280.3979999999999</v>
      </c>
    </row>
    <row r="332" spans="1:16" x14ac:dyDescent="0.5">
      <c r="A332" s="582"/>
      <c r="B332" s="582"/>
      <c r="C332" s="582"/>
      <c r="D332" s="582"/>
      <c r="E332" s="582" t="s">
        <v>3172</v>
      </c>
      <c r="F332" s="582" t="s">
        <v>3161</v>
      </c>
      <c r="G332" s="582" t="s">
        <v>3199</v>
      </c>
      <c r="H332" s="582" t="s">
        <v>3549</v>
      </c>
      <c r="I332" s="582" t="s">
        <v>3487</v>
      </c>
      <c r="J332" s="582" t="s">
        <v>3547</v>
      </c>
      <c r="K332" s="582" t="s">
        <v>3163</v>
      </c>
      <c r="L332" s="582" t="s">
        <v>3539</v>
      </c>
      <c r="M332" s="602"/>
      <c r="N332" s="602"/>
      <c r="O332" s="602"/>
      <c r="P332" s="602">
        <v>1270.4179999999999</v>
      </c>
    </row>
    <row r="333" spans="1:16" x14ac:dyDescent="0.5">
      <c r="A333" s="582"/>
      <c r="B333" s="582"/>
      <c r="C333" s="582"/>
      <c r="D333" s="582"/>
      <c r="E333" s="582" t="s">
        <v>3172</v>
      </c>
      <c r="F333" s="582" t="s">
        <v>3161</v>
      </c>
      <c r="G333" s="582" t="s">
        <v>3199</v>
      </c>
      <c r="H333" s="582" t="s">
        <v>3551</v>
      </c>
      <c r="I333" s="582" t="s">
        <v>3487</v>
      </c>
      <c r="J333" s="582" t="s">
        <v>3547</v>
      </c>
      <c r="K333" s="582" t="s">
        <v>3163</v>
      </c>
      <c r="L333" s="582" t="s">
        <v>3539</v>
      </c>
      <c r="M333" s="602"/>
      <c r="N333" s="602"/>
      <c r="O333" s="602"/>
      <c r="P333" s="602">
        <v>1237.4849999999999</v>
      </c>
    </row>
    <row r="334" spans="1:16" x14ac:dyDescent="0.5">
      <c r="A334" s="582"/>
      <c r="B334" s="582"/>
      <c r="C334" s="582"/>
      <c r="D334" s="582"/>
      <c r="E334" s="582" t="s">
        <v>3172</v>
      </c>
      <c r="F334" s="582" t="s">
        <v>3161</v>
      </c>
      <c r="G334" s="582" t="s">
        <v>3199</v>
      </c>
      <c r="H334" s="582" t="s">
        <v>3553</v>
      </c>
      <c r="I334" s="582" t="s">
        <v>3487</v>
      </c>
      <c r="J334" s="582" t="s">
        <v>3547</v>
      </c>
      <c r="K334" s="582" t="s">
        <v>3163</v>
      </c>
      <c r="L334" s="582" t="s">
        <v>3539</v>
      </c>
      <c r="M334" s="602"/>
      <c r="N334" s="602"/>
      <c r="O334" s="602"/>
      <c r="P334" s="602">
        <v>1302.354</v>
      </c>
    </row>
    <row r="335" spans="1:16" x14ac:dyDescent="0.5">
      <c r="A335" s="582"/>
      <c r="B335" s="582"/>
      <c r="C335" s="582"/>
      <c r="D335" s="582"/>
      <c r="E335" s="582" t="s">
        <v>3160</v>
      </c>
      <c r="F335" s="582" t="s">
        <v>3161</v>
      </c>
      <c r="G335" s="582" t="s">
        <v>3557</v>
      </c>
      <c r="H335" s="582" t="s">
        <v>3558</v>
      </c>
      <c r="I335" s="582" t="s">
        <v>3326</v>
      </c>
      <c r="J335" s="582" t="s">
        <v>3559</v>
      </c>
      <c r="K335" s="582" t="s">
        <v>3163</v>
      </c>
      <c r="L335" s="582" t="s">
        <v>3554</v>
      </c>
      <c r="M335" s="602">
        <v>1825.2909999999999</v>
      </c>
      <c r="N335" s="602"/>
      <c r="O335" s="602"/>
      <c r="P335" s="602">
        <v>17435.569</v>
      </c>
    </row>
    <row r="336" spans="1:16" x14ac:dyDescent="0.5">
      <c r="A336" s="582"/>
      <c r="B336" s="582"/>
      <c r="C336" s="582"/>
      <c r="D336" s="582"/>
      <c r="E336" s="582" t="s">
        <v>3319</v>
      </c>
      <c r="F336" s="582" t="s">
        <v>3166</v>
      </c>
      <c r="G336" s="582" t="s">
        <v>3324</v>
      </c>
      <c r="H336" s="582" t="s">
        <v>3321</v>
      </c>
      <c r="I336" s="582" t="s">
        <v>3162</v>
      </c>
      <c r="J336" s="582" t="s">
        <v>3325</v>
      </c>
      <c r="K336" s="582" t="s">
        <v>3163</v>
      </c>
      <c r="L336" s="582" t="s">
        <v>3554</v>
      </c>
      <c r="M336" s="602"/>
      <c r="N336" s="602"/>
      <c r="O336" s="602"/>
      <c r="P336" s="602">
        <v>10992.662</v>
      </c>
    </row>
    <row r="337" spans="1:16" x14ac:dyDescent="0.5">
      <c r="A337" s="582"/>
      <c r="B337" s="582"/>
      <c r="C337" s="582"/>
      <c r="D337" s="582"/>
      <c r="E337" s="582" t="s">
        <v>3319</v>
      </c>
      <c r="F337" s="582" t="s">
        <v>3166</v>
      </c>
      <c r="G337" s="582" t="s">
        <v>3320</v>
      </c>
      <c r="H337" s="582" t="s">
        <v>3321</v>
      </c>
      <c r="I337" s="582" t="s">
        <v>3162</v>
      </c>
      <c r="J337" s="582" t="s">
        <v>3322</v>
      </c>
      <c r="K337" s="582" t="s">
        <v>3163</v>
      </c>
      <c r="L337" s="582" t="s">
        <v>3561</v>
      </c>
      <c r="M337" s="602">
        <v>3032.1459999999997</v>
      </c>
      <c r="N337" s="602"/>
      <c r="O337" s="602"/>
      <c r="P337" s="602">
        <v>13734.486000000001</v>
      </c>
    </row>
    <row r="338" spans="1:16" x14ac:dyDescent="0.5">
      <c r="A338" s="582"/>
      <c r="B338" s="582"/>
      <c r="C338" s="582"/>
      <c r="D338" s="582"/>
      <c r="E338" s="582" t="s">
        <v>3319</v>
      </c>
      <c r="F338" s="582" t="s">
        <v>3166</v>
      </c>
      <c r="G338" s="582" t="s">
        <v>3380</v>
      </c>
      <c r="H338" s="582" t="s">
        <v>3565</v>
      </c>
      <c r="I338" s="582" t="s">
        <v>3162</v>
      </c>
      <c r="J338" s="582" t="s">
        <v>3325</v>
      </c>
      <c r="K338" s="582" t="s">
        <v>3163</v>
      </c>
      <c r="L338" s="582" t="s">
        <v>3563</v>
      </c>
      <c r="M338" s="602">
        <v>5542.4279999999999</v>
      </c>
      <c r="N338" s="602"/>
      <c r="O338" s="602"/>
      <c r="P338" s="602">
        <v>12327.710999999999</v>
      </c>
    </row>
    <row r="339" spans="1:16" x14ac:dyDescent="0.5">
      <c r="A339" s="582"/>
      <c r="B339" s="582"/>
      <c r="C339" s="582"/>
      <c r="D339" s="582"/>
      <c r="E339" s="582" t="s">
        <v>3319</v>
      </c>
      <c r="F339" s="582" t="s">
        <v>3166</v>
      </c>
      <c r="G339" s="582" t="s">
        <v>3324</v>
      </c>
      <c r="H339" s="582" t="s">
        <v>3321</v>
      </c>
      <c r="I339" s="582" t="s">
        <v>3162</v>
      </c>
      <c r="J339" s="582" t="s">
        <v>3325</v>
      </c>
      <c r="K339" s="582" t="s">
        <v>3163</v>
      </c>
      <c r="L339" s="582" t="s">
        <v>3566</v>
      </c>
      <c r="M339" s="602">
        <v>9993.6540000000005</v>
      </c>
      <c r="N339" s="602"/>
      <c r="O339" s="602"/>
      <c r="P339" s="602">
        <v>12398.278</v>
      </c>
    </row>
    <row r="340" spans="1:16" x14ac:dyDescent="0.5">
      <c r="A340" s="582"/>
      <c r="B340" s="582"/>
      <c r="C340" s="582"/>
      <c r="D340" s="582"/>
      <c r="E340" s="582" t="s">
        <v>3319</v>
      </c>
      <c r="F340" s="582" t="s">
        <v>3166</v>
      </c>
      <c r="G340" s="582" t="s">
        <v>3320</v>
      </c>
      <c r="H340" s="582" t="s">
        <v>3321</v>
      </c>
      <c r="I340" s="582" t="s">
        <v>3162</v>
      </c>
      <c r="J340" s="582" t="s">
        <v>3322</v>
      </c>
      <c r="K340" s="582" t="s">
        <v>3163</v>
      </c>
      <c r="L340" s="582" t="s">
        <v>3568</v>
      </c>
      <c r="M340" s="602">
        <v>4709.9490000000005</v>
      </c>
      <c r="N340" s="602"/>
      <c r="O340" s="602"/>
      <c r="P340" s="602">
        <v>13692.781000000001</v>
      </c>
    </row>
    <row r="341" spans="1:16" x14ac:dyDescent="0.5">
      <c r="A341" s="582"/>
      <c r="B341" s="582"/>
      <c r="C341" s="582"/>
      <c r="D341" s="582"/>
      <c r="E341" s="582" t="s">
        <v>3172</v>
      </c>
      <c r="F341" s="582" t="s">
        <v>3161</v>
      </c>
      <c r="G341" s="582" t="s">
        <v>3543</v>
      </c>
      <c r="H341" s="582" t="s">
        <v>3386</v>
      </c>
      <c r="I341" s="582" t="s">
        <v>3398</v>
      </c>
      <c r="J341" s="582" t="s">
        <v>3375</v>
      </c>
      <c r="K341" s="582" t="s">
        <v>3163</v>
      </c>
      <c r="L341" s="582" t="s">
        <v>3570</v>
      </c>
      <c r="M341" s="602">
        <v>7715.5350000000008</v>
      </c>
      <c r="N341" s="602"/>
      <c r="O341" s="602"/>
      <c r="P341" s="602">
        <v>20855.495999999999</v>
      </c>
    </row>
    <row r="342" spans="1:16" x14ac:dyDescent="0.5">
      <c r="A342" s="582"/>
      <c r="B342" s="582"/>
      <c r="C342" s="582"/>
      <c r="D342" s="582"/>
      <c r="E342" s="582" t="s">
        <v>3172</v>
      </c>
      <c r="F342" s="582" t="s">
        <v>3161</v>
      </c>
      <c r="G342" s="582" t="s">
        <v>3541</v>
      </c>
      <c r="H342" s="582" t="s">
        <v>3397</v>
      </c>
      <c r="I342" s="582" t="s">
        <v>3398</v>
      </c>
      <c r="J342" s="582" t="s">
        <v>3375</v>
      </c>
      <c r="K342" s="582" t="s">
        <v>3163</v>
      </c>
      <c r="L342" s="582" t="s">
        <v>3570</v>
      </c>
      <c r="M342" s="602"/>
      <c r="N342" s="602"/>
      <c r="O342" s="602"/>
      <c r="P342" s="602">
        <v>18737.017</v>
      </c>
    </row>
    <row r="343" spans="1:16" x14ac:dyDescent="0.5">
      <c r="A343" s="582"/>
      <c r="B343" s="582"/>
      <c r="C343" s="582"/>
      <c r="D343" s="582"/>
      <c r="E343" s="582" t="s">
        <v>3319</v>
      </c>
      <c r="F343" s="582" t="s">
        <v>3166</v>
      </c>
      <c r="G343" s="582" t="s">
        <v>3515</v>
      </c>
      <c r="H343" s="582" t="s">
        <v>3321</v>
      </c>
      <c r="I343" s="582" t="s">
        <v>3162</v>
      </c>
      <c r="J343" s="582" t="s">
        <v>3325</v>
      </c>
      <c r="K343" s="582" t="s">
        <v>3163</v>
      </c>
      <c r="L343" s="582" t="s">
        <v>3570</v>
      </c>
      <c r="M343" s="602"/>
      <c r="N343" s="602"/>
      <c r="O343" s="602"/>
      <c r="P343" s="602">
        <v>17294.096000000001</v>
      </c>
    </row>
    <row r="344" spans="1:16" x14ac:dyDescent="0.5">
      <c r="A344" s="582"/>
      <c r="B344" s="582"/>
      <c r="C344" s="582"/>
      <c r="D344" s="582"/>
      <c r="E344" s="582" t="s">
        <v>3160</v>
      </c>
      <c r="F344" s="582" t="s">
        <v>3161</v>
      </c>
      <c r="G344" s="582" t="s">
        <v>3575</v>
      </c>
      <c r="H344" s="582" t="s">
        <v>3576</v>
      </c>
      <c r="I344" s="582" t="s">
        <v>3162</v>
      </c>
      <c r="J344" s="582" t="s">
        <v>3181</v>
      </c>
      <c r="K344" s="582" t="s">
        <v>3163</v>
      </c>
      <c r="L344" s="582" t="s">
        <v>3570</v>
      </c>
      <c r="M344" s="602"/>
      <c r="N344" s="602"/>
      <c r="O344" s="602"/>
      <c r="P344" s="602">
        <v>6506.116</v>
      </c>
    </row>
    <row r="345" spans="1:16" x14ac:dyDescent="0.5">
      <c r="A345" s="582"/>
      <c r="B345" s="582"/>
      <c r="C345" s="582"/>
      <c r="D345" s="582"/>
      <c r="E345" s="582" t="s">
        <v>3319</v>
      </c>
      <c r="F345" s="582" t="s">
        <v>3166</v>
      </c>
      <c r="G345" s="582" t="s">
        <v>3320</v>
      </c>
      <c r="H345" s="582" t="s">
        <v>3321</v>
      </c>
      <c r="I345" s="582" t="s">
        <v>3524</v>
      </c>
      <c r="J345" s="582" t="s">
        <v>3322</v>
      </c>
      <c r="K345" s="582" t="s">
        <v>3163</v>
      </c>
      <c r="L345" s="582" t="s">
        <v>3577</v>
      </c>
      <c r="M345" s="602">
        <v>17865.877</v>
      </c>
      <c r="N345" s="602"/>
      <c r="O345" s="602"/>
      <c r="P345" s="602">
        <v>14290.504999999999</v>
      </c>
    </row>
    <row r="346" spans="1:16" x14ac:dyDescent="0.5">
      <c r="A346" s="582"/>
      <c r="B346" s="582"/>
      <c r="C346" s="582"/>
      <c r="D346" s="582"/>
      <c r="E346" s="582" t="s">
        <v>3319</v>
      </c>
      <c r="F346" s="582" t="s">
        <v>3166</v>
      </c>
      <c r="G346" s="582" t="s">
        <v>3581</v>
      </c>
      <c r="H346" s="582" t="s">
        <v>3582</v>
      </c>
      <c r="I346" s="582" t="s">
        <v>3412</v>
      </c>
      <c r="J346" s="582" t="s">
        <v>3383</v>
      </c>
      <c r="K346" s="582" t="s">
        <v>3163</v>
      </c>
      <c r="L346" s="582" t="s">
        <v>3577</v>
      </c>
      <c r="M346" s="602"/>
      <c r="N346" s="602"/>
      <c r="O346" s="602"/>
      <c r="P346" s="602">
        <v>6346.4570000000003</v>
      </c>
    </row>
    <row r="347" spans="1:16" x14ac:dyDescent="0.5">
      <c r="A347" s="582"/>
      <c r="B347" s="582"/>
      <c r="C347" s="582"/>
      <c r="D347" s="582"/>
      <c r="E347" s="582" t="s">
        <v>3319</v>
      </c>
      <c r="F347" s="582" t="s">
        <v>3166</v>
      </c>
      <c r="G347" s="582" t="s">
        <v>3584</v>
      </c>
      <c r="H347" s="582" t="s">
        <v>3582</v>
      </c>
      <c r="I347" s="582" t="s">
        <v>3383</v>
      </c>
      <c r="J347" s="582" t="s">
        <v>3317</v>
      </c>
      <c r="K347" s="582" t="s">
        <v>3163</v>
      </c>
      <c r="L347" s="582" t="s">
        <v>3577</v>
      </c>
      <c r="M347" s="602"/>
      <c r="N347" s="602"/>
      <c r="O347" s="602"/>
      <c r="P347" s="602">
        <v>4992.3469999999998</v>
      </c>
    </row>
    <row r="348" spans="1:16" x14ac:dyDescent="0.5">
      <c r="A348" s="582"/>
      <c r="B348" s="582"/>
      <c r="C348" s="582"/>
      <c r="D348" s="582"/>
      <c r="E348" s="582" t="s">
        <v>3319</v>
      </c>
      <c r="F348" s="582" t="s">
        <v>3166</v>
      </c>
      <c r="G348" s="582" t="s">
        <v>3324</v>
      </c>
      <c r="H348" s="582" t="s">
        <v>3587</v>
      </c>
      <c r="I348" s="582" t="s">
        <v>3524</v>
      </c>
      <c r="J348" s="582" t="s">
        <v>3325</v>
      </c>
      <c r="K348" s="582" t="s">
        <v>3163</v>
      </c>
      <c r="L348" s="582" t="s">
        <v>3585</v>
      </c>
      <c r="M348" s="602">
        <v>12190.709000000001</v>
      </c>
      <c r="N348" s="602"/>
      <c r="O348" s="602"/>
      <c r="P348" s="602">
        <v>16763.348000000002</v>
      </c>
    </row>
    <row r="349" spans="1:16" x14ac:dyDescent="0.5">
      <c r="A349" s="582"/>
      <c r="B349" s="582"/>
      <c r="C349" s="582"/>
      <c r="D349" s="582"/>
      <c r="E349" s="582" t="s">
        <v>3319</v>
      </c>
      <c r="F349" s="582" t="s">
        <v>3166</v>
      </c>
      <c r="G349" s="582" t="s">
        <v>3581</v>
      </c>
      <c r="H349" s="582" t="s">
        <v>3321</v>
      </c>
      <c r="I349" s="582" t="s">
        <v>3162</v>
      </c>
      <c r="J349" s="582" t="s">
        <v>3383</v>
      </c>
      <c r="K349" s="582" t="s">
        <v>3163</v>
      </c>
      <c r="L349" s="582" t="s">
        <v>3585</v>
      </c>
      <c r="M349" s="602"/>
      <c r="N349" s="602"/>
      <c r="O349" s="602"/>
      <c r="P349" s="602">
        <v>6658.8239999999996</v>
      </c>
    </row>
    <row r="350" spans="1:16" x14ac:dyDescent="0.5">
      <c r="A350" s="582"/>
      <c r="B350" s="582"/>
      <c r="C350" s="582"/>
      <c r="D350" s="582"/>
      <c r="E350" s="582" t="s">
        <v>3319</v>
      </c>
      <c r="F350" s="582" t="s">
        <v>3166</v>
      </c>
      <c r="G350" s="582" t="s">
        <v>3584</v>
      </c>
      <c r="H350" s="582" t="s">
        <v>3321</v>
      </c>
      <c r="I350" s="582" t="s">
        <v>3383</v>
      </c>
      <c r="J350" s="582" t="s">
        <v>3317</v>
      </c>
      <c r="K350" s="582" t="s">
        <v>3163</v>
      </c>
      <c r="L350" s="582" t="s">
        <v>3585</v>
      </c>
      <c r="M350" s="602"/>
      <c r="N350" s="602"/>
      <c r="O350" s="602"/>
      <c r="P350" s="602">
        <v>4661.4759999999997</v>
      </c>
    </row>
    <row r="351" spans="1:16" x14ac:dyDescent="0.5">
      <c r="A351" s="582"/>
      <c r="B351" s="582"/>
      <c r="C351" s="582"/>
      <c r="D351" s="582"/>
      <c r="E351" s="582" t="s">
        <v>3175</v>
      </c>
      <c r="F351" s="582" t="s">
        <v>3176</v>
      </c>
      <c r="G351" s="582" t="s">
        <v>3592</v>
      </c>
      <c r="H351" s="582" t="s">
        <v>3593</v>
      </c>
      <c r="I351" s="582" t="s">
        <v>3162</v>
      </c>
      <c r="J351" s="582" t="s">
        <v>3594</v>
      </c>
      <c r="K351" s="582" t="s">
        <v>3163</v>
      </c>
      <c r="L351" s="582" t="s">
        <v>3590</v>
      </c>
      <c r="M351" s="602">
        <v>15090.724000000004</v>
      </c>
      <c r="N351" s="602"/>
      <c r="O351" s="602"/>
      <c r="P351" s="602">
        <v>95945.714000000007</v>
      </c>
    </row>
    <row r="352" spans="1:16" x14ac:dyDescent="0.5">
      <c r="A352" s="582"/>
      <c r="B352" s="582"/>
      <c r="C352" s="582"/>
      <c r="D352" s="582"/>
      <c r="E352" s="582" t="s">
        <v>3319</v>
      </c>
      <c r="F352" s="582" t="s">
        <v>3166</v>
      </c>
      <c r="G352" s="582" t="s">
        <v>3320</v>
      </c>
      <c r="H352" s="582" t="s">
        <v>3582</v>
      </c>
      <c r="I352" s="582" t="s">
        <v>3162</v>
      </c>
      <c r="J352" s="582" t="s">
        <v>3322</v>
      </c>
      <c r="K352" s="582" t="s">
        <v>3163</v>
      </c>
      <c r="L352" s="582" t="s">
        <v>3590</v>
      </c>
      <c r="M352" s="602"/>
      <c r="N352" s="602"/>
      <c r="O352" s="602"/>
      <c r="P352" s="602">
        <v>13348.795</v>
      </c>
    </row>
    <row r="353" spans="1:16" x14ac:dyDescent="0.5">
      <c r="A353" s="582"/>
      <c r="B353" s="582"/>
      <c r="C353" s="582"/>
      <c r="D353" s="582"/>
      <c r="E353" s="582" t="s">
        <v>3319</v>
      </c>
      <c r="F353" s="582" t="s">
        <v>3166</v>
      </c>
      <c r="G353" s="582" t="s">
        <v>3581</v>
      </c>
      <c r="H353" s="582" t="s">
        <v>3582</v>
      </c>
      <c r="I353" s="582" t="s">
        <v>3162</v>
      </c>
      <c r="J353" s="582" t="s">
        <v>3383</v>
      </c>
      <c r="K353" s="582" t="s">
        <v>3163</v>
      </c>
      <c r="L353" s="582" t="s">
        <v>3590</v>
      </c>
      <c r="M353" s="602"/>
      <c r="N353" s="602"/>
      <c r="O353" s="602"/>
      <c r="P353" s="602">
        <v>5788.4690000000001</v>
      </c>
    </row>
    <row r="354" spans="1:16" x14ac:dyDescent="0.5">
      <c r="A354" s="582"/>
      <c r="B354" s="582"/>
      <c r="C354" s="582"/>
      <c r="D354" s="582"/>
      <c r="E354" s="582" t="s">
        <v>3180</v>
      </c>
      <c r="F354" s="582" t="s">
        <v>3166</v>
      </c>
      <c r="G354" s="582" t="s">
        <v>3185</v>
      </c>
      <c r="H354" s="582" t="s">
        <v>3598</v>
      </c>
      <c r="I354" s="582" t="s">
        <v>3162</v>
      </c>
      <c r="J354" s="582" t="s">
        <v>3181</v>
      </c>
      <c r="K354" s="582" t="s">
        <v>3163</v>
      </c>
      <c r="L354" s="582" t="s">
        <v>3590</v>
      </c>
      <c r="M354" s="602"/>
      <c r="N354" s="602"/>
      <c r="O354" s="602"/>
      <c r="P354" s="602">
        <v>890.91700000000003</v>
      </c>
    </row>
    <row r="355" spans="1:16" x14ac:dyDescent="0.5">
      <c r="A355" s="582"/>
      <c r="B355" s="582"/>
      <c r="C355" s="582"/>
      <c r="D355" s="582"/>
      <c r="E355" s="582" t="s">
        <v>3319</v>
      </c>
      <c r="F355" s="582" t="s">
        <v>3166</v>
      </c>
      <c r="G355" s="582" t="s">
        <v>3584</v>
      </c>
      <c r="H355" s="582" t="s">
        <v>3582</v>
      </c>
      <c r="I355" s="582" t="s">
        <v>3162</v>
      </c>
      <c r="J355" s="582" t="s">
        <v>3317</v>
      </c>
      <c r="K355" s="582" t="s">
        <v>3163</v>
      </c>
      <c r="L355" s="582" t="s">
        <v>3590</v>
      </c>
      <c r="M355" s="602"/>
      <c r="N355" s="602"/>
      <c r="O355" s="602"/>
      <c r="P355" s="602">
        <v>5071.1459999999997</v>
      </c>
    </row>
    <row r="356" spans="1:16" x14ac:dyDescent="0.5">
      <c r="A356" s="582"/>
      <c r="B356" s="582"/>
      <c r="C356" s="582"/>
      <c r="D356" s="582"/>
      <c r="E356" s="582" t="s">
        <v>3172</v>
      </c>
      <c r="F356" s="582" t="s">
        <v>3161</v>
      </c>
      <c r="G356" s="582" t="s">
        <v>3602</v>
      </c>
      <c r="H356" s="582" t="s">
        <v>3603</v>
      </c>
      <c r="I356" s="582" t="s">
        <v>3162</v>
      </c>
      <c r="J356" s="582" t="s">
        <v>3387</v>
      </c>
      <c r="K356" s="582" t="s">
        <v>3163</v>
      </c>
      <c r="L356" s="582" t="s">
        <v>3600</v>
      </c>
      <c r="M356" s="602">
        <v>17615.615999999998</v>
      </c>
      <c r="N356" s="602"/>
      <c r="O356" s="602"/>
      <c r="P356" s="602">
        <v>18957.615000000002</v>
      </c>
    </row>
    <row r="357" spans="1:16" x14ac:dyDescent="0.5">
      <c r="A357" s="582"/>
      <c r="B357" s="582"/>
      <c r="C357" s="582"/>
      <c r="D357" s="582"/>
      <c r="E357" s="582" t="s">
        <v>3319</v>
      </c>
      <c r="F357" s="582" t="s">
        <v>3166</v>
      </c>
      <c r="G357" s="582" t="s">
        <v>3324</v>
      </c>
      <c r="H357" s="582" t="s">
        <v>3582</v>
      </c>
      <c r="I357" s="582" t="s">
        <v>3162</v>
      </c>
      <c r="J357" s="582" t="s">
        <v>3325</v>
      </c>
      <c r="K357" s="582" t="s">
        <v>3163</v>
      </c>
      <c r="L357" s="582" t="s">
        <v>3600</v>
      </c>
      <c r="M357" s="602"/>
      <c r="N357" s="602"/>
      <c r="O357" s="602"/>
      <c r="P357" s="602">
        <v>19589.203000000001</v>
      </c>
    </row>
    <row r="358" spans="1:16" x14ac:dyDescent="0.5">
      <c r="A358" s="582"/>
      <c r="B358" s="582"/>
      <c r="C358" s="582"/>
      <c r="D358" s="582"/>
      <c r="E358" s="582" t="s">
        <v>3319</v>
      </c>
      <c r="F358" s="582" t="s">
        <v>3166</v>
      </c>
      <c r="G358" s="582" t="s">
        <v>3581</v>
      </c>
      <c r="H358" s="582" t="s">
        <v>3606</v>
      </c>
      <c r="I358" s="582" t="s">
        <v>3162</v>
      </c>
      <c r="J358" s="582" t="s">
        <v>3383</v>
      </c>
      <c r="K358" s="582" t="s">
        <v>3163</v>
      </c>
      <c r="L358" s="582" t="s">
        <v>3600</v>
      </c>
      <c r="M358" s="602"/>
      <c r="N358" s="602"/>
      <c r="O358" s="602"/>
      <c r="P358" s="602">
        <v>7562.0929999999998</v>
      </c>
    </row>
    <row r="359" spans="1:16" x14ac:dyDescent="0.5">
      <c r="A359" s="582"/>
      <c r="B359" s="582"/>
      <c r="C359" s="582"/>
      <c r="D359" s="582"/>
      <c r="E359" s="582" t="s">
        <v>3319</v>
      </c>
      <c r="F359" s="582" t="s">
        <v>3166</v>
      </c>
      <c r="G359" s="582" t="s">
        <v>3584</v>
      </c>
      <c r="H359" s="582" t="s">
        <v>3606</v>
      </c>
      <c r="I359" s="582" t="s">
        <v>3181</v>
      </c>
      <c r="J359" s="582" t="s">
        <v>3317</v>
      </c>
      <c r="K359" s="582" t="s">
        <v>3163</v>
      </c>
      <c r="L359" s="582" t="s">
        <v>3600</v>
      </c>
      <c r="M359" s="602"/>
      <c r="N359" s="602"/>
      <c r="O359" s="602"/>
      <c r="P359" s="602">
        <v>6391.71</v>
      </c>
    </row>
    <row r="360" spans="1:16" ht="12.75" x14ac:dyDescent="0.2">
      <c r="A360" s="618"/>
      <c r="B360" s="618"/>
      <c r="C360" s="618"/>
      <c r="D360" s="618"/>
      <c r="E360" s="618"/>
      <c r="F360" s="618"/>
      <c r="G360" s="618"/>
      <c r="H360" s="618"/>
      <c r="I360" s="618"/>
      <c r="J360" s="618"/>
      <c r="K360" s="618"/>
      <c r="L360" s="618"/>
      <c r="M360" s="603">
        <f>SUM(M295:M359)</f>
        <v>265316.65500000003</v>
      </c>
      <c r="N360" s="603"/>
      <c r="O360" s="603"/>
      <c r="P360" s="603">
        <f>SUM(P295:P359)</f>
        <v>902665.65500000026</v>
      </c>
    </row>
    <row r="361" spans="1:16" x14ac:dyDescent="0.5">
      <c r="M361" s="599">
        <f>+M360-P291</f>
        <v>0</v>
      </c>
      <c r="P361" s="599">
        <f>+P360-P69</f>
        <v>0</v>
      </c>
    </row>
    <row r="364" spans="1:16" x14ac:dyDescent="0.5">
      <c r="A364" s="582"/>
      <c r="B364" s="582"/>
      <c r="C364" s="582"/>
      <c r="D364" s="582"/>
      <c r="E364" s="582" t="s">
        <v>3206</v>
      </c>
      <c r="F364" s="582" t="s">
        <v>3166</v>
      </c>
      <c r="G364" s="582" t="s">
        <v>3213</v>
      </c>
      <c r="H364" s="582" t="s">
        <v>3214</v>
      </c>
      <c r="I364" s="582" t="s">
        <v>3162</v>
      </c>
      <c r="J364" s="582" t="s">
        <v>3162</v>
      </c>
      <c r="K364" s="582" t="s">
        <v>3195</v>
      </c>
      <c r="L364" s="582" t="s">
        <v>3446</v>
      </c>
      <c r="M364" s="602">
        <v>4523.7280000000001</v>
      </c>
      <c r="N364" s="602"/>
      <c r="O364" s="602"/>
      <c r="P364" s="602"/>
    </row>
    <row r="365" spans="1:16" x14ac:dyDescent="0.5">
      <c r="A365" s="582"/>
      <c r="B365" s="582"/>
      <c r="C365" s="582"/>
      <c r="D365" s="582"/>
      <c r="E365" s="582" t="s">
        <v>3206</v>
      </c>
      <c r="F365" s="582" t="s">
        <v>3166</v>
      </c>
      <c r="G365" s="582" t="s">
        <v>3416</v>
      </c>
      <c r="H365" s="582" t="s">
        <v>3417</v>
      </c>
      <c r="I365" s="582" t="s">
        <v>3162</v>
      </c>
      <c r="J365" s="582" t="s">
        <v>3162</v>
      </c>
      <c r="K365" s="582" t="s">
        <v>3195</v>
      </c>
      <c r="L365" s="582" t="s">
        <v>3448</v>
      </c>
      <c r="M365" s="602">
        <v>5112.2139999999999</v>
      </c>
      <c r="N365" s="602"/>
      <c r="O365" s="602"/>
      <c r="P365" s="602"/>
    </row>
    <row r="366" spans="1:16" x14ac:dyDescent="0.5">
      <c r="A366" s="582"/>
      <c r="B366" s="582"/>
      <c r="C366" s="582"/>
      <c r="D366" s="582"/>
      <c r="E366" s="582" t="s">
        <v>3194</v>
      </c>
      <c r="F366" s="582" t="s">
        <v>3166</v>
      </c>
      <c r="G366" s="582" t="s">
        <v>2183</v>
      </c>
      <c r="H366" s="582" t="s">
        <v>2184</v>
      </c>
      <c r="I366" s="582" t="s">
        <v>3162</v>
      </c>
      <c r="J366" s="582" t="s">
        <v>3162</v>
      </c>
      <c r="K366" s="582" t="s">
        <v>3195</v>
      </c>
      <c r="L366" s="582" t="s">
        <v>3453</v>
      </c>
      <c r="M366" s="602">
        <v>14567.807000000001</v>
      </c>
      <c r="N366" s="602"/>
      <c r="O366" s="602"/>
      <c r="P366" s="602"/>
    </row>
    <row r="367" spans="1:16" x14ac:dyDescent="0.5">
      <c r="A367" s="582"/>
      <c r="B367" s="582"/>
      <c r="C367" s="582"/>
      <c r="D367" s="582"/>
      <c r="E367" s="582" t="s">
        <v>3194</v>
      </c>
      <c r="F367" s="582" t="s">
        <v>3166</v>
      </c>
      <c r="G367" s="582" t="s">
        <v>2183</v>
      </c>
      <c r="H367" s="582" t="s">
        <v>2184</v>
      </c>
      <c r="I367" s="582" t="s">
        <v>3162</v>
      </c>
      <c r="J367" s="582" t="s">
        <v>3162</v>
      </c>
      <c r="K367" s="582" t="s">
        <v>3195</v>
      </c>
      <c r="L367" s="582" t="s">
        <v>3455</v>
      </c>
      <c r="M367" s="602">
        <v>9237.9880000000012</v>
      </c>
      <c r="N367" s="602"/>
      <c r="O367" s="602"/>
      <c r="P367" s="602"/>
    </row>
    <row r="368" spans="1:16" x14ac:dyDescent="0.5">
      <c r="A368" s="582"/>
      <c r="B368" s="582"/>
      <c r="C368" s="582"/>
      <c r="D368" s="582"/>
      <c r="E368" s="582" t="s">
        <v>3201</v>
      </c>
      <c r="F368" s="582" t="s">
        <v>3166</v>
      </c>
      <c r="G368" s="582" t="s">
        <v>3202</v>
      </c>
      <c r="H368" s="582" t="s">
        <v>2605</v>
      </c>
      <c r="I368" s="582" t="s">
        <v>3162</v>
      </c>
      <c r="J368" s="582" t="s">
        <v>3162</v>
      </c>
      <c r="K368" s="582" t="s">
        <v>3195</v>
      </c>
      <c r="L368" s="582" t="s">
        <v>3461</v>
      </c>
      <c r="M368" s="602">
        <v>17802.823</v>
      </c>
      <c r="N368" s="602"/>
      <c r="O368" s="602"/>
      <c r="P368" s="602"/>
    </row>
    <row r="369" spans="1:16" x14ac:dyDescent="0.5">
      <c r="A369" s="582"/>
      <c r="B369" s="582"/>
      <c r="C369" s="582"/>
      <c r="D369" s="582"/>
      <c r="E369" s="582" t="s">
        <v>3194</v>
      </c>
      <c r="F369" s="582" t="s">
        <v>3166</v>
      </c>
      <c r="G369" s="582" t="s">
        <v>2183</v>
      </c>
      <c r="H369" s="582" t="s">
        <v>2184</v>
      </c>
      <c r="I369" s="582" t="s">
        <v>3162</v>
      </c>
      <c r="J369" s="582" t="s">
        <v>3162</v>
      </c>
      <c r="K369" s="582" t="s">
        <v>3195</v>
      </c>
      <c r="L369" s="582" t="s">
        <v>3467</v>
      </c>
      <c r="M369" s="602">
        <v>16922.778999999999</v>
      </c>
      <c r="N369" s="602"/>
      <c r="O369" s="602"/>
      <c r="P369" s="602"/>
    </row>
    <row r="370" spans="1:16" x14ac:dyDescent="0.5">
      <c r="A370" s="582"/>
      <c r="B370" s="582"/>
      <c r="C370" s="582"/>
      <c r="D370" s="582"/>
      <c r="E370" s="582" t="s">
        <v>3197</v>
      </c>
      <c r="F370" s="582" t="s">
        <v>3166</v>
      </c>
      <c r="G370" s="582" t="s">
        <v>1705</v>
      </c>
      <c r="H370" s="582" t="s">
        <v>2546</v>
      </c>
      <c r="I370" s="582" t="s">
        <v>3170</v>
      </c>
      <c r="J370" s="582" t="s">
        <v>3198</v>
      </c>
      <c r="K370" s="582" t="s">
        <v>3195</v>
      </c>
      <c r="L370" s="582" t="s">
        <v>3469</v>
      </c>
      <c r="M370" s="602">
        <v>9325.9470000000001</v>
      </c>
      <c r="N370" s="602"/>
      <c r="O370" s="602"/>
      <c r="P370" s="602"/>
    </row>
    <row r="371" spans="1:16" x14ac:dyDescent="0.5">
      <c r="A371" s="582"/>
      <c r="B371" s="582"/>
      <c r="C371" s="582"/>
      <c r="D371" s="582"/>
      <c r="E371" s="582" t="s">
        <v>3206</v>
      </c>
      <c r="F371" s="582" t="s">
        <v>3166</v>
      </c>
      <c r="G371" s="582" t="s">
        <v>3416</v>
      </c>
      <c r="H371" s="582" t="s">
        <v>3417</v>
      </c>
      <c r="I371" s="582" t="s">
        <v>3162</v>
      </c>
      <c r="J371" s="582" t="s">
        <v>3162</v>
      </c>
      <c r="K371" s="582" t="s">
        <v>3195</v>
      </c>
      <c r="L371" s="582" t="s">
        <v>3473</v>
      </c>
      <c r="M371" s="602">
        <v>3897.2699999999995</v>
      </c>
      <c r="N371" s="602"/>
      <c r="O371" s="602"/>
      <c r="P371" s="602"/>
    </row>
    <row r="372" spans="1:16" x14ac:dyDescent="0.5">
      <c r="A372" s="582"/>
      <c r="B372" s="582"/>
      <c r="C372" s="582"/>
      <c r="D372" s="582"/>
      <c r="E372" s="582" t="s">
        <v>3206</v>
      </c>
      <c r="F372" s="582" t="s">
        <v>3166</v>
      </c>
      <c r="G372" s="582" t="s">
        <v>3416</v>
      </c>
      <c r="H372" s="582" t="s">
        <v>3417</v>
      </c>
      <c r="I372" s="582" t="s">
        <v>3162</v>
      </c>
      <c r="J372" s="582" t="s">
        <v>3162</v>
      </c>
      <c r="K372" s="582" t="s">
        <v>3195</v>
      </c>
      <c r="L372" s="582" t="s">
        <v>3475</v>
      </c>
      <c r="M372" s="602">
        <v>5082.2240000000002</v>
      </c>
      <c r="N372" s="602"/>
      <c r="O372" s="602"/>
      <c r="P372" s="602"/>
    </row>
    <row r="373" spans="1:16" x14ac:dyDescent="0.5">
      <c r="A373" s="582"/>
      <c r="B373" s="582"/>
      <c r="C373" s="582"/>
      <c r="D373" s="582"/>
      <c r="E373" s="582" t="s">
        <v>3206</v>
      </c>
      <c r="F373" s="582" t="s">
        <v>3166</v>
      </c>
      <c r="G373" s="582" t="s">
        <v>2475</v>
      </c>
      <c r="H373" s="582" t="s">
        <v>2474</v>
      </c>
      <c r="I373" s="582" t="s">
        <v>3162</v>
      </c>
      <c r="J373" s="582" t="s">
        <v>3162</v>
      </c>
      <c r="K373" s="582" t="s">
        <v>3195</v>
      </c>
      <c r="L373" s="582" t="s">
        <v>3483</v>
      </c>
      <c r="M373" s="602">
        <v>9992.7450000000008</v>
      </c>
      <c r="N373" s="602"/>
      <c r="O373" s="602"/>
      <c r="P373" s="602"/>
    </row>
    <row r="374" spans="1:16" x14ac:dyDescent="0.5">
      <c r="A374" s="582"/>
      <c r="B374" s="582"/>
      <c r="C374" s="582"/>
      <c r="D374" s="582"/>
      <c r="E374" s="582" t="s">
        <v>3194</v>
      </c>
      <c r="F374" s="582" t="s">
        <v>3166</v>
      </c>
      <c r="G374" s="582" t="s">
        <v>2183</v>
      </c>
      <c r="H374" s="582" t="s">
        <v>2184</v>
      </c>
      <c r="I374" s="582" t="s">
        <v>3162</v>
      </c>
      <c r="J374" s="582" t="s">
        <v>3162</v>
      </c>
      <c r="K374" s="582" t="s">
        <v>3195</v>
      </c>
      <c r="L374" s="582" t="s">
        <v>3497</v>
      </c>
      <c r="M374" s="602">
        <v>6222.8880000000008</v>
      </c>
      <c r="N374" s="602"/>
      <c r="O374" s="602"/>
      <c r="P374" s="602"/>
    </row>
    <row r="375" spans="1:16" x14ac:dyDescent="0.5">
      <c r="A375" s="582"/>
      <c r="B375" s="582"/>
      <c r="C375" s="582"/>
      <c r="D375" s="582"/>
      <c r="E375" s="582" t="s">
        <v>3206</v>
      </c>
      <c r="F375" s="582" t="s">
        <v>3166</v>
      </c>
      <c r="G375" s="582" t="s">
        <v>3416</v>
      </c>
      <c r="H375" s="582" t="s">
        <v>3417</v>
      </c>
      <c r="I375" s="582" t="s">
        <v>3162</v>
      </c>
      <c r="J375" s="582" t="s">
        <v>3162</v>
      </c>
      <c r="K375" s="582" t="s">
        <v>3195</v>
      </c>
      <c r="L375" s="582" t="s">
        <v>3500</v>
      </c>
      <c r="M375" s="602">
        <v>4210.5860000000002</v>
      </c>
      <c r="N375" s="602"/>
      <c r="O375" s="602"/>
      <c r="P375" s="602"/>
    </row>
    <row r="376" spans="1:16" x14ac:dyDescent="0.5">
      <c r="A376" s="582"/>
      <c r="B376" s="582"/>
      <c r="C376" s="582"/>
      <c r="D376" s="582"/>
      <c r="E376" s="582" t="s">
        <v>3204</v>
      </c>
      <c r="F376" s="582" t="s">
        <v>3166</v>
      </c>
      <c r="G376" s="582" t="s">
        <v>3202</v>
      </c>
      <c r="H376" s="582" t="s">
        <v>3708</v>
      </c>
      <c r="I376" s="582" t="s">
        <v>3162</v>
      </c>
      <c r="J376" s="582" t="s">
        <v>3162</v>
      </c>
      <c r="K376" s="582" t="s">
        <v>3195</v>
      </c>
      <c r="L376" s="582" t="s">
        <v>3502</v>
      </c>
      <c r="M376" s="602">
        <v>15421.297000000002</v>
      </c>
      <c r="N376" s="602"/>
      <c r="O376" s="602"/>
      <c r="P376" s="602"/>
    </row>
    <row r="377" spans="1:16" x14ac:dyDescent="0.5">
      <c r="A377" s="582"/>
      <c r="B377" s="582"/>
      <c r="C377" s="582"/>
      <c r="D377" s="582"/>
      <c r="E377" s="582" t="s">
        <v>3194</v>
      </c>
      <c r="F377" s="582" t="s">
        <v>3166</v>
      </c>
      <c r="G377" s="582" t="s">
        <v>2183</v>
      </c>
      <c r="H377" s="582" t="s">
        <v>2184</v>
      </c>
      <c r="I377" s="582" t="s">
        <v>3162</v>
      </c>
      <c r="J377" s="582" t="s">
        <v>3162</v>
      </c>
      <c r="K377" s="582" t="s">
        <v>3195</v>
      </c>
      <c r="L377" s="582" t="s">
        <v>3513</v>
      </c>
      <c r="M377" s="602">
        <v>5604.7520000000004</v>
      </c>
      <c r="N377" s="602"/>
      <c r="O377" s="602"/>
      <c r="P377" s="602"/>
    </row>
    <row r="378" spans="1:16" x14ac:dyDescent="0.5">
      <c r="A378" s="582"/>
      <c r="B378" s="582"/>
      <c r="C378" s="582"/>
      <c r="D378" s="582"/>
      <c r="E378" s="582" t="s">
        <v>3206</v>
      </c>
      <c r="F378" s="582" t="s">
        <v>3166</v>
      </c>
      <c r="G378" s="582" t="s">
        <v>3416</v>
      </c>
      <c r="H378" s="582" t="s">
        <v>3417</v>
      </c>
      <c r="I378" s="582" t="s">
        <v>3162</v>
      </c>
      <c r="J378" s="582" t="s">
        <v>3162</v>
      </c>
      <c r="K378" s="582" t="s">
        <v>3195</v>
      </c>
      <c r="L378" s="582" t="s">
        <v>3519</v>
      </c>
      <c r="M378" s="602">
        <v>3505.085</v>
      </c>
      <c r="N378" s="602"/>
      <c r="O378" s="602"/>
      <c r="P378" s="602"/>
    </row>
    <row r="379" spans="1:16" x14ac:dyDescent="0.5">
      <c r="A379" s="582"/>
      <c r="B379" s="582"/>
      <c r="C379" s="582"/>
      <c r="D379" s="582"/>
      <c r="E379" s="582" t="s">
        <v>3215</v>
      </c>
      <c r="F379" s="582" t="s">
        <v>3166</v>
      </c>
      <c r="G379" s="582" t="s">
        <v>3199</v>
      </c>
      <c r="H379" s="582" t="s">
        <v>3216</v>
      </c>
      <c r="I379" s="582" t="s">
        <v>3162</v>
      </c>
      <c r="J379" s="582" t="s">
        <v>3162</v>
      </c>
      <c r="K379" s="582" t="s">
        <v>3195</v>
      </c>
      <c r="L379" s="582" t="s">
        <v>3525</v>
      </c>
      <c r="M379" s="602">
        <v>3117.9809999999998</v>
      </c>
      <c r="N379" s="602"/>
      <c r="O379" s="602"/>
      <c r="P379" s="602"/>
    </row>
    <row r="380" spans="1:16" x14ac:dyDescent="0.5">
      <c r="A380" s="582"/>
      <c r="B380" s="582"/>
      <c r="C380" s="582"/>
      <c r="D380" s="582"/>
      <c r="E380" s="582" t="s">
        <v>3215</v>
      </c>
      <c r="F380" s="582" t="s">
        <v>3166</v>
      </c>
      <c r="G380" s="582" t="s">
        <v>3199</v>
      </c>
      <c r="H380" s="582" t="s">
        <v>3332</v>
      </c>
      <c r="I380" s="582" t="s">
        <v>3196</v>
      </c>
      <c r="J380" s="582" t="s">
        <v>3196</v>
      </c>
      <c r="K380" s="582" t="s">
        <v>3195</v>
      </c>
      <c r="L380" s="582" t="s">
        <v>3527</v>
      </c>
      <c r="M380" s="602">
        <v>11438.92</v>
      </c>
      <c r="N380" s="602"/>
      <c r="O380" s="602"/>
      <c r="P380" s="602"/>
    </row>
    <row r="381" spans="1:16" x14ac:dyDescent="0.5">
      <c r="A381" s="582"/>
      <c r="B381" s="582"/>
      <c r="C381" s="582"/>
      <c r="D381" s="582"/>
      <c r="E381" s="582" t="s">
        <v>3194</v>
      </c>
      <c r="F381" s="582" t="s">
        <v>3166</v>
      </c>
      <c r="G381" s="582" t="s">
        <v>2183</v>
      </c>
      <c r="H381" s="582" t="s">
        <v>2184</v>
      </c>
      <c r="I381" s="582" t="s">
        <v>3162</v>
      </c>
      <c r="J381" s="582" t="s">
        <v>3162</v>
      </c>
      <c r="K381" s="582" t="s">
        <v>3195</v>
      </c>
      <c r="L381" s="582" t="s">
        <v>3535</v>
      </c>
      <c r="M381" s="602">
        <v>5126.1919999999991</v>
      </c>
      <c r="N381" s="602"/>
      <c r="O381" s="602"/>
      <c r="P381" s="602"/>
    </row>
    <row r="382" spans="1:16" x14ac:dyDescent="0.5">
      <c r="A382" s="582"/>
      <c r="B382" s="582"/>
      <c r="C382" s="582"/>
      <c r="D382" s="582"/>
      <c r="E382" s="582" t="s">
        <v>3194</v>
      </c>
      <c r="F382" s="582" t="s">
        <v>3166</v>
      </c>
      <c r="G382" s="582" t="s">
        <v>2183</v>
      </c>
      <c r="H382" s="582" t="s">
        <v>2184</v>
      </c>
      <c r="I382" s="582" t="s">
        <v>3162</v>
      </c>
      <c r="J382" s="582" t="s">
        <v>3162</v>
      </c>
      <c r="K382" s="582" t="s">
        <v>3195</v>
      </c>
      <c r="L382" s="582" t="s">
        <v>3537</v>
      </c>
      <c r="M382" s="602">
        <v>13168.580999999998</v>
      </c>
      <c r="N382" s="602"/>
      <c r="O382" s="602"/>
      <c r="P382" s="602"/>
    </row>
    <row r="383" spans="1:16" x14ac:dyDescent="0.5">
      <c r="A383" s="582"/>
      <c r="B383" s="582"/>
      <c r="C383" s="582"/>
      <c r="D383" s="582"/>
      <c r="E383" s="582" t="s">
        <v>3206</v>
      </c>
      <c r="F383" s="582" t="s">
        <v>3166</v>
      </c>
      <c r="G383" s="582" t="s">
        <v>3416</v>
      </c>
      <c r="H383" s="582" t="s">
        <v>3417</v>
      </c>
      <c r="I383" s="582" t="s">
        <v>3162</v>
      </c>
      <c r="J383" s="582" t="s">
        <v>3162</v>
      </c>
      <c r="K383" s="582" t="s">
        <v>3195</v>
      </c>
      <c r="L383" s="582" t="s">
        <v>3539</v>
      </c>
      <c r="M383" s="602">
        <v>5452.9189999999999</v>
      </c>
      <c r="N383" s="602"/>
      <c r="O383" s="602"/>
      <c r="P383" s="602"/>
    </row>
    <row r="384" spans="1:16" x14ac:dyDescent="0.5">
      <c r="A384" s="582"/>
      <c r="B384" s="582"/>
      <c r="C384" s="582"/>
      <c r="D384" s="582"/>
      <c r="E384" s="582" t="s">
        <v>3197</v>
      </c>
      <c r="F384" s="582" t="s">
        <v>3166</v>
      </c>
      <c r="G384" s="582" t="s">
        <v>1706</v>
      </c>
      <c r="H384" s="582" t="s">
        <v>1710</v>
      </c>
      <c r="I384" s="582" t="s">
        <v>3198</v>
      </c>
      <c r="J384" s="582" t="s">
        <v>3170</v>
      </c>
      <c r="K384" s="582" t="s">
        <v>3195</v>
      </c>
      <c r="L384" s="582" t="s">
        <v>3554</v>
      </c>
      <c r="M384" s="602">
        <v>1825.2909999999999</v>
      </c>
      <c r="N384" s="602"/>
      <c r="O384" s="602"/>
      <c r="P384" s="602"/>
    </row>
    <row r="385" spans="1:16" x14ac:dyDescent="0.5">
      <c r="A385" s="582"/>
      <c r="B385" s="582"/>
      <c r="C385" s="582"/>
      <c r="D385" s="582"/>
      <c r="E385" s="582" t="s">
        <v>3206</v>
      </c>
      <c r="F385" s="582" t="s">
        <v>3166</v>
      </c>
      <c r="G385" s="582" t="s">
        <v>3213</v>
      </c>
      <c r="H385" s="582" t="s">
        <v>3214</v>
      </c>
      <c r="I385" s="582" t="s">
        <v>3162</v>
      </c>
      <c r="J385" s="582" t="s">
        <v>3162</v>
      </c>
      <c r="K385" s="582" t="s">
        <v>3195</v>
      </c>
      <c r="L385" s="582" t="s">
        <v>3561</v>
      </c>
      <c r="M385" s="602">
        <v>3032.1459999999997</v>
      </c>
      <c r="N385" s="602"/>
      <c r="O385" s="602"/>
      <c r="P385" s="602"/>
    </row>
    <row r="386" spans="1:16" x14ac:dyDescent="0.5">
      <c r="A386" s="582"/>
      <c r="B386" s="582"/>
      <c r="C386" s="582"/>
      <c r="D386" s="582"/>
      <c r="E386" s="582" t="s">
        <v>3194</v>
      </c>
      <c r="F386" s="582" t="s">
        <v>3166</v>
      </c>
      <c r="G386" s="582" t="s">
        <v>2183</v>
      </c>
      <c r="H386" s="582" t="s">
        <v>2184</v>
      </c>
      <c r="I386" s="582" t="s">
        <v>3162</v>
      </c>
      <c r="J386" s="582" t="s">
        <v>3162</v>
      </c>
      <c r="K386" s="582" t="s">
        <v>3195</v>
      </c>
      <c r="L386" s="582" t="s">
        <v>3563</v>
      </c>
      <c r="M386" s="602">
        <v>5542.4279999999999</v>
      </c>
      <c r="N386" s="602"/>
      <c r="O386" s="602"/>
      <c r="P386" s="602"/>
    </row>
    <row r="387" spans="1:16" x14ac:dyDescent="0.5">
      <c r="A387" s="582"/>
      <c r="B387" s="582"/>
      <c r="C387" s="582"/>
      <c r="D387" s="582"/>
      <c r="E387" s="582" t="s">
        <v>3194</v>
      </c>
      <c r="F387" s="582" t="s">
        <v>3166</v>
      </c>
      <c r="G387" s="582" t="s">
        <v>2471</v>
      </c>
      <c r="H387" s="582" t="s">
        <v>3208</v>
      </c>
      <c r="I387" s="582" t="s">
        <v>3162</v>
      </c>
      <c r="J387" s="582" t="s">
        <v>3162</v>
      </c>
      <c r="K387" s="582" t="s">
        <v>3195</v>
      </c>
      <c r="L387" s="582" t="s">
        <v>3566</v>
      </c>
      <c r="M387" s="602">
        <v>9993.6540000000005</v>
      </c>
      <c r="N387" s="602"/>
      <c r="O387" s="602"/>
      <c r="P387" s="602"/>
    </row>
    <row r="388" spans="1:16" x14ac:dyDescent="0.5">
      <c r="A388" s="582"/>
      <c r="B388" s="582"/>
      <c r="C388" s="582"/>
      <c r="D388" s="582"/>
      <c r="E388" s="582" t="s">
        <v>3194</v>
      </c>
      <c r="F388" s="582" t="s">
        <v>3166</v>
      </c>
      <c r="G388" s="582" t="s">
        <v>2183</v>
      </c>
      <c r="H388" s="582" t="s">
        <v>2184</v>
      </c>
      <c r="I388" s="582" t="s">
        <v>3162</v>
      </c>
      <c r="J388" s="582" t="s">
        <v>3162</v>
      </c>
      <c r="K388" s="582" t="s">
        <v>3195</v>
      </c>
      <c r="L388" s="582" t="s">
        <v>3568</v>
      </c>
      <c r="M388" s="602">
        <v>4709.9490000000005</v>
      </c>
      <c r="N388" s="602"/>
      <c r="O388" s="602"/>
      <c r="P388" s="602"/>
    </row>
    <row r="389" spans="1:16" x14ac:dyDescent="0.5">
      <c r="A389" s="582"/>
      <c r="B389" s="582"/>
      <c r="C389" s="582"/>
      <c r="D389" s="582"/>
      <c r="E389" s="582" t="s">
        <v>3194</v>
      </c>
      <c r="F389" s="582" t="s">
        <v>3166</v>
      </c>
      <c r="G389" s="582" t="s">
        <v>2183</v>
      </c>
      <c r="H389" s="582" t="s">
        <v>2184</v>
      </c>
      <c r="I389" s="582" t="s">
        <v>3162</v>
      </c>
      <c r="J389" s="582" t="s">
        <v>3162</v>
      </c>
      <c r="K389" s="582" t="s">
        <v>3195</v>
      </c>
      <c r="L389" s="582" t="s">
        <v>3570</v>
      </c>
      <c r="M389" s="602">
        <v>7715.5350000000008</v>
      </c>
      <c r="N389" s="602"/>
      <c r="O389" s="602"/>
      <c r="P389" s="602"/>
    </row>
    <row r="390" spans="1:16" x14ac:dyDescent="0.5">
      <c r="A390" s="582"/>
      <c r="B390" s="582"/>
      <c r="C390" s="582"/>
      <c r="D390" s="582"/>
      <c r="E390" s="582" t="s">
        <v>3319</v>
      </c>
      <c r="F390" s="582" t="s">
        <v>3166</v>
      </c>
      <c r="G390" s="582" t="s">
        <v>3820</v>
      </c>
      <c r="H390" s="582" t="s">
        <v>3321</v>
      </c>
      <c r="I390" s="582" t="s">
        <v>3162</v>
      </c>
      <c r="J390" s="582" t="s">
        <v>3524</v>
      </c>
      <c r="K390" s="582" t="s">
        <v>3195</v>
      </c>
      <c r="L390" s="582" t="s">
        <v>3577</v>
      </c>
      <c r="M390" s="602">
        <v>17865.877</v>
      </c>
      <c r="N390" s="602"/>
      <c r="O390" s="602"/>
      <c r="P390" s="602"/>
    </row>
    <row r="391" spans="1:16" x14ac:dyDescent="0.5">
      <c r="A391" s="582"/>
      <c r="B391" s="582"/>
      <c r="C391" s="582"/>
      <c r="D391" s="582"/>
      <c r="E391" s="582" t="s">
        <v>3319</v>
      </c>
      <c r="F391" s="582" t="s">
        <v>3166</v>
      </c>
      <c r="G391" s="582" t="s">
        <v>3820</v>
      </c>
      <c r="H391" s="582" t="s">
        <v>3582</v>
      </c>
      <c r="I391" s="582" t="s">
        <v>3162</v>
      </c>
      <c r="J391" s="582" t="s">
        <v>3524</v>
      </c>
      <c r="K391" s="582" t="s">
        <v>3195</v>
      </c>
      <c r="L391" s="582" t="s">
        <v>3585</v>
      </c>
      <c r="M391" s="602">
        <v>12190.709000000001</v>
      </c>
      <c r="N391" s="602"/>
      <c r="O391" s="602"/>
      <c r="P391" s="602"/>
    </row>
    <row r="392" spans="1:16" x14ac:dyDescent="0.5">
      <c r="A392" s="582"/>
      <c r="B392" s="582"/>
      <c r="C392" s="582"/>
      <c r="D392" s="582"/>
      <c r="E392" s="582" t="s">
        <v>3319</v>
      </c>
      <c r="F392" s="582" t="s">
        <v>3166</v>
      </c>
      <c r="G392" s="582" t="s">
        <v>3820</v>
      </c>
      <c r="H392" s="582" t="s">
        <v>3321</v>
      </c>
      <c r="I392" s="582" t="s">
        <v>3162</v>
      </c>
      <c r="J392" s="582" t="s">
        <v>3524</v>
      </c>
      <c r="K392" s="582" t="s">
        <v>3195</v>
      </c>
      <c r="L392" s="582" t="s">
        <v>3590</v>
      </c>
      <c r="M392" s="602">
        <v>15090.724000000004</v>
      </c>
      <c r="N392" s="602"/>
      <c r="O392" s="602"/>
      <c r="P392" s="602"/>
    </row>
    <row r="393" spans="1:16" x14ac:dyDescent="0.5">
      <c r="A393" s="582"/>
      <c r="B393" s="582"/>
      <c r="C393" s="582"/>
      <c r="D393" s="582"/>
      <c r="E393" s="582" t="s">
        <v>3319</v>
      </c>
      <c r="F393" s="582" t="s">
        <v>3166</v>
      </c>
      <c r="G393" s="582" t="s">
        <v>3822</v>
      </c>
      <c r="H393" s="582" t="s">
        <v>3606</v>
      </c>
      <c r="I393" s="582" t="s">
        <v>3162</v>
      </c>
      <c r="J393" s="582" t="s">
        <v>3412</v>
      </c>
      <c r="K393" s="582" t="s">
        <v>3195</v>
      </c>
      <c r="L393" s="582" t="s">
        <v>3600</v>
      </c>
      <c r="M393" s="602">
        <v>17615.615999999998</v>
      </c>
      <c r="N393" s="602"/>
      <c r="O393" s="602"/>
      <c r="P393" s="602"/>
    </row>
    <row r="394" spans="1:16" ht="12.75" x14ac:dyDescent="0.2">
      <c r="A394" s="580"/>
      <c r="B394" s="580"/>
      <c r="C394" s="580"/>
      <c r="D394" s="580"/>
      <c r="E394" s="580"/>
      <c r="F394" s="580"/>
      <c r="G394" s="580"/>
      <c r="H394" s="580"/>
      <c r="I394" s="580"/>
      <c r="J394" s="580"/>
      <c r="K394" s="580"/>
      <c r="L394" s="580"/>
      <c r="M394" s="580"/>
      <c r="N394" s="580"/>
      <c r="O394" s="580"/>
      <c r="P394" s="580"/>
    </row>
    <row r="395" spans="1:16" ht="12.75" x14ac:dyDescent="0.2">
      <c r="A395" s="580"/>
      <c r="B395" s="580"/>
      <c r="C395" s="580"/>
      <c r="D395" s="580"/>
      <c r="E395" s="580"/>
      <c r="F395" s="580"/>
      <c r="G395" s="580"/>
      <c r="H395" s="580"/>
      <c r="I395" s="580"/>
      <c r="J395" s="580"/>
      <c r="K395" s="580"/>
      <c r="L395" s="580"/>
      <c r="M395" s="580"/>
      <c r="N395" s="580"/>
      <c r="O395" s="580"/>
      <c r="P395" s="580"/>
    </row>
    <row r="396" spans="1:16" ht="12.75" x14ac:dyDescent="0.2">
      <c r="A396" s="580"/>
      <c r="B396" s="580"/>
      <c r="C396" s="580"/>
      <c r="D396" s="580"/>
      <c r="E396" s="580"/>
      <c r="F396" s="580"/>
      <c r="G396" s="580"/>
      <c r="H396" s="580"/>
      <c r="I396" s="580"/>
      <c r="J396" s="580"/>
      <c r="K396" s="580"/>
      <c r="L396" s="580"/>
      <c r="M396" s="580"/>
      <c r="N396" s="580"/>
      <c r="O396" s="580"/>
      <c r="P396" s="580"/>
    </row>
    <row r="397" spans="1:16" ht="12.75" x14ac:dyDescent="0.2">
      <c r="A397" s="580"/>
      <c r="B397" s="580"/>
      <c r="C397" s="580"/>
      <c r="D397" s="580"/>
      <c r="E397" s="580"/>
      <c r="F397" s="580"/>
      <c r="G397" s="580"/>
      <c r="H397" s="580"/>
      <c r="I397" s="580"/>
      <c r="J397" s="580"/>
      <c r="K397" s="580"/>
      <c r="L397" s="580"/>
      <c r="M397" s="580"/>
      <c r="N397" s="580"/>
      <c r="O397" s="580"/>
      <c r="P397" s="580"/>
    </row>
    <row r="398" spans="1:16" ht="12.75" x14ac:dyDescent="0.2">
      <c r="A398" s="580"/>
      <c r="B398" s="580"/>
      <c r="C398" s="580"/>
      <c r="D398" s="580"/>
      <c r="E398" s="580"/>
      <c r="F398" s="580"/>
      <c r="G398" s="580"/>
      <c r="H398" s="580"/>
      <c r="I398" s="580"/>
      <c r="J398" s="580"/>
      <c r="K398" s="580"/>
      <c r="L398" s="580"/>
      <c r="M398" s="580"/>
      <c r="N398" s="580"/>
      <c r="O398" s="580"/>
      <c r="P398" s="580"/>
    </row>
    <row r="399" spans="1:16" ht="12.75" x14ac:dyDescent="0.2">
      <c r="A399" s="580"/>
      <c r="B399" s="580"/>
      <c r="C399" s="580"/>
      <c r="D399" s="580"/>
      <c r="E399" s="580"/>
      <c r="F399" s="580"/>
      <c r="G399" s="580"/>
      <c r="H399" s="580"/>
      <c r="I399" s="580"/>
      <c r="J399" s="580"/>
      <c r="K399" s="580"/>
      <c r="L399" s="580"/>
      <c r="M399" s="580"/>
      <c r="N399" s="580"/>
      <c r="O399" s="580"/>
      <c r="P399" s="580"/>
    </row>
    <row r="400" spans="1:16" ht="12.75" x14ac:dyDescent="0.2">
      <c r="A400" s="580"/>
      <c r="B400" s="580"/>
      <c r="C400" s="580"/>
      <c r="D400" s="580"/>
      <c r="E400" s="580"/>
      <c r="F400" s="580"/>
      <c r="G400" s="580"/>
      <c r="H400" s="580"/>
      <c r="I400" s="580"/>
      <c r="J400" s="580"/>
      <c r="K400" s="580"/>
      <c r="L400" s="580"/>
      <c r="M400" s="580"/>
      <c r="N400" s="580"/>
      <c r="O400" s="580"/>
      <c r="P400" s="580"/>
    </row>
    <row r="401" spans="1:16" ht="12.75" x14ac:dyDescent="0.2">
      <c r="A401" s="580"/>
      <c r="B401" s="580"/>
      <c r="C401" s="580"/>
      <c r="D401" s="580"/>
      <c r="E401" s="580"/>
      <c r="F401" s="580"/>
      <c r="G401" s="580"/>
      <c r="H401" s="580"/>
      <c r="I401" s="580"/>
      <c r="J401" s="580"/>
      <c r="K401" s="580"/>
      <c r="L401" s="580"/>
      <c r="M401" s="580"/>
      <c r="N401" s="580"/>
      <c r="O401" s="580"/>
      <c r="P401" s="580"/>
    </row>
    <row r="402" spans="1:16" ht="12.75" x14ac:dyDescent="0.2">
      <c r="A402" s="580"/>
      <c r="B402" s="580"/>
      <c r="C402" s="580"/>
      <c r="D402" s="580"/>
      <c r="E402" s="580"/>
      <c r="F402" s="580"/>
      <c r="G402" s="580"/>
      <c r="H402" s="580"/>
      <c r="I402" s="580"/>
      <c r="J402" s="580"/>
      <c r="K402" s="580"/>
      <c r="L402" s="580"/>
      <c r="M402" s="580"/>
      <c r="N402" s="580"/>
      <c r="O402" s="580"/>
      <c r="P402" s="580"/>
    </row>
    <row r="403" spans="1:16" ht="12.75" x14ac:dyDescent="0.2">
      <c r="A403" s="580"/>
      <c r="B403" s="580"/>
      <c r="C403" s="580"/>
      <c r="D403" s="580"/>
      <c r="E403" s="580"/>
      <c r="F403" s="580"/>
      <c r="G403" s="580"/>
      <c r="H403" s="580"/>
      <c r="I403" s="580"/>
      <c r="J403" s="580"/>
      <c r="K403" s="580"/>
      <c r="L403" s="580"/>
      <c r="M403" s="580"/>
      <c r="N403" s="580"/>
      <c r="O403" s="580"/>
      <c r="P403" s="580"/>
    </row>
    <row r="404" spans="1:16" ht="12.75" x14ac:dyDescent="0.2">
      <c r="A404" s="580"/>
      <c r="B404" s="580"/>
      <c r="C404" s="580"/>
      <c r="D404" s="580"/>
      <c r="E404" s="580"/>
      <c r="F404" s="580"/>
      <c r="G404" s="580"/>
      <c r="H404" s="580"/>
      <c r="I404" s="580"/>
      <c r="J404" s="580"/>
      <c r="K404" s="580"/>
      <c r="L404" s="580"/>
      <c r="M404" s="580"/>
      <c r="N404" s="580"/>
      <c r="O404" s="580"/>
      <c r="P404" s="580"/>
    </row>
    <row r="405" spans="1:16" ht="12.75" x14ac:dyDescent="0.2">
      <c r="A405" s="580"/>
      <c r="B405" s="580"/>
      <c r="C405" s="580"/>
      <c r="D405" s="580"/>
      <c r="E405" s="580"/>
      <c r="F405" s="580"/>
      <c r="G405" s="580"/>
      <c r="H405" s="580"/>
      <c r="I405" s="580"/>
      <c r="J405" s="580"/>
      <c r="K405" s="580"/>
      <c r="L405" s="580"/>
      <c r="M405" s="580"/>
      <c r="N405" s="580"/>
      <c r="O405" s="580"/>
      <c r="P405" s="580"/>
    </row>
    <row r="406" spans="1:16" ht="12.75" x14ac:dyDescent="0.2">
      <c r="A406" s="580"/>
      <c r="B406" s="580"/>
      <c r="C406" s="580"/>
      <c r="D406" s="580"/>
      <c r="E406" s="580"/>
      <c r="F406" s="580"/>
      <c r="G406" s="580"/>
      <c r="H406" s="580"/>
      <c r="I406" s="580"/>
      <c r="J406" s="580"/>
      <c r="K406" s="580"/>
      <c r="L406" s="580"/>
      <c r="M406" s="580"/>
      <c r="N406" s="580"/>
      <c r="O406" s="580"/>
      <c r="P406" s="580"/>
    </row>
    <row r="407" spans="1:16" ht="12.75" x14ac:dyDescent="0.2">
      <c r="A407" s="580"/>
      <c r="B407" s="580"/>
      <c r="C407" s="580"/>
      <c r="D407" s="580"/>
      <c r="E407" s="580"/>
      <c r="F407" s="580"/>
      <c r="G407" s="580"/>
      <c r="H407" s="580"/>
      <c r="I407" s="580"/>
      <c r="J407" s="580"/>
      <c r="K407" s="580"/>
      <c r="L407" s="580"/>
      <c r="M407" s="580"/>
      <c r="N407" s="580"/>
      <c r="O407" s="580"/>
      <c r="P407" s="580"/>
    </row>
    <row r="408" spans="1:16" ht="12.75" x14ac:dyDescent="0.2">
      <c r="A408" s="580"/>
      <c r="B408" s="580"/>
      <c r="C408" s="580"/>
      <c r="D408" s="580"/>
      <c r="E408" s="580"/>
      <c r="F408" s="580"/>
      <c r="G408" s="580"/>
      <c r="H408" s="580"/>
      <c r="I408" s="580"/>
      <c r="J408" s="580"/>
      <c r="K408" s="580"/>
      <c r="L408" s="580"/>
      <c r="M408" s="580"/>
      <c r="N408" s="580"/>
      <c r="O408" s="580"/>
      <c r="P408" s="580"/>
    </row>
    <row r="409" spans="1:16" ht="12.75" x14ac:dyDescent="0.2">
      <c r="A409" s="580"/>
      <c r="B409" s="580"/>
      <c r="C409" s="580"/>
      <c r="D409" s="580"/>
      <c r="E409" s="580"/>
      <c r="F409" s="580"/>
      <c r="G409" s="580"/>
      <c r="H409" s="580"/>
      <c r="I409" s="580"/>
      <c r="J409" s="580"/>
      <c r="K409" s="580"/>
      <c r="L409" s="580"/>
      <c r="M409" s="580"/>
      <c r="N409" s="580"/>
      <c r="O409" s="580"/>
      <c r="P409" s="580"/>
    </row>
    <row r="410" spans="1:16" ht="12.75" x14ac:dyDescent="0.2">
      <c r="A410" s="580"/>
      <c r="B410" s="580"/>
      <c r="C410" s="580"/>
      <c r="D410" s="580"/>
      <c r="E410" s="580"/>
      <c r="F410" s="580"/>
      <c r="G410" s="580"/>
      <c r="H410" s="580"/>
      <c r="I410" s="580"/>
      <c r="J410" s="580"/>
      <c r="K410" s="580"/>
      <c r="L410" s="580"/>
      <c r="M410" s="580"/>
      <c r="N410" s="580"/>
      <c r="O410" s="580"/>
      <c r="P410" s="580"/>
    </row>
    <row r="411" spans="1:16" ht="12.75" x14ac:dyDescent="0.2">
      <c r="A411" s="580"/>
      <c r="B411" s="580"/>
      <c r="C411" s="580"/>
      <c r="D411" s="580"/>
      <c r="E411" s="580"/>
      <c r="F411" s="580"/>
      <c r="G411" s="580"/>
      <c r="H411" s="580"/>
      <c r="I411" s="580"/>
      <c r="J411" s="580"/>
      <c r="K411" s="580"/>
      <c r="L411" s="580"/>
      <c r="M411" s="580"/>
      <c r="N411" s="580"/>
      <c r="O411" s="580"/>
      <c r="P411" s="580"/>
    </row>
    <row r="412" spans="1:16" ht="12.75" x14ac:dyDescent="0.2">
      <c r="A412" s="580"/>
      <c r="B412" s="580"/>
      <c r="C412" s="580"/>
      <c r="D412" s="580"/>
      <c r="E412" s="580"/>
      <c r="F412" s="580"/>
      <c r="G412" s="580"/>
      <c r="H412" s="580"/>
      <c r="I412" s="580"/>
      <c r="J412" s="580"/>
      <c r="K412" s="580"/>
      <c r="L412" s="580"/>
      <c r="M412" s="580"/>
      <c r="N412" s="580"/>
      <c r="O412" s="580"/>
      <c r="P412" s="580"/>
    </row>
    <row r="413" spans="1:16" ht="12.75" x14ac:dyDescent="0.2">
      <c r="A413" s="580"/>
      <c r="B413" s="580"/>
      <c r="C413" s="580"/>
      <c r="D413" s="580"/>
      <c r="E413" s="580"/>
      <c r="F413" s="580"/>
      <c r="G413" s="580"/>
      <c r="H413" s="580"/>
      <c r="I413" s="580"/>
      <c r="J413" s="580"/>
      <c r="K413" s="580"/>
      <c r="L413" s="580"/>
      <c r="M413" s="580"/>
      <c r="N413" s="580"/>
      <c r="O413" s="580"/>
      <c r="P413" s="580"/>
    </row>
    <row r="414" spans="1:16" ht="12.75" x14ac:dyDescent="0.2">
      <c r="A414" s="580"/>
      <c r="B414" s="580"/>
      <c r="C414" s="580"/>
      <c r="D414" s="580"/>
      <c r="E414" s="580"/>
      <c r="F414" s="580"/>
      <c r="G414" s="580"/>
      <c r="H414" s="580"/>
      <c r="I414" s="580"/>
      <c r="J414" s="580"/>
      <c r="K414" s="580"/>
      <c r="L414" s="580"/>
      <c r="M414" s="580"/>
      <c r="N414" s="580"/>
      <c r="O414" s="580"/>
      <c r="P414" s="580"/>
    </row>
    <row r="415" spans="1:16" ht="12.75" x14ac:dyDescent="0.2">
      <c r="A415" s="580"/>
      <c r="B415" s="580"/>
      <c r="C415" s="580"/>
      <c r="D415" s="580"/>
      <c r="E415" s="580"/>
      <c r="F415" s="580"/>
      <c r="G415" s="580"/>
      <c r="H415" s="580"/>
      <c r="I415" s="580"/>
      <c r="J415" s="580"/>
      <c r="K415" s="580"/>
      <c r="L415" s="580"/>
      <c r="M415" s="580"/>
      <c r="N415" s="580"/>
      <c r="O415" s="580"/>
      <c r="P415" s="580"/>
    </row>
    <row r="416" spans="1:16" ht="12.75" x14ac:dyDescent="0.2">
      <c r="A416" s="580"/>
      <c r="B416" s="580"/>
      <c r="C416" s="580"/>
      <c r="D416" s="580"/>
      <c r="E416" s="580"/>
      <c r="F416" s="580"/>
      <c r="G416" s="580"/>
      <c r="H416" s="580"/>
      <c r="I416" s="580"/>
      <c r="J416" s="580"/>
      <c r="K416" s="580"/>
      <c r="L416" s="580"/>
      <c r="M416" s="580"/>
      <c r="N416" s="580"/>
      <c r="O416" s="580"/>
      <c r="P416" s="580"/>
    </row>
    <row r="417" spans="1:16" ht="12.75" x14ac:dyDescent="0.2">
      <c r="A417" s="580"/>
      <c r="B417" s="580"/>
      <c r="C417" s="580"/>
      <c r="D417" s="580"/>
      <c r="E417" s="580"/>
      <c r="F417" s="580"/>
      <c r="G417" s="580"/>
      <c r="H417" s="580"/>
      <c r="I417" s="580"/>
      <c r="J417" s="580"/>
      <c r="K417" s="580"/>
      <c r="L417" s="580"/>
      <c r="M417" s="580"/>
      <c r="N417" s="580"/>
      <c r="O417" s="580"/>
      <c r="P417" s="580"/>
    </row>
    <row r="418" spans="1:16" ht="12.75" x14ac:dyDescent="0.2">
      <c r="A418" s="580"/>
      <c r="B418" s="580"/>
      <c r="C418" s="580"/>
      <c r="D418" s="580"/>
      <c r="E418" s="580"/>
      <c r="F418" s="580"/>
      <c r="G418" s="580"/>
      <c r="H418" s="580"/>
      <c r="I418" s="580"/>
      <c r="J418" s="580"/>
      <c r="K418" s="580"/>
      <c r="L418" s="580"/>
      <c r="M418" s="580"/>
      <c r="N418" s="580"/>
      <c r="O418" s="580"/>
      <c r="P418" s="580"/>
    </row>
    <row r="419" spans="1:16" ht="12.75" x14ac:dyDescent="0.2">
      <c r="A419" s="580"/>
      <c r="B419" s="580"/>
      <c r="C419" s="580"/>
      <c r="D419" s="580"/>
      <c r="E419" s="580"/>
      <c r="F419" s="580"/>
      <c r="G419" s="580"/>
      <c r="H419" s="580"/>
      <c r="I419" s="580"/>
      <c r="J419" s="580"/>
      <c r="K419" s="580"/>
      <c r="L419" s="580"/>
      <c r="M419" s="580"/>
      <c r="N419" s="580"/>
      <c r="O419" s="580"/>
      <c r="P419" s="580"/>
    </row>
    <row r="420" spans="1:16" ht="12.75" x14ac:dyDescent="0.2">
      <c r="A420" s="580"/>
      <c r="B420" s="580"/>
      <c r="C420" s="580"/>
      <c r="D420" s="580"/>
      <c r="E420" s="580"/>
      <c r="F420" s="580"/>
      <c r="G420" s="580"/>
      <c r="H420" s="580"/>
      <c r="I420" s="580"/>
      <c r="J420" s="580"/>
      <c r="K420" s="580"/>
      <c r="L420" s="580"/>
      <c r="M420" s="580"/>
      <c r="N420" s="580"/>
      <c r="O420" s="580"/>
      <c r="P420" s="580"/>
    </row>
    <row r="421" spans="1:16" ht="12.75" x14ac:dyDescent="0.2">
      <c r="A421" s="580"/>
      <c r="B421" s="580"/>
      <c r="C421" s="580"/>
      <c r="D421" s="580"/>
      <c r="E421" s="580"/>
      <c r="F421" s="580"/>
      <c r="G421" s="580"/>
      <c r="H421" s="580"/>
      <c r="I421" s="580"/>
      <c r="J421" s="580"/>
      <c r="K421" s="580"/>
      <c r="L421" s="580"/>
      <c r="M421" s="580"/>
      <c r="N421" s="580"/>
      <c r="O421" s="580"/>
      <c r="P421" s="580"/>
    </row>
    <row r="422" spans="1:16" ht="12.75" x14ac:dyDescent="0.2">
      <c r="A422" s="580"/>
      <c r="B422" s="580"/>
      <c r="C422" s="580"/>
      <c r="D422" s="580"/>
      <c r="E422" s="580"/>
      <c r="F422" s="580"/>
      <c r="G422" s="580"/>
      <c r="H422" s="580"/>
      <c r="I422" s="580"/>
      <c r="J422" s="580"/>
      <c r="K422" s="580"/>
      <c r="L422" s="580"/>
      <c r="M422" s="580"/>
      <c r="N422" s="580"/>
      <c r="O422" s="580"/>
      <c r="P422" s="580"/>
    </row>
    <row r="423" spans="1:16" ht="12.75" x14ac:dyDescent="0.2">
      <c r="A423" s="580"/>
      <c r="B423" s="580"/>
      <c r="C423" s="580"/>
      <c r="D423" s="580"/>
      <c r="E423" s="580"/>
      <c r="F423" s="580"/>
      <c r="G423" s="580"/>
      <c r="H423" s="580"/>
      <c r="I423" s="580"/>
      <c r="J423" s="580"/>
      <c r="K423" s="580"/>
      <c r="L423" s="580"/>
      <c r="M423" s="580"/>
      <c r="N423" s="580"/>
      <c r="O423" s="580"/>
      <c r="P423" s="580"/>
    </row>
    <row r="424" spans="1:16" ht="12.75" x14ac:dyDescent="0.2">
      <c r="A424" s="580"/>
      <c r="B424" s="580"/>
      <c r="C424" s="580"/>
      <c r="D424" s="580"/>
      <c r="E424" s="580"/>
      <c r="F424" s="580"/>
      <c r="G424" s="580"/>
      <c r="H424" s="580"/>
      <c r="I424" s="580"/>
      <c r="J424" s="580"/>
      <c r="K424" s="580"/>
      <c r="L424" s="580"/>
      <c r="M424" s="580"/>
      <c r="N424" s="580"/>
      <c r="O424" s="580"/>
      <c r="P424" s="580"/>
    </row>
    <row r="425" spans="1:16" ht="12.75" x14ac:dyDescent="0.2">
      <c r="A425" s="580"/>
      <c r="B425" s="580"/>
      <c r="C425" s="580"/>
      <c r="D425" s="580"/>
      <c r="E425" s="580"/>
      <c r="F425" s="580"/>
      <c r="G425" s="580"/>
      <c r="H425" s="580"/>
      <c r="I425" s="580"/>
      <c r="J425" s="580"/>
      <c r="K425" s="580"/>
      <c r="L425" s="580"/>
      <c r="M425" s="580"/>
      <c r="N425" s="580"/>
      <c r="O425" s="580"/>
      <c r="P425" s="580"/>
    </row>
    <row r="426" spans="1:16" ht="12.75" x14ac:dyDescent="0.2">
      <c r="A426" s="580"/>
      <c r="B426" s="580"/>
      <c r="C426" s="580"/>
      <c r="D426" s="580"/>
      <c r="E426" s="580"/>
      <c r="F426" s="580"/>
      <c r="G426" s="580"/>
      <c r="H426" s="580"/>
      <c r="I426" s="580"/>
      <c r="J426" s="580"/>
      <c r="K426" s="580"/>
      <c r="L426" s="580"/>
      <c r="M426" s="580"/>
      <c r="N426" s="580"/>
      <c r="O426" s="580"/>
      <c r="P426" s="580"/>
    </row>
    <row r="427" spans="1:16" ht="12.75" x14ac:dyDescent="0.2">
      <c r="A427" s="580"/>
      <c r="B427" s="580"/>
      <c r="C427" s="580"/>
      <c r="D427" s="580"/>
      <c r="E427" s="580"/>
      <c r="F427" s="580"/>
      <c r="G427" s="580"/>
      <c r="H427" s="580"/>
      <c r="I427" s="580"/>
      <c r="J427" s="580"/>
      <c r="K427" s="580"/>
      <c r="L427" s="580"/>
      <c r="M427" s="580"/>
      <c r="N427" s="580"/>
      <c r="O427" s="580"/>
      <c r="P427" s="580"/>
    </row>
    <row r="428" spans="1:16" ht="12.75" x14ac:dyDescent="0.2">
      <c r="A428" s="580"/>
      <c r="B428" s="580"/>
      <c r="C428" s="580"/>
      <c r="D428" s="580"/>
      <c r="E428" s="580"/>
      <c r="F428" s="580"/>
      <c r="G428" s="580"/>
      <c r="H428" s="580"/>
      <c r="I428" s="580"/>
      <c r="J428" s="580"/>
      <c r="K428" s="580"/>
      <c r="L428" s="580"/>
      <c r="M428" s="580"/>
      <c r="N428" s="580"/>
      <c r="O428" s="580"/>
      <c r="P428" s="580"/>
    </row>
    <row r="429" spans="1:16" ht="12.75" x14ac:dyDescent="0.2">
      <c r="A429" s="580"/>
      <c r="B429" s="580"/>
      <c r="C429" s="580"/>
      <c r="D429" s="580"/>
      <c r="E429" s="580"/>
      <c r="F429" s="580"/>
      <c r="G429" s="580"/>
      <c r="H429" s="580"/>
      <c r="I429" s="580"/>
      <c r="J429" s="580"/>
      <c r="K429" s="580"/>
      <c r="L429" s="580"/>
      <c r="M429" s="580"/>
      <c r="N429" s="580"/>
      <c r="O429" s="580"/>
      <c r="P429" s="580"/>
    </row>
    <row r="430" spans="1:16" ht="12.75" x14ac:dyDescent="0.2">
      <c r="A430" s="580"/>
      <c r="B430" s="580"/>
      <c r="C430" s="580"/>
      <c r="D430" s="580"/>
      <c r="E430" s="580"/>
      <c r="F430" s="580"/>
      <c r="G430" s="580"/>
      <c r="H430" s="580"/>
      <c r="I430" s="580"/>
      <c r="J430" s="580"/>
      <c r="K430" s="580"/>
      <c r="L430" s="580"/>
      <c r="M430" s="580"/>
      <c r="N430" s="580"/>
      <c r="O430" s="580"/>
      <c r="P430" s="580"/>
    </row>
    <row r="431" spans="1:16" ht="12.75" x14ac:dyDescent="0.2">
      <c r="A431" s="580"/>
      <c r="B431" s="580"/>
      <c r="C431" s="580"/>
      <c r="D431" s="580"/>
      <c r="E431" s="580"/>
      <c r="F431" s="580"/>
      <c r="G431" s="580"/>
      <c r="H431" s="580"/>
      <c r="I431" s="580"/>
      <c r="J431" s="580"/>
      <c r="K431" s="580"/>
      <c r="L431" s="580"/>
      <c r="M431" s="580"/>
      <c r="N431" s="580"/>
      <c r="O431" s="580"/>
      <c r="P431" s="580"/>
    </row>
    <row r="432" spans="1:16" ht="12.75" x14ac:dyDescent="0.2">
      <c r="A432" s="580"/>
      <c r="B432" s="580"/>
      <c r="C432" s="580"/>
      <c r="D432" s="580"/>
      <c r="E432" s="580"/>
      <c r="F432" s="580"/>
      <c r="G432" s="580"/>
      <c r="H432" s="580"/>
      <c r="I432" s="580"/>
      <c r="J432" s="580"/>
      <c r="K432" s="580"/>
      <c r="L432" s="580"/>
      <c r="M432" s="580"/>
      <c r="N432" s="580"/>
      <c r="O432" s="580"/>
      <c r="P432" s="580"/>
    </row>
    <row r="433" spans="1:16" ht="12.75" x14ac:dyDescent="0.2">
      <c r="A433" s="580"/>
      <c r="B433" s="580"/>
      <c r="C433" s="580"/>
      <c r="D433" s="580"/>
      <c r="E433" s="580"/>
      <c r="F433" s="580"/>
      <c r="G433" s="580"/>
      <c r="H433" s="580"/>
      <c r="I433" s="580"/>
      <c r="J433" s="580"/>
      <c r="K433" s="580"/>
      <c r="L433" s="580"/>
      <c r="M433" s="580"/>
      <c r="N433" s="580"/>
      <c r="O433" s="580"/>
      <c r="P433" s="580"/>
    </row>
    <row r="434" spans="1:16" ht="12.75" x14ac:dyDescent="0.2">
      <c r="A434" s="580"/>
      <c r="B434" s="580"/>
      <c r="C434" s="580"/>
      <c r="D434" s="580"/>
      <c r="E434" s="580"/>
      <c r="F434" s="580"/>
      <c r="G434" s="580"/>
      <c r="H434" s="580"/>
      <c r="I434" s="580"/>
      <c r="J434" s="580"/>
      <c r="K434" s="580"/>
      <c r="L434" s="580"/>
      <c r="M434" s="580"/>
      <c r="N434" s="580"/>
      <c r="O434" s="580"/>
      <c r="P434" s="580"/>
    </row>
    <row r="435" spans="1:16" ht="12.75" x14ac:dyDescent="0.2">
      <c r="A435" s="580"/>
      <c r="B435" s="580"/>
      <c r="C435" s="580"/>
      <c r="D435" s="580"/>
      <c r="E435" s="580"/>
      <c r="F435" s="580"/>
      <c r="G435" s="580"/>
      <c r="H435" s="580"/>
      <c r="I435" s="580"/>
      <c r="J435" s="580"/>
      <c r="K435" s="580"/>
      <c r="L435" s="580"/>
      <c r="M435" s="580"/>
      <c r="N435" s="580"/>
      <c r="O435" s="580"/>
      <c r="P435" s="580"/>
    </row>
    <row r="436" spans="1:16" ht="12.75" x14ac:dyDescent="0.2">
      <c r="A436" s="580"/>
      <c r="B436" s="580"/>
      <c r="C436" s="580"/>
      <c r="D436" s="580"/>
      <c r="E436" s="580"/>
      <c r="F436" s="580"/>
      <c r="G436" s="580"/>
      <c r="H436" s="580"/>
      <c r="I436" s="580"/>
      <c r="J436" s="580"/>
      <c r="K436" s="580"/>
      <c r="L436" s="580"/>
      <c r="M436" s="580"/>
      <c r="N436" s="580"/>
      <c r="O436" s="580"/>
      <c r="P436" s="580"/>
    </row>
    <row r="437" spans="1:16" ht="12.75" x14ac:dyDescent="0.2">
      <c r="A437" s="580"/>
      <c r="B437" s="580"/>
      <c r="C437" s="580"/>
      <c r="D437" s="580"/>
      <c r="E437" s="580"/>
      <c r="F437" s="580"/>
      <c r="G437" s="580"/>
      <c r="H437" s="580"/>
      <c r="I437" s="580"/>
      <c r="J437" s="580"/>
      <c r="K437" s="580"/>
      <c r="L437" s="580"/>
      <c r="M437" s="580"/>
      <c r="N437" s="580"/>
      <c r="O437" s="580"/>
      <c r="P437" s="580"/>
    </row>
    <row r="438" spans="1:16" ht="12.75" x14ac:dyDescent="0.2">
      <c r="A438" s="580"/>
      <c r="B438" s="580"/>
      <c r="C438" s="580"/>
      <c r="D438" s="580"/>
      <c r="E438" s="580"/>
      <c r="F438" s="580"/>
      <c r="G438" s="580"/>
      <c r="H438" s="580"/>
      <c r="I438" s="580"/>
      <c r="J438" s="580"/>
      <c r="K438" s="580"/>
      <c r="L438" s="580"/>
      <c r="M438" s="580"/>
      <c r="N438" s="580"/>
      <c r="O438" s="580"/>
      <c r="P438" s="580"/>
    </row>
    <row r="439" spans="1:16" ht="12.75" x14ac:dyDescent="0.2">
      <c r="A439" s="580"/>
      <c r="B439" s="580"/>
      <c r="C439" s="580"/>
      <c r="D439" s="580"/>
      <c r="E439" s="580"/>
      <c r="F439" s="580"/>
      <c r="G439" s="580"/>
      <c r="H439" s="580"/>
      <c r="I439" s="580"/>
      <c r="J439" s="580"/>
      <c r="K439" s="580"/>
      <c r="L439" s="580"/>
      <c r="M439" s="580"/>
      <c r="N439" s="580"/>
      <c r="O439" s="580"/>
      <c r="P439" s="580"/>
    </row>
    <row r="440" spans="1:16" ht="12.75" x14ac:dyDescent="0.2">
      <c r="A440" s="580"/>
      <c r="B440" s="580"/>
      <c r="C440" s="580"/>
      <c r="D440" s="580"/>
      <c r="E440" s="580"/>
      <c r="F440" s="580"/>
      <c r="G440" s="580"/>
      <c r="H440" s="580"/>
      <c r="I440" s="580"/>
      <c r="J440" s="580"/>
      <c r="K440" s="580"/>
      <c r="L440" s="580"/>
      <c r="M440" s="580"/>
      <c r="N440" s="580"/>
      <c r="O440" s="580"/>
      <c r="P440" s="580"/>
    </row>
    <row r="441" spans="1:16" ht="12.75" x14ac:dyDescent="0.2">
      <c r="A441" s="580"/>
      <c r="B441" s="580"/>
      <c r="C441" s="580"/>
      <c r="D441" s="580"/>
      <c r="E441" s="580"/>
      <c r="F441" s="580"/>
      <c r="G441" s="580"/>
      <c r="H441" s="580"/>
      <c r="I441" s="580"/>
      <c r="J441" s="580"/>
      <c r="K441" s="580"/>
      <c r="L441" s="580"/>
      <c r="M441" s="580"/>
      <c r="N441" s="580"/>
      <c r="O441" s="580"/>
      <c r="P441" s="580"/>
    </row>
    <row r="442" spans="1:16" ht="12.75" x14ac:dyDescent="0.2">
      <c r="A442" s="580"/>
      <c r="B442" s="580"/>
      <c r="C442" s="580"/>
      <c r="D442" s="580"/>
      <c r="E442" s="580"/>
      <c r="F442" s="580"/>
      <c r="G442" s="580"/>
      <c r="H442" s="580"/>
      <c r="I442" s="580"/>
      <c r="J442" s="580"/>
      <c r="K442" s="580"/>
      <c r="L442" s="580"/>
      <c r="M442" s="580"/>
      <c r="N442" s="580"/>
      <c r="O442" s="580"/>
      <c r="P442" s="580"/>
    </row>
    <row r="443" spans="1:16" ht="12.75" x14ac:dyDescent="0.2">
      <c r="A443" s="580"/>
      <c r="B443" s="580"/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</row>
    <row r="444" spans="1:16" ht="12.75" x14ac:dyDescent="0.2">
      <c r="A444" s="580"/>
      <c r="B444" s="580"/>
      <c r="C444" s="580"/>
      <c r="D444" s="580"/>
      <c r="E444" s="580"/>
      <c r="F444" s="580"/>
      <c r="G444" s="580"/>
      <c r="H444" s="580"/>
      <c r="I444" s="580"/>
      <c r="J444" s="580"/>
      <c r="K444" s="580"/>
      <c r="L444" s="580"/>
      <c r="M444" s="580"/>
      <c r="N444" s="580"/>
      <c r="O444" s="580"/>
      <c r="P444" s="580"/>
    </row>
    <row r="445" spans="1:16" ht="12.75" x14ac:dyDescent="0.2">
      <c r="A445" s="580"/>
      <c r="B445" s="580"/>
      <c r="C445" s="580"/>
      <c r="D445" s="580"/>
      <c r="E445" s="580"/>
      <c r="F445" s="580"/>
      <c r="G445" s="580"/>
      <c r="H445" s="580"/>
      <c r="I445" s="580"/>
      <c r="J445" s="580"/>
      <c r="K445" s="580"/>
      <c r="L445" s="580"/>
      <c r="M445" s="580"/>
      <c r="N445" s="580"/>
      <c r="O445" s="580"/>
      <c r="P445" s="580"/>
    </row>
    <row r="446" spans="1:16" ht="12.75" x14ac:dyDescent="0.2">
      <c r="A446" s="580"/>
      <c r="B446" s="580"/>
      <c r="C446" s="580"/>
      <c r="D446" s="580"/>
      <c r="E446" s="580"/>
      <c r="F446" s="580"/>
      <c r="G446" s="580"/>
      <c r="H446" s="580"/>
      <c r="I446" s="580"/>
      <c r="J446" s="580"/>
      <c r="K446" s="580"/>
      <c r="L446" s="580"/>
      <c r="M446" s="580"/>
      <c r="N446" s="580"/>
      <c r="O446" s="580"/>
      <c r="P446" s="580"/>
    </row>
    <row r="447" spans="1:16" ht="12.75" x14ac:dyDescent="0.2">
      <c r="A447" s="580"/>
      <c r="B447" s="580"/>
      <c r="C447" s="580"/>
      <c r="D447" s="580"/>
      <c r="E447" s="580"/>
      <c r="F447" s="580"/>
      <c r="G447" s="580"/>
      <c r="H447" s="580"/>
      <c r="I447" s="580"/>
      <c r="J447" s="580"/>
      <c r="K447" s="580"/>
      <c r="L447" s="580"/>
      <c r="M447" s="580"/>
      <c r="N447" s="580"/>
      <c r="O447" s="580"/>
      <c r="P447" s="580"/>
    </row>
    <row r="448" spans="1:16" ht="12.75" x14ac:dyDescent="0.2">
      <c r="A448" s="580"/>
      <c r="B448" s="580"/>
      <c r="C448" s="580"/>
      <c r="D448" s="580"/>
      <c r="E448" s="580"/>
      <c r="F448" s="580"/>
      <c r="G448" s="580"/>
      <c r="H448" s="580"/>
      <c r="I448" s="580"/>
      <c r="J448" s="580"/>
      <c r="K448" s="580"/>
      <c r="L448" s="580"/>
      <c r="M448" s="580"/>
      <c r="N448" s="580"/>
      <c r="O448" s="580"/>
      <c r="P448" s="580"/>
    </row>
    <row r="449" spans="1:16" ht="12.75" x14ac:dyDescent="0.2">
      <c r="A449" s="580"/>
      <c r="B449" s="580"/>
      <c r="C449" s="580"/>
      <c r="D449" s="580"/>
      <c r="E449" s="580"/>
      <c r="F449" s="580"/>
      <c r="G449" s="580"/>
      <c r="H449" s="580"/>
      <c r="I449" s="580"/>
      <c r="J449" s="580"/>
      <c r="K449" s="580"/>
      <c r="L449" s="580"/>
      <c r="M449" s="580"/>
      <c r="N449" s="580"/>
      <c r="O449" s="580"/>
      <c r="P449" s="580"/>
    </row>
    <row r="450" spans="1:16" ht="12.75" x14ac:dyDescent="0.2">
      <c r="A450" s="580"/>
      <c r="B450" s="580"/>
      <c r="C450" s="580"/>
      <c r="D450" s="580"/>
      <c r="E450" s="580"/>
      <c r="F450" s="580"/>
      <c r="G450" s="580"/>
      <c r="H450" s="580"/>
      <c r="I450" s="580"/>
      <c r="J450" s="580"/>
      <c r="K450" s="580"/>
      <c r="L450" s="580"/>
      <c r="M450" s="580"/>
      <c r="N450" s="580"/>
      <c r="O450" s="580"/>
      <c r="P450" s="580"/>
    </row>
    <row r="451" spans="1:16" ht="12.75" x14ac:dyDescent="0.2">
      <c r="A451" s="580"/>
      <c r="B451" s="580"/>
      <c r="C451" s="580"/>
      <c r="D451" s="580"/>
      <c r="E451" s="580"/>
      <c r="F451" s="580"/>
      <c r="G451" s="580"/>
      <c r="H451" s="580"/>
      <c r="I451" s="580"/>
      <c r="J451" s="580"/>
      <c r="K451" s="580"/>
      <c r="L451" s="580"/>
      <c r="M451" s="580"/>
      <c r="N451" s="580"/>
      <c r="O451" s="580"/>
      <c r="P451" s="580"/>
    </row>
    <row r="452" spans="1:16" ht="12.75" x14ac:dyDescent="0.2">
      <c r="A452" s="580"/>
      <c r="B452" s="580"/>
      <c r="C452" s="580"/>
      <c r="D452" s="580"/>
      <c r="E452" s="580"/>
      <c r="F452" s="580"/>
      <c r="G452" s="580"/>
      <c r="H452" s="580"/>
      <c r="I452" s="580"/>
      <c r="J452" s="580"/>
      <c r="K452" s="580"/>
      <c r="L452" s="580"/>
      <c r="M452" s="580"/>
      <c r="N452" s="580"/>
      <c r="O452" s="580"/>
      <c r="P452" s="580"/>
    </row>
    <row r="453" spans="1:16" ht="12.75" x14ac:dyDescent="0.2">
      <c r="A453" s="580"/>
      <c r="B453" s="580"/>
      <c r="C453" s="580"/>
      <c r="D453" s="580"/>
      <c r="E453" s="580"/>
      <c r="F453" s="580"/>
      <c r="G453" s="580"/>
      <c r="H453" s="580"/>
      <c r="I453" s="580"/>
      <c r="J453" s="580"/>
      <c r="K453" s="580"/>
      <c r="L453" s="580"/>
      <c r="M453" s="580"/>
      <c r="N453" s="580"/>
      <c r="O453" s="580"/>
      <c r="P453" s="580"/>
    </row>
    <row r="454" spans="1:16" ht="12.75" x14ac:dyDescent="0.2">
      <c r="A454" s="580"/>
      <c r="B454" s="580"/>
      <c r="C454" s="580"/>
      <c r="D454" s="580"/>
      <c r="E454" s="580"/>
      <c r="F454" s="580"/>
      <c r="G454" s="580"/>
      <c r="H454" s="580"/>
      <c r="I454" s="580"/>
      <c r="J454" s="580"/>
      <c r="K454" s="580"/>
      <c r="L454" s="580"/>
      <c r="M454" s="580"/>
      <c r="N454" s="580"/>
      <c r="O454" s="580"/>
      <c r="P454" s="580"/>
    </row>
    <row r="455" spans="1:16" ht="12.75" x14ac:dyDescent="0.2">
      <c r="A455" s="580"/>
      <c r="B455" s="580"/>
      <c r="C455" s="580"/>
      <c r="D455" s="580"/>
      <c r="E455" s="580"/>
      <c r="F455" s="580"/>
      <c r="G455" s="580"/>
      <c r="H455" s="580"/>
      <c r="I455" s="580"/>
      <c r="J455" s="580"/>
      <c r="K455" s="580"/>
      <c r="L455" s="580"/>
      <c r="M455" s="580"/>
      <c r="N455" s="580"/>
      <c r="O455" s="580"/>
      <c r="P455" s="580"/>
    </row>
    <row r="456" spans="1:16" ht="12.75" x14ac:dyDescent="0.2">
      <c r="A456" s="580"/>
      <c r="B456" s="580"/>
      <c r="C456" s="580"/>
      <c r="D456" s="580"/>
      <c r="E456" s="580"/>
      <c r="F456" s="580"/>
      <c r="G456" s="580"/>
      <c r="H456" s="580"/>
      <c r="I456" s="580"/>
      <c r="J456" s="580"/>
      <c r="K456" s="580"/>
      <c r="L456" s="580"/>
      <c r="M456" s="580"/>
      <c r="N456" s="580"/>
      <c r="O456" s="580"/>
      <c r="P456" s="580"/>
    </row>
    <row r="457" spans="1:16" ht="12.75" x14ac:dyDescent="0.2">
      <c r="A457" s="580"/>
      <c r="B457" s="580"/>
      <c r="C457" s="580"/>
      <c r="D457" s="580"/>
      <c r="E457" s="580"/>
      <c r="F457" s="580"/>
      <c r="G457" s="580"/>
      <c r="H457" s="580"/>
      <c r="I457" s="580"/>
      <c r="J457" s="580"/>
      <c r="K457" s="580"/>
      <c r="L457" s="580"/>
      <c r="M457" s="580"/>
      <c r="N457" s="580"/>
      <c r="O457" s="580"/>
      <c r="P457" s="580"/>
    </row>
    <row r="458" spans="1:16" ht="12.75" x14ac:dyDescent="0.2">
      <c r="A458" s="580"/>
      <c r="B458" s="580"/>
      <c r="C458" s="580"/>
      <c r="D458" s="580"/>
      <c r="E458" s="580"/>
      <c r="F458" s="580"/>
      <c r="G458" s="580"/>
      <c r="H458" s="580"/>
      <c r="I458" s="580"/>
      <c r="J458" s="580"/>
      <c r="K458" s="580"/>
      <c r="L458" s="580"/>
      <c r="M458" s="580"/>
      <c r="N458" s="580"/>
      <c r="O458" s="580"/>
      <c r="P458" s="580"/>
    </row>
    <row r="459" spans="1:16" ht="12.75" x14ac:dyDescent="0.2">
      <c r="A459" s="580"/>
      <c r="B459" s="580"/>
      <c r="C459" s="580"/>
      <c r="D459" s="580"/>
      <c r="E459" s="580"/>
      <c r="F459" s="580"/>
      <c r="G459" s="580"/>
      <c r="H459" s="580"/>
      <c r="I459" s="580"/>
      <c r="J459" s="580"/>
      <c r="K459" s="580"/>
      <c r="L459" s="580"/>
      <c r="M459" s="580"/>
      <c r="N459" s="580"/>
      <c r="O459" s="580"/>
      <c r="P459" s="580"/>
    </row>
    <row r="460" spans="1:16" ht="12.75" x14ac:dyDescent="0.2">
      <c r="A460" s="580"/>
      <c r="B460" s="580"/>
      <c r="C460" s="580"/>
      <c r="D460" s="580"/>
      <c r="E460" s="580"/>
      <c r="F460" s="580"/>
      <c r="G460" s="580"/>
      <c r="H460" s="580"/>
      <c r="I460" s="580"/>
      <c r="J460" s="580"/>
      <c r="K460" s="580"/>
      <c r="L460" s="580"/>
      <c r="M460" s="580"/>
      <c r="N460" s="580"/>
      <c r="O460" s="580"/>
      <c r="P460" s="580"/>
    </row>
    <row r="461" spans="1:16" ht="12.75" x14ac:dyDescent="0.2">
      <c r="A461" s="580"/>
      <c r="B461" s="580"/>
      <c r="C461" s="580"/>
      <c r="D461" s="580"/>
      <c r="E461" s="580"/>
      <c r="F461" s="580"/>
      <c r="G461" s="580"/>
      <c r="H461" s="580"/>
      <c r="I461" s="580"/>
      <c r="J461" s="580"/>
      <c r="K461" s="580"/>
      <c r="L461" s="580"/>
      <c r="M461" s="580"/>
      <c r="N461" s="580"/>
      <c r="O461" s="580"/>
      <c r="P461" s="580"/>
    </row>
    <row r="462" spans="1:16" ht="12.75" x14ac:dyDescent="0.2">
      <c r="A462" s="580"/>
      <c r="B462" s="580"/>
      <c r="C462" s="580"/>
      <c r="D462" s="580"/>
      <c r="E462" s="580"/>
      <c r="F462" s="580"/>
      <c r="G462" s="580"/>
      <c r="H462" s="580"/>
      <c r="I462" s="580"/>
      <c r="J462" s="580"/>
      <c r="K462" s="580"/>
      <c r="L462" s="580"/>
      <c r="M462" s="580"/>
      <c r="N462" s="580"/>
      <c r="O462" s="580"/>
      <c r="P462" s="580"/>
    </row>
    <row r="463" spans="1:16" ht="12.75" x14ac:dyDescent="0.2">
      <c r="A463" s="580"/>
      <c r="B463" s="580"/>
      <c r="C463" s="580"/>
      <c r="D463" s="580"/>
      <c r="E463" s="580"/>
      <c r="F463" s="580"/>
      <c r="G463" s="580"/>
      <c r="H463" s="580"/>
      <c r="I463" s="580"/>
      <c r="J463" s="580"/>
      <c r="K463" s="580"/>
      <c r="L463" s="580"/>
      <c r="M463" s="580"/>
      <c r="N463" s="580"/>
      <c r="O463" s="580"/>
      <c r="P463" s="580"/>
    </row>
    <row r="464" spans="1:16" ht="12.75" x14ac:dyDescent="0.2">
      <c r="A464" s="580"/>
      <c r="B464" s="580"/>
      <c r="C464" s="580"/>
      <c r="D464" s="580"/>
      <c r="E464" s="580"/>
      <c r="F464" s="580"/>
      <c r="G464" s="580"/>
      <c r="H464" s="580"/>
      <c r="I464" s="580"/>
      <c r="J464" s="580"/>
      <c r="K464" s="580"/>
      <c r="L464" s="580"/>
      <c r="M464" s="580"/>
      <c r="N464" s="580"/>
      <c r="O464" s="580"/>
      <c r="P464" s="580"/>
    </row>
    <row r="465" spans="1:16" ht="12.75" x14ac:dyDescent="0.2">
      <c r="A465" s="580"/>
      <c r="B465" s="580"/>
      <c r="C465" s="580"/>
      <c r="D465" s="580"/>
      <c r="E465" s="580"/>
      <c r="F465" s="580"/>
      <c r="G465" s="580"/>
      <c r="H465" s="580"/>
      <c r="I465" s="580"/>
      <c r="J465" s="580"/>
      <c r="K465" s="580"/>
      <c r="L465" s="580"/>
      <c r="M465" s="580"/>
      <c r="N465" s="580"/>
      <c r="O465" s="580"/>
      <c r="P465" s="580"/>
    </row>
    <row r="466" spans="1:16" ht="12.75" x14ac:dyDescent="0.2">
      <c r="A466" s="580"/>
      <c r="B466" s="580"/>
      <c r="C466" s="580"/>
      <c r="D466" s="580"/>
      <c r="E466" s="580"/>
      <c r="F466" s="580"/>
      <c r="G466" s="580"/>
      <c r="H466" s="580"/>
      <c r="I466" s="580"/>
      <c r="J466" s="580"/>
      <c r="K466" s="580"/>
      <c r="L466" s="580"/>
      <c r="M466" s="580"/>
      <c r="N466" s="580"/>
      <c r="O466" s="580"/>
      <c r="P466" s="580"/>
    </row>
    <row r="467" spans="1:16" ht="12.75" x14ac:dyDescent="0.2">
      <c r="A467" s="580"/>
      <c r="B467" s="580"/>
      <c r="C467" s="580"/>
      <c r="D467" s="580"/>
      <c r="E467" s="580"/>
      <c r="F467" s="580"/>
      <c r="G467" s="580"/>
      <c r="H467" s="580"/>
      <c r="I467" s="580"/>
      <c r="J467" s="580"/>
      <c r="K467" s="580"/>
      <c r="L467" s="580"/>
      <c r="M467" s="580"/>
      <c r="N467" s="580"/>
      <c r="O467" s="580"/>
      <c r="P467" s="580"/>
    </row>
    <row r="468" spans="1:16" ht="12.75" x14ac:dyDescent="0.2">
      <c r="A468" s="580"/>
      <c r="B468" s="580"/>
      <c r="C468" s="580"/>
      <c r="D468" s="580"/>
      <c r="E468" s="580"/>
      <c r="F468" s="580"/>
      <c r="G468" s="580"/>
      <c r="H468" s="580"/>
      <c r="I468" s="580"/>
      <c r="J468" s="580"/>
      <c r="K468" s="580"/>
      <c r="L468" s="580"/>
      <c r="M468" s="580"/>
      <c r="N468" s="580"/>
      <c r="O468" s="580"/>
      <c r="P468" s="580"/>
    </row>
    <row r="469" spans="1:16" ht="12.75" x14ac:dyDescent="0.2">
      <c r="A469" s="580"/>
      <c r="B469" s="580"/>
      <c r="C469" s="580"/>
      <c r="D469" s="580"/>
      <c r="E469" s="580"/>
      <c r="F469" s="580"/>
      <c r="G469" s="580"/>
      <c r="H469" s="580"/>
      <c r="I469" s="580"/>
      <c r="J469" s="580"/>
      <c r="K469" s="580"/>
      <c r="L469" s="580"/>
      <c r="M469" s="580"/>
      <c r="N469" s="580"/>
      <c r="O469" s="580"/>
      <c r="P469" s="580"/>
    </row>
    <row r="470" spans="1:16" ht="12.75" x14ac:dyDescent="0.2">
      <c r="A470" s="580"/>
      <c r="B470" s="580"/>
      <c r="C470" s="580"/>
      <c r="D470" s="580"/>
      <c r="E470" s="580"/>
      <c r="F470" s="580"/>
      <c r="G470" s="580"/>
      <c r="H470" s="580"/>
      <c r="I470" s="580"/>
      <c r="J470" s="580"/>
      <c r="K470" s="580"/>
      <c r="L470" s="580"/>
      <c r="M470" s="580"/>
      <c r="N470" s="580"/>
      <c r="O470" s="580"/>
      <c r="P470" s="580"/>
    </row>
    <row r="471" spans="1:16" ht="12.75" x14ac:dyDescent="0.2">
      <c r="A471" s="580"/>
      <c r="B471" s="580"/>
      <c r="C471" s="580"/>
      <c r="D471" s="580"/>
      <c r="E471" s="580"/>
      <c r="F471" s="580"/>
      <c r="G471" s="580"/>
      <c r="H471" s="580"/>
      <c r="I471" s="580"/>
      <c r="J471" s="580"/>
      <c r="K471" s="580"/>
      <c r="L471" s="580"/>
      <c r="M471" s="580"/>
      <c r="N471" s="580"/>
      <c r="O471" s="580"/>
      <c r="P471" s="580"/>
    </row>
    <row r="472" spans="1:16" ht="12.75" x14ac:dyDescent="0.2">
      <c r="A472" s="580"/>
      <c r="B472" s="580"/>
      <c r="C472" s="580"/>
      <c r="D472" s="580"/>
      <c r="E472" s="580"/>
      <c r="F472" s="580"/>
      <c r="G472" s="580"/>
      <c r="H472" s="580"/>
      <c r="I472" s="580"/>
      <c r="J472" s="580"/>
      <c r="K472" s="580"/>
      <c r="L472" s="580"/>
      <c r="M472" s="580"/>
      <c r="N472" s="580"/>
      <c r="O472" s="580"/>
      <c r="P472" s="580"/>
    </row>
    <row r="473" spans="1:16" ht="12.75" x14ac:dyDescent="0.2">
      <c r="A473" s="580"/>
      <c r="B473" s="580"/>
      <c r="C473" s="580"/>
      <c r="D473" s="580"/>
      <c r="E473" s="580"/>
      <c r="F473" s="580"/>
      <c r="G473" s="580"/>
      <c r="H473" s="580"/>
      <c r="I473" s="580"/>
      <c r="J473" s="580"/>
      <c r="K473" s="580"/>
      <c r="L473" s="580"/>
      <c r="M473" s="580"/>
      <c r="N473" s="580"/>
      <c r="O473" s="580"/>
      <c r="P473" s="580"/>
    </row>
    <row r="474" spans="1:16" ht="12.75" x14ac:dyDescent="0.2">
      <c r="A474" s="580"/>
      <c r="B474" s="580"/>
      <c r="C474" s="580"/>
      <c r="D474" s="580"/>
      <c r="E474" s="580"/>
      <c r="F474" s="580"/>
      <c r="G474" s="580"/>
      <c r="H474" s="580"/>
      <c r="I474" s="580"/>
      <c r="J474" s="580"/>
      <c r="K474" s="580"/>
      <c r="L474" s="580"/>
      <c r="M474" s="580"/>
      <c r="N474" s="580"/>
      <c r="O474" s="580"/>
      <c r="P474" s="580"/>
    </row>
    <row r="475" spans="1:16" ht="12.75" x14ac:dyDescent="0.2">
      <c r="A475" s="580"/>
      <c r="B475" s="580"/>
      <c r="C475" s="580"/>
      <c r="D475" s="580"/>
      <c r="E475" s="580"/>
      <c r="F475" s="580"/>
      <c r="G475" s="580"/>
      <c r="H475" s="580"/>
      <c r="I475" s="580"/>
      <c r="J475" s="580"/>
      <c r="K475" s="580"/>
      <c r="L475" s="580"/>
      <c r="M475" s="580"/>
      <c r="N475" s="580"/>
      <c r="O475" s="580"/>
      <c r="P475" s="580"/>
    </row>
    <row r="476" spans="1:16" ht="12.75" x14ac:dyDescent="0.2">
      <c r="A476" s="580"/>
      <c r="B476" s="580"/>
      <c r="C476" s="580"/>
      <c r="D476" s="580"/>
      <c r="E476" s="580"/>
      <c r="F476" s="580"/>
      <c r="G476" s="580"/>
      <c r="H476" s="580"/>
      <c r="I476" s="580"/>
      <c r="J476" s="580"/>
      <c r="K476" s="580"/>
      <c r="L476" s="580"/>
      <c r="M476" s="580"/>
      <c r="N476" s="580"/>
      <c r="O476" s="580"/>
      <c r="P476" s="580"/>
    </row>
    <row r="477" spans="1:16" ht="12.75" x14ac:dyDescent="0.2">
      <c r="A477" s="580"/>
      <c r="B477" s="580"/>
      <c r="C477" s="580"/>
      <c r="D477" s="580"/>
      <c r="E477" s="580"/>
      <c r="F477" s="580"/>
      <c r="G477" s="580"/>
      <c r="H477" s="580"/>
      <c r="I477" s="580"/>
      <c r="J477" s="580"/>
      <c r="K477" s="580"/>
      <c r="L477" s="580"/>
      <c r="M477" s="580"/>
      <c r="N477" s="580"/>
      <c r="O477" s="580"/>
      <c r="P477" s="580"/>
    </row>
    <row r="478" spans="1:16" ht="12.75" x14ac:dyDescent="0.2">
      <c r="A478" s="580"/>
      <c r="B478" s="580"/>
      <c r="C478" s="580"/>
      <c r="D478" s="580"/>
      <c r="E478" s="580"/>
      <c r="F478" s="580"/>
      <c r="G478" s="580"/>
      <c r="H478" s="580"/>
      <c r="I478" s="580"/>
      <c r="J478" s="580"/>
      <c r="K478" s="580"/>
      <c r="L478" s="580"/>
      <c r="M478" s="580"/>
      <c r="N478" s="580"/>
      <c r="O478" s="580"/>
      <c r="P478" s="580"/>
    </row>
    <row r="479" spans="1:16" ht="12.75" x14ac:dyDescent="0.2">
      <c r="A479" s="580"/>
      <c r="B479" s="580"/>
      <c r="C479" s="580"/>
      <c r="D479" s="580"/>
      <c r="E479" s="580"/>
      <c r="F479" s="580"/>
      <c r="G479" s="580"/>
      <c r="H479" s="580"/>
      <c r="I479" s="580"/>
      <c r="J479" s="580"/>
      <c r="K479" s="580"/>
      <c r="L479" s="580"/>
      <c r="M479" s="580"/>
      <c r="N479" s="580"/>
      <c r="O479" s="580"/>
      <c r="P479" s="580"/>
    </row>
    <row r="480" spans="1:16" ht="12.75" x14ac:dyDescent="0.2">
      <c r="A480" s="580"/>
      <c r="B480" s="580"/>
      <c r="C480" s="580"/>
      <c r="D480" s="580"/>
      <c r="E480" s="580"/>
      <c r="F480" s="580"/>
      <c r="G480" s="580"/>
      <c r="H480" s="580"/>
      <c r="I480" s="580"/>
      <c r="J480" s="580"/>
      <c r="K480" s="580"/>
      <c r="L480" s="580"/>
      <c r="M480" s="580"/>
      <c r="N480" s="580"/>
      <c r="O480" s="580"/>
      <c r="P480" s="580"/>
    </row>
    <row r="481" spans="1:16" ht="12.75" x14ac:dyDescent="0.2">
      <c r="A481" s="580"/>
      <c r="B481" s="580"/>
      <c r="C481" s="580"/>
      <c r="D481" s="580"/>
      <c r="E481" s="580"/>
      <c r="F481" s="580"/>
      <c r="G481" s="580"/>
      <c r="H481" s="580"/>
      <c r="I481" s="580"/>
      <c r="J481" s="580"/>
      <c r="K481" s="580"/>
      <c r="L481" s="580"/>
      <c r="M481" s="580"/>
      <c r="N481" s="580"/>
      <c r="O481" s="580"/>
      <c r="P481" s="580"/>
    </row>
    <row r="482" spans="1:16" ht="12.75" x14ac:dyDescent="0.2">
      <c r="A482" s="580"/>
      <c r="B482" s="580"/>
      <c r="C482" s="580"/>
      <c r="D482" s="580"/>
      <c r="E482" s="580"/>
      <c r="F482" s="580"/>
      <c r="G482" s="580"/>
      <c r="H482" s="580"/>
      <c r="I482" s="580"/>
      <c r="J482" s="580"/>
      <c r="K482" s="580"/>
      <c r="L482" s="580"/>
      <c r="M482" s="580"/>
      <c r="N482" s="580"/>
      <c r="O482" s="580"/>
      <c r="P482" s="580"/>
    </row>
    <row r="483" spans="1:16" ht="12.75" x14ac:dyDescent="0.2">
      <c r="A483" s="580"/>
      <c r="B483" s="580"/>
      <c r="C483" s="580"/>
      <c r="D483" s="580"/>
      <c r="E483" s="580"/>
      <c r="F483" s="580"/>
      <c r="G483" s="580"/>
      <c r="H483" s="580"/>
      <c r="I483" s="580"/>
      <c r="J483" s="580"/>
      <c r="K483" s="580"/>
      <c r="L483" s="580"/>
      <c r="M483" s="580"/>
      <c r="N483" s="580"/>
      <c r="O483" s="580"/>
      <c r="P483" s="580"/>
    </row>
    <row r="484" spans="1:16" ht="12.75" x14ac:dyDescent="0.2">
      <c r="A484" s="580"/>
      <c r="B484" s="580"/>
      <c r="C484" s="580"/>
      <c r="D484" s="580"/>
      <c r="E484" s="580"/>
      <c r="F484" s="580"/>
      <c r="G484" s="580"/>
      <c r="H484" s="580"/>
      <c r="I484" s="580"/>
      <c r="J484" s="580"/>
      <c r="K484" s="580"/>
      <c r="L484" s="580"/>
      <c r="M484" s="580"/>
      <c r="N484" s="580"/>
      <c r="O484" s="580"/>
      <c r="P484" s="580"/>
    </row>
    <row r="485" spans="1:16" ht="12.75" x14ac:dyDescent="0.2">
      <c r="A485" s="580"/>
      <c r="B485" s="580"/>
      <c r="C485" s="580"/>
      <c r="D485" s="580"/>
      <c r="E485" s="580"/>
      <c r="F485" s="580"/>
      <c r="G485" s="580"/>
      <c r="H485" s="580"/>
      <c r="I485" s="580"/>
      <c r="J485" s="580"/>
      <c r="K485" s="580"/>
      <c r="L485" s="580"/>
      <c r="M485" s="580"/>
      <c r="N485" s="580"/>
      <c r="O485" s="580"/>
      <c r="P485" s="580"/>
    </row>
    <row r="486" spans="1:16" ht="12.75" x14ac:dyDescent="0.2">
      <c r="A486" s="580"/>
      <c r="B486" s="580"/>
      <c r="C486" s="580"/>
      <c r="D486" s="580"/>
      <c r="E486" s="580"/>
      <c r="F486" s="580"/>
      <c r="G486" s="580"/>
      <c r="H486" s="580"/>
      <c r="I486" s="580"/>
      <c r="J486" s="580"/>
      <c r="K486" s="580"/>
      <c r="L486" s="580"/>
      <c r="M486" s="580"/>
      <c r="N486" s="580"/>
      <c r="O486" s="580"/>
      <c r="P486" s="580"/>
    </row>
    <row r="487" spans="1:16" ht="12.75" x14ac:dyDescent="0.2">
      <c r="A487" s="580"/>
      <c r="B487" s="580"/>
      <c r="C487" s="580"/>
      <c r="D487" s="580"/>
      <c r="E487" s="580"/>
      <c r="F487" s="580"/>
      <c r="G487" s="580"/>
      <c r="H487" s="580"/>
      <c r="I487" s="580"/>
      <c r="J487" s="580"/>
      <c r="K487" s="580"/>
      <c r="L487" s="580"/>
      <c r="M487" s="580"/>
      <c r="N487" s="580"/>
      <c r="O487" s="580"/>
      <c r="P487" s="580"/>
    </row>
    <row r="488" spans="1:16" ht="12.75" x14ac:dyDescent="0.2">
      <c r="A488" s="580"/>
      <c r="B488" s="580"/>
      <c r="C488" s="580"/>
      <c r="D488" s="580"/>
      <c r="E488" s="580"/>
      <c r="F488" s="580"/>
      <c r="G488" s="580"/>
      <c r="H488" s="580"/>
      <c r="I488" s="580"/>
      <c r="J488" s="580"/>
      <c r="K488" s="580"/>
      <c r="L488" s="580"/>
      <c r="M488" s="580"/>
      <c r="N488" s="580"/>
      <c r="O488" s="580"/>
      <c r="P488" s="580"/>
    </row>
    <row r="489" spans="1:16" ht="12.75" x14ac:dyDescent="0.2">
      <c r="A489" s="580"/>
      <c r="B489" s="580"/>
      <c r="C489" s="580"/>
      <c r="D489" s="580"/>
      <c r="E489" s="580"/>
      <c r="F489" s="580"/>
      <c r="G489" s="580"/>
      <c r="H489" s="580"/>
      <c r="I489" s="580"/>
      <c r="J489" s="580"/>
      <c r="K489" s="580"/>
      <c r="L489" s="580"/>
      <c r="M489" s="580"/>
      <c r="N489" s="580"/>
      <c r="O489" s="580"/>
      <c r="P489" s="580"/>
    </row>
    <row r="490" spans="1:16" ht="12.75" x14ac:dyDescent="0.2">
      <c r="A490" s="580"/>
      <c r="B490" s="580"/>
      <c r="C490" s="580"/>
      <c r="D490" s="580"/>
      <c r="E490" s="580"/>
      <c r="F490" s="580"/>
      <c r="G490" s="580"/>
      <c r="H490" s="580"/>
      <c r="I490" s="580"/>
      <c r="J490" s="580"/>
      <c r="K490" s="580"/>
      <c r="L490" s="580"/>
      <c r="M490" s="580"/>
      <c r="N490" s="580"/>
      <c r="O490" s="580"/>
      <c r="P490" s="580"/>
    </row>
    <row r="491" spans="1:16" ht="12.75" x14ac:dyDescent="0.2">
      <c r="A491" s="580"/>
      <c r="B491" s="580"/>
      <c r="C491" s="580"/>
      <c r="D491" s="580"/>
      <c r="E491" s="580"/>
      <c r="F491" s="580"/>
      <c r="G491" s="580"/>
      <c r="H491" s="580"/>
      <c r="I491" s="580"/>
      <c r="J491" s="580"/>
      <c r="K491" s="580"/>
      <c r="L491" s="580"/>
      <c r="M491" s="580"/>
      <c r="N491" s="580"/>
      <c r="O491" s="580"/>
      <c r="P491" s="580"/>
    </row>
    <row r="492" spans="1:16" ht="12.75" x14ac:dyDescent="0.2">
      <c r="A492" s="580"/>
      <c r="B492" s="580"/>
      <c r="C492" s="580"/>
      <c r="D492" s="580"/>
      <c r="E492" s="580"/>
      <c r="F492" s="580"/>
      <c r="G492" s="580"/>
      <c r="H492" s="580"/>
      <c r="I492" s="580"/>
      <c r="J492" s="580"/>
      <c r="K492" s="580"/>
      <c r="L492" s="580"/>
      <c r="M492" s="580"/>
      <c r="N492" s="580"/>
      <c r="O492" s="580"/>
      <c r="P492" s="580"/>
    </row>
    <row r="493" spans="1:16" ht="12.75" x14ac:dyDescent="0.2">
      <c r="A493" s="580"/>
      <c r="B493" s="580"/>
      <c r="C493" s="580"/>
      <c r="D493" s="580"/>
      <c r="E493" s="580"/>
      <c r="F493" s="580"/>
      <c r="G493" s="580"/>
      <c r="H493" s="580"/>
      <c r="I493" s="580"/>
      <c r="J493" s="580"/>
      <c r="K493" s="580"/>
      <c r="L493" s="580"/>
      <c r="M493" s="580"/>
      <c r="N493" s="580"/>
      <c r="O493" s="580"/>
      <c r="P493" s="580"/>
    </row>
    <row r="494" spans="1:16" ht="12.75" x14ac:dyDescent="0.2">
      <c r="A494" s="580"/>
      <c r="B494" s="580"/>
      <c r="C494" s="580"/>
      <c r="D494" s="580"/>
      <c r="E494" s="580"/>
      <c r="F494" s="580"/>
      <c r="G494" s="580"/>
      <c r="H494" s="580"/>
      <c r="I494" s="580"/>
      <c r="J494" s="580"/>
      <c r="K494" s="580"/>
      <c r="L494" s="580"/>
      <c r="M494" s="580"/>
      <c r="N494" s="580"/>
      <c r="O494" s="580"/>
      <c r="P494" s="580"/>
    </row>
    <row r="495" spans="1:16" ht="12.75" x14ac:dyDescent="0.2">
      <c r="A495" s="580"/>
      <c r="B495" s="580"/>
      <c r="C495" s="580"/>
      <c r="D495" s="580"/>
      <c r="E495" s="580"/>
      <c r="F495" s="580"/>
      <c r="G495" s="580"/>
      <c r="H495" s="580"/>
      <c r="I495" s="580"/>
      <c r="J495" s="580"/>
      <c r="K495" s="580"/>
      <c r="L495" s="580"/>
      <c r="M495" s="580"/>
      <c r="N495" s="580"/>
      <c r="O495" s="580"/>
      <c r="P495" s="580"/>
    </row>
    <row r="496" spans="1:16" ht="12.75" x14ac:dyDescent="0.2">
      <c r="A496" s="580"/>
      <c r="B496" s="580"/>
      <c r="C496" s="580"/>
      <c r="D496" s="580"/>
      <c r="E496" s="580"/>
      <c r="F496" s="580"/>
      <c r="G496" s="580"/>
      <c r="H496" s="580"/>
      <c r="I496" s="580"/>
      <c r="J496" s="580"/>
      <c r="K496" s="580"/>
      <c r="L496" s="580"/>
      <c r="M496" s="580"/>
      <c r="N496" s="580"/>
      <c r="O496" s="580"/>
      <c r="P496" s="580"/>
    </row>
    <row r="497" spans="1:16" ht="12.75" x14ac:dyDescent="0.2">
      <c r="A497" s="580"/>
      <c r="B497" s="580"/>
      <c r="C497" s="580"/>
      <c r="D497" s="580"/>
      <c r="E497" s="580"/>
      <c r="F497" s="580"/>
      <c r="G497" s="580"/>
      <c r="H497" s="580"/>
      <c r="I497" s="580"/>
      <c r="J497" s="580"/>
      <c r="K497" s="580"/>
      <c r="L497" s="580"/>
      <c r="M497" s="580"/>
      <c r="N497" s="580"/>
      <c r="O497" s="580"/>
      <c r="P497" s="580"/>
    </row>
    <row r="498" spans="1:16" ht="12.75" x14ac:dyDescent="0.2">
      <c r="A498" s="580"/>
      <c r="B498" s="580"/>
      <c r="C498" s="580"/>
      <c r="D498" s="580"/>
      <c r="E498" s="580"/>
      <c r="F498" s="580"/>
      <c r="G498" s="580"/>
      <c r="H498" s="580"/>
      <c r="I498" s="580"/>
      <c r="J498" s="580"/>
      <c r="K498" s="580"/>
      <c r="L498" s="580"/>
      <c r="M498" s="580"/>
      <c r="N498" s="580"/>
      <c r="O498" s="580"/>
      <c r="P498" s="580"/>
    </row>
    <row r="499" spans="1:16" ht="12.75" x14ac:dyDescent="0.2">
      <c r="A499" s="580"/>
      <c r="B499" s="580"/>
      <c r="C499" s="580"/>
      <c r="D499" s="580"/>
      <c r="E499" s="580"/>
      <c r="F499" s="580"/>
      <c r="G499" s="580"/>
      <c r="H499" s="580"/>
      <c r="I499" s="580"/>
      <c r="J499" s="580"/>
      <c r="K499" s="580"/>
      <c r="L499" s="580"/>
      <c r="M499" s="580"/>
      <c r="N499" s="580"/>
      <c r="O499" s="580"/>
      <c r="P499" s="580"/>
    </row>
    <row r="500" spans="1:16" ht="12.75" x14ac:dyDescent="0.2">
      <c r="A500" s="580"/>
      <c r="B500" s="580"/>
      <c r="C500" s="580"/>
      <c r="D500" s="580"/>
      <c r="E500" s="580"/>
      <c r="F500" s="580"/>
      <c r="G500" s="580"/>
      <c r="H500" s="580"/>
      <c r="I500" s="580"/>
      <c r="J500" s="580"/>
      <c r="K500" s="580"/>
      <c r="L500" s="580"/>
      <c r="M500" s="580"/>
      <c r="N500" s="580"/>
      <c r="O500" s="580"/>
      <c r="P500" s="580"/>
    </row>
    <row r="501" spans="1:16" ht="12.75" x14ac:dyDescent="0.2">
      <c r="A501" s="580"/>
      <c r="B501" s="580"/>
      <c r="C501" s="580"/>
      <c r="D501" s="580"/>
      <c r="E501" s="580"/>
      <c r="F501" s="580"/>
      <c r="G501" s="580"/>
      <c r="H501" s="580"/>
      <c r="I501" s="580"/>
      <c r="J501" s="580"/>
      <c r="K501" s="580"/>
      <c r="L501" s="580"/>
      <c r="M501" s="580"/>
      <c r="N501" s="580"/>
      <c r="O501" s="580"/>
      <c r="P501" s="580"/>
    </row>
    <row r="502" spans="1:16" ht="12.75" x14ac:dyDescent="0.2">
      <c r="A502" s="580"/>
      <c r="B502" s="580"/>
      <c r="C502" s="580"/>
      <c r="D502" s="580"/>
      <c r="E502" s="580"/>
      <c r="F502" s="580"/>
      <c r="G502" s="580"/>
      <c r="H502" s="580"/>
      <c r="I502" s="580"/>
      <c r="J502" s="580"/>
      <c r="K502" s="580"/>
      <c r="L502" s="580"/>
      <c r="M502" s="580"/>
      <c r="N502" s="580"/>
      <c r="O502" s="580"/>
      <c r="P502" s="580"/>
    </row>
    <row r="503" spans="1:16" ht="12.75" x14ac:dyDescent="0.2">
      <c r="A503" s="580"/>
      <c r="B503" s="580"/>
      <c r="C503" s="580"/>
      <c r="D503" s="580"/>
      <c r="E503" s="580"/>
      <c r="F503" s="580"/>
      <c r="G503" s="580"/>
      <c r="H503" s="580"/>
      <c r="I503" s="580"/>
      <c r="J503" s="580"/>
      <c r="K503" s="580"/>
      <c r="L503" s="580"/>
      <c r="M503" s="580"/>
      <c r="N503" s="580"/>
      <c r="O503" s="580"/>
      <c r="P503" s="580"/>
    </row>
    <row r="504" spans="1:16" ht="12.75" x14ac:dyDescent="0.2">
      <c r="A504" s="580"/>
      <c r="B504" s="580"/>
      <c r="C504" s="580"/>
      <c r="D504" s="580"/>
      <c r="E504" s="580"/>
      <c r="F504" s="580"/>
      <c r="G504" s="580"/>
      <c r="H504" s="580"/>
      <c r="I504" s="580"/>
      <c r="J504" s="580"/>
      <c r="K504" s="580"/>
      <c r="L504" s="580"/>
      <c r="M504" s="580"/>
      <c r="N504" s="580"/>
      <c r="O504" s="580"/>
      <c r="P504" s="580"/>
    </row>
    <row r="505" spans="1:16" ht="12.75" x14ac:dyDescent="0.2">
      <c r="A505" s="580"/>
      <c r="B505" s="580"/>
      <c r="C505" s="580"/>
      <c r="D505" s="580"/>
      <c r="E505" s="580"/>
      <c r="F505" s="580"/>
      <c r="G505" s="580"/>
      <c r="H505" s="580"/>
      <c r="I505" s="580"/>
      <c r="J505" s="580"/>
      <c r="K505" s="580"/>
      <c r="L505" s="580"/>
      <c r="M505" s="580"/>
      <c r="N505" s="580"/>
      <c r="O505" s="580"/>
      <c r="P505" s="580"/>
    </row>
    <row r="506" spans="1:16" ht="12.75" x14ac:dyDescent="0.2">
      <c r="A506" s="580"/>
      <c r="B506" s="580"/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</row>
    <row r="507" spans="1:16" ht="12.75" x14ac:dyDescent="0.2">
      <c r="A507" s="580"/>
      <c r="B507" s="580"/>
      <c r="C507" s="580"/>
      <c r="D507" s="580"/>
      <c r="E507" s="580"/>
      <c r="F507" s="580"/>
      <c r="G507" s="580"/>
      <c r="H507" s="580"/>
      <c r="I507" s="580"/>
      <c r="J507" s="580"/>
      <c r="K507" s="580"/>
      <c r="L507" s="580"/>
      <c r="M507" s="580"/>
      <c r="N507" s="580"/>
      <c r="O507" s="580"/>
      <c r="P507" s="580"/>
    </row>
    <row r="508" spans="1:16" ht="12.75" x14ac:dyDescent="0.2">
      <c r="A508" s="580"/>
      <c r="B508" s="580"/>
      <c r="C508" s="580"/>
      <c r="D508" s="580"/>
      <c r="E508" s="580"/>
      <c r="F508" s="580"/>
      <c r="G508" s="580"/>
      <c r="H508" s="580"/>
      <c r="I508" s="580"/>
      <c r="J508" s="580"/>
      <c r="K508" s="580"/>
      <c r="L508" s="580"/>
      <c r="M508" s="580"/>
      <c r="N508" s="580"/>
      <c r="O508" s="580"/>
      <c r="P508" s="580"/>
    </row>
    <row r="509" spans="1:16" ht="12.75" x14ac:dyDescent="0.2">
      <c r="A509" s="580"/>
      <c r="B509" s="580"/>
      <c r="C509" s="580"/>
      <c r="D509" s="580"/>
      <c r="E509" s="580"/>
      <c r="F509" s="580"/>
      <c r="G509" s="580"/>
      <c r="H509" s="580"/>
      <c r="I509" s="580"/>
      <c r="J509" s="580"/>
      <c r="K509" s="580"/>
      <c r="L509" s="580"/>
      <c r="M509" s="580"/>
      <c r="N509" s="580"/>
      <c r="O509" s="580"/>
      <c r="P509" s="580"/>
    </row>
    <row r="510" spans="1:16" ht="12.75" x14ac:dyDescent="0.2">
      <c r="A510" s="580"/>
      <c r="B510" s="580"/>
      <c r="C510" s="580"/>
      <c r="D510" s="580"/>
      <c r="E510" s="580"/>
      <c r="F510" s="580"/>
      <c r="G510" s="580"/>
      <c r="H510" s="580"/>
      <c r="I510" s="580"/>
      <c r="J510" s="580"/>
      <c r="K510" s="580"/>
      <c r="L510" s="580"/>
      <c r="M510" s="580"/>
      <c r="N510" s="580"/>
      <c r="O510" s="580"/>
      <c r="P510" s="580"/>
    </row>
    <row r="511" spans="1:16" ht="12.75" x14ac:dyDescent="0.2">
      <c r="A511" s="580"/>
      <c r="B511" s="580"/>
      <c r="C511" s="580"/>
      <c r="D511" s="580"/>
      <c r="E511" s="580"/>
      <c r="F511" s="580"/>
      <c r="G511" s="580"/>
      <c r="H511" s="580"/>
      <c r="I511" s="580"/>
      <c r="J511" s="580"/>
      <c r="K511" s="580"/>
      <c r="L511" s="580"/>
      <c r="M511" s="580"/>
      <c r="N511" s="580"/>
      <c r="O511" s="580"/>
      <c r="P511" s="580"/>
    </row>
    <row r="512" spans="1:16" ht="12.75" x14ac:dyDescent="0.2">
      <c r="A512" s="580"/>
      <c r="B512" s="580"/>
      <c r="C512" s="580"/>
      <c r="D512" s="580"/>
      <c r="E512" s="580"/>
      <c r="F512" s="580"/>
      <c r="G512" s="580"/>
      <c r="H512" s="580"/>
      <c r="I512" s="580"/>
      <c r="J512" s="580"/>
      <c r="K512" s="580"/>
      <c r="L512" s="580"/>
      <c r="M512" s="580"/>
      <c r="N512" s="580"/>
      <c r="O512" s="580"/>
      <c r="P512" s="580"/>
    </row>
    <row r="513" spans="1:16" ht="12.75" x14ac:dyDescent="0.2">
      <c r="A513" s="580"/>
      <c r="B513" s="580"/>
      <c r="C513" s="580"/>
      <c r="D513" s="580"/>
      <c r="E513" s="580"/>
      <c r="F513" s="580"/>
      <c r="G513" s="580"/>
      <c r="H513" s="580"/>
      <c r="I513" s="580"/>
      <c r="J513" s="580"/>
      <c r="K513" s="580"/>
      <c r="L513" s="580"/>
      <c r="M513" s="580"/>
      <c r="N513" s="580"/>
      <c r="O513" s="580"/>
      <c r="P513" s="580"/>
    </row>
    <row r="514" spans="1:16" ht="12.75" x14ac:dyDescent="0.2">
      <c r="A514" s="580"/>
      <c r="B514" s="580"/>
      <c r="C514" s="580"/>
      <c r="D514" s="580"/>
      <c r="E514" s="580"/>
      <c r="F514" s="580"/>
      <c r="G514" s="580"/>
      <c r="H514" s="580"/>
      <c r="I514" s="580"/>
      <c r="J514" s="580"/>
      <c r="K514" s="580"/>
      <c r="L514" s="580"/>
      <c r="M514" s="580"/>
      <c r="N514" s="580"/>
      <c r="O514" s="580"/>
      <c r="P514" s="580"/>
    </row>
    <row r="515" spans="1:16" ht="12.75" x14ac:dyDescent="0.2">
      <c r="A515" s="580"/>
      <c r="B515" s="580"/>
      <c r="C515" s="580"/>
      <c r="D515" s="580"/>
      <c r="E515" s="580"/>
      <c r="F515" s="580"/>
      <c r="G515" s="580"/>
      <c r="H515" s="580"/>
      <c r="I515" s="580"/>
      <c r="J515" s="580"/>
      <c r="K515" s="580"/>
      <c r="L515" s="580"/>
      <c r="M515" s="580"/>
      <c r="N515" s="580"/>
      <c r="O515" s="580"/>
      <c r="P515" s="580"/>
    </row>
    <row r="516" spans="1:16" ht="12.75" x14ac:dyDescent="0.2">
      <c r="A516" s="580"/>
      <c r="B516" s="580"/>
      <c r="C516" s="580"/>
      <c r="D516" s="580"/>
      <c r="E516" s="580"/>
      <c r="F516" s="580"/>
      <c r="G516" s="580"/>
      <c r="H516" s="580"/>
      <c r="I516" s="580"/>
      <c r="J516" s="580"/>
      <c r="K516" s="580"/>
      <c r="L516" s="580"/>
      <c r="M516" s="580"/>
      <c r="N516" s="580"/>
      <c r="O516" s="580"/>
      <c r="P516" s="580"/>
    </row>
    <row r="517" spans="1:16" ht="12.75" x14ac:dyDescent="0.2">
      <c r="A517" s="580"/>
      <c r="B517" s="580"/>
      <c r="C517" s="580"/>
      <c r="D517" s="580"/>
      <c r="E517" s="580"/>
      <c r="F517" s="580"/>
      <c r="G517" s="580"/>
      <c r="H517" s="580"/>
      <c r="I517" s="580"/>
      <c r="J517" s="580"/>
      <c r="K517" s="580"/>
      <c r="L517" s="580"/>
      <c r="M517" s="580"/>
      <c r="N517" s="580"/>
      <c r="O517" s="580"/>
      <c r="P517" s="580"/>
    </row>
    <row r="518" spans="1:16" ht="12.75" x14ac:dyDescent="0.2">
      <c r="A518" s="580"/>
      <c r="B518" s="580"/>
      <c r="C518" s="580"/>
      <c r="D518" s="580"/>
      <c r="E518" s="580"/>
      <c r="F518" s="580"/>
      <c r="G518" s="580"/>
      <c r="H518" s="580"/>
      <c r="I518" s="580"/>
      <c r="J518" s="580"/>
      <c r="K518" s="580"/>
      <c r="L518" s="580"/>
      <c r="M518" s="580"/>
      <c r="N518" s="580"/>
      <c r="O518" s="580"/>
      <c r="P518" s="580"/>
    </row>
    <row r="519" spans="1:16" ht="12.75" x14ac:dyDescent="0.2">
      <c r="A519" s="580"/>
      <c r="B519" s="580"/>
      <c r="C519" s="580"/>
      <c r="D519" s="580"/>
      <c r="E519" s="580"/>
      <c r="F519" s="580"/>
      <c r="G519" s="580"/>
      <c r="H519" s="580"/>
      <c r="I519" s="580"/>
      <c r="J519" s="580"/>
      <c r="K519" s="580"/>
      <c r="L519" s="580"/>
      <c r="M519" s="580"/>
      <c r="N519" s="580"/>
      <c r="O519" s="580"/>
      <c r="P519" s="580"/>
    </row>
    <row r="520" spans="1:16" ht="12.75" x14ac:dyDescent="0.2">
      <c r="A520" s="580"/>
      <c r="B520" s="580"/>
      <c r="C520" s="580"/>
      <c r="D520" s="580"/>
      <c r="E520" s="580"/>
      <c r="F520" s="580"/>
      <c r="G520" s="580"/>
      <c r="H520" s="580"/>
      <c r="I520" s="580"/>
      <c r="J520" s="580"/>
      <c r="K520" s="580"/>
      <c r="L520" s="580"/>
      <c r="M520" s="580"/>
      <c r="N520" s="580"/>
      <c r="O520" s="580"/>
      <c r="P520" s="580"/>
    </row>
    <row r="521" spans="1:16" ht="12.75" x14ac:dyDescent="0.2">
      <c r="A521" s="580"/>
      <c r="B521" s="580"/>
      <c r="C521" s="580"/>
      <c r="D521" s="580"/>
      <c r="E521" s="580"/>
      <c r="F521" s="580"/>
      <c r="G521" s="580"/>
      <c r="H521" s="580"/>
      <c r="I521" s="580"/>
      <c r="J521" s="580"/>
      <c r="K521" s="580"/>
      <c r="L521" s="580"/>
      <c r="M521" s="580"/>
      <c r="N521" s="580"/>
      <c r="O521" s="580"/>
      <c r="P521" s="580"/>
    </row>
    <row r="522" spans="1:16" ht="12.75" x14ac:dyDescent="0.2">
      <c r="A522" s="580"/>
      <c r="B522" s="580"/>
      <c r="C522" s="580"/>
      <c r="D522" s="580"/>
      <c r="E522" s="580"/>
      <c r="F522" s="580"/>
      <c r="G522" s="580"/>
      <c r="H522" s="580"/>
      <c r="I522" s="580"/>
      <c r="J522" s="580"/>
      <c r="K522" s="580"/>
      <c r="L522" s="580"/>
      <c r="M522" s="580"/>
      <c r="N522" s="580"/>
      <c r="O522" s="580"/>
      <c r="P522" s="580"/>
    </row>
    <row r="523" spans="1:16" ht="12.75" x14ac:dyDescent="0.2">
      <c r="A523" s="580"/>
      <c r="B523" s="580"/>
      <c r="C523" s="580"/>
      <c r="D523" s="580"/>
      <c r="E523" s="580"/>
      <c r="F523" s="580"/>
      <c r="G523" s="580"/>
      <c r="H523" s="580"/>
      <c r="I523" s="580"/>
      <c r="J523" s="580"/>
      <c r="K523" s="580"/>
      <c r="L523" s="580"/>
      <c r="M523" s="580"/>
      <c r="N523" s="580"/>
      <c r="O523" s="580"/>
      <c r="P523" s="580"/>
    </row>
    <row r="524" spans="1:16" ht="12.75" x14ac:dyDescent="0.2">
      <c r="A524" s="580"/>
      <c r="B524" s="580"/>
      <c r="C524" s="580"/>
      <c r="D524" s="580"/>
      <c r="E524" s="580"/>
      <c r="F524" s="580"/>
      <c r="G524" s="580"/>
      <c r="H524" s="580"/>
      <c r="I524" s="580"/>
      <c r="J524" s="580"/>
      <c r="K524" s="580"/>
      <c r="L524" s="580"/>
      <c r="M524" s="580"/>
      <c r="N524" s="580"/>
      <c r="O524" s="580"/>
      <c r="P524" s="580"/>
    </row>
    <row r="525" spans="1:16" ht="12.75" x14ac:dyDescent="0.2">
      <c r="A525" s="580"/>
      <c r="B525" s="580"/>
      <c r="C525" s="580"/>
      <c r="D525" s="580"/>
      <c r="E525" s="580"/>
      <c r="F525" s="580"/>
      <c r="G525" s="580"/>
      <c r="H525" s="580"/>
      <c r="I525" s="580"/>
      <c r="J525" s="580"/>
      <c r="K525" s="580"/>
      <c r="L525" s="580"/>
      <c r="M525" s="580"/>
      <c r="N525" s="580"/>
      <c r="O525" s="580"/>
      <c r="P525" s="580"/>
    </row>
    <row r="526" spans="1:16" ht="12.75" x14ac:dyDescent="0.2">
      <c r="A526" s="580"/>
      <c r="B526" s="580"/>
      <c r="C526" s="580"/>
      <c r="D526" s="580"/>
      <c r="E526" s="580"/>
      <c r="F526" s="580"/>
      <c r="G526" s="580"/>
      <c r="H526" s="580"/>
      <c r="I526" s="580"/>
      <c r="J526" s="580"/>
      <c r="K526" s="580"/>
      <c r="L526" s="580"/>
      <c r="M526" s="580"/>
      <c r="N526" s="580"/>
      <c r="O526" s="580"/>
      <c r="P526" s="580"/>
    </row>
    <row r="527" spans="1:16" ht="12.75" x14ac:dyDescent="0.2">
      <c r="A527" s="580"/>
      <c r="B527" s="580"/>
      <c r="C527" s="580"/>
      <c r="D527" s="580"/>
      <c r="E527" s="580"/>
      <c r="F527" s="580"/>
      <c r="G527" s="580"/>
      <c r="H527" s="580"/>
      <c r="I527" s="580"/>
      <c r="J527" s="580"/>
      <c r="K527" s="580"/>
      <c r="L527" s="580"/>
      <c r="M527" s="580"/>
      <c r="N527" s="580"/>
      <c r="O527" s="580"/>
      <c r="P527" s="580"/>
    </row>
    <row r="528" spans="1:16" ht="12.75" x14ac:dyDescent="0.2">
      <c r="A528" s="580"/>
      <c r="B528" s="580"/>
      <c r="C528" s="580"/>
      <c r="D528" s="580"/>
      <c r="E528" s="580"/>
      <c r="F528" s="580"/>
      <c r="G528" s="580"/>
      <c r="H528" s="580"/>
      <c r="I528" s="580"/>
      <c r="J528" s="580"/>
      <c r="K528" s="580"/>
      <c r="L528" s="580"/>
      <c r="M528" s="580"/>
      <c r="N528" s="580"/>
      <c r="O528" s="580"/>
      <c r="P528" s="580"/>
    </row>
    <row r="529" spans="1:16" ht="12.75" x14ac:dyDescent="0.2">
      <c r="A529" s="580"/>
      <c r="B529" s="580"/>
      <c r="C529" s="580"/>
      <c r="D529" s="580"/>
      <c r="E529" s="580"/>
      <c r="F529" s="580"/>
      <c r="G529" s="580"/>
      <c r="H529" s="580"/>
      <c r="I529" s="580"/>
      <c r="J529" s="580"/>
      <c r="K529" s="580"/>
      <c r="L529" s="580"/>
      <c r="M529" s="580"/>
      <c r="N529" s="580"/>
      <c r="O529" s="580"/>
      <c r="P529" s="580"/>
    </row>
    <row r="530" spans="1:16" ht="12.75" x14ac:dyDescent="0.2">
      <c r="A530" s="580"/>
      <c r="B530" s="580"/>
      <c r="C530" s="580"/>
      <c r="D530" s="580"/>
      <c r="E530" s="580"/>
      <c r="F530" s="580"/>
      <c r="G530" s="580"/>
      <c r="H530" s="580"/>
      <c r="I530" s="580"/>
      <c r="J530" s="580"/>
      <c r="K530" s="580"/>
      <c r="L530" s="580"/>
      <c r="M530" s="580"/>
      <c r="N530" s="580"/>
      <c r="O530" s="580"/>
      <c r="P530" s="580"/>
    </row>
    <row r="531" spans="1:16" ht="12.75" x14ac:dyDescent="0.2">
      <c r="A531" s="580"/>
      <c r="B531" s="580"/>
      <c r="C531" s="580"/>
      <c r="D531" s="580"/>
      <c r="E531" s="580"/>
      <c r="F531" s="580"/>
      <c r="G531" s="580"/>
      <c r="H531" s="580"/>
      <c r="I531" s="580"/>
      <c r="J531" s="580"/>
      <c r="K531" s="580"/>
      <c r="L531" s="580"/>
      <c r="M531" s="580"/>
      <c r="N531" s="580"/>
      <c r="O531" s="580"/>
      <c r="P531" s="580"/>
    </row>
    <row r="532" spans="1:16" ht="12.75" x14ac:dyDescent="0.2">
      <c r="A532" s="580"/>
      <c r="B532" s="580"/>
      <c r="C532" s="580"/>
      <c r="D532" s="580"/>
      <c r="E532" s="580"/>
      <c r="F532" s="580"/>
      <c r="G532" s="580"/>
      <c r="H532" s="580"/>
      <c r="I532" s="580"/>
      <c r="J532" s="580"/>
      <c r="K532" s="580"/>
      <c r="L532" s="580"/>
      <c r="M532" s="580"/>
      <c r="N532" s="580"/>
      <c r="O532" s="580"/>
      <c r="P532" s="580"/>
    </row>
    <row r="533" spans="1:16" ht="12.75" x14ac:dyDescent="0.2">
      <c r="A533" s="580"/>
      <c r="B533" s="580"/>
      <c r="C533" s="580"/>
      <c r="D533" s="580"/>
      <c r="E533" s="580"/>
      <c r="F533" s="580"/>
      <c r="G533" s="580"/>
      <c r="H533" s="580"/>
      <c r="I533" s="580"/>
      <c r="J533" s="580"/>
      <c r="K533" s="580"/>
      <c r="L533" s="580"/>
      <c r="M533" s="580"/>
      <c r="N533" s="580"/>
      <c r="O533" s="580"/>
      <c r="P533" s="580"/>
    </row>
    <row r="534" spans="1:16" ht="12.75" x14ac:dyDescent="0.2">
      <c r="A534" s="580"/>
      <c r="B534" s="580"/>
      <c r="C534" s="580"/>
      <c r="D534" s="580"/>
      <c r="E534" s="580"/>
      <c r="F534" s="580"/>
      <c r="G534" s="580"/>
      <c r="H534" s="580"/>
      <c r="I534" s="580"/>
      <c r="J534" s="580"/>
      <c r="K534" s="580"/>
      <c r="L534" s="580"/>
      <c r="M534" s="580"/>
      <c r="N534" s="580"/>
      <c r="O534" s="580"/>
      <c r="P534" s="580"/>
    </row>
    <row r="535" spans="1:16" ht="12.75" x14ac:dyDescent="0.2">
      <c r="A535" s="580"/>
      <c r="B535" s="580"/>
      <c r="C535" s="580"/>
      <c r="D535" s="580"/>
      <c r="E535" s="580"/>
      <c r="F535" s="580"/>
      <c r="G535" s="580"/>
      <c r="H535" s="580"/>
      <c r="I535" s="580"/>
      <c r="J535" s="580"/>
      <c r="K535" s="580"/>
      <c r="L535" s="580"/>
      <c r="M535" s="580"/>
      <c r="N535" s="580"/>
      <c r="O535" s="580"/>
      <c r="P535" s="580"/>
    </row>
    <row r="536" spans="1:16" ht="12.75" x14ac:dyDescent="0.2">
      <c r="A536" s="580"/>
      <c r="B536" s="580"/>
      <c r="C536" s="580"/>
      <c r="D536" s="580"/>
      <c r="E536" s="580"/>
      <c r="F536" s="580"/>
      <c r="G536" s="580"/>
      <c r="H536" s="580"/>
      <c r="I536" s="580"/>
      <c r="J536" s="580"/>
      <c r="K536" s="580"/>
      <c r="L536" s="580"/>
      <c r="M536" s="580"/>
      <c r="N536" s="580"/>
      <c r="O536" s="580"/>
      <c r="P536" s="580"/>
    </row>
    <row r="537" spans="1:16" ht="12.75" x14ac:dyDescent="0.2">
      <c r="A537" s="580"/>
      <c r="B537" s="580"/>
      <c r="C537" s="580"/>
      <c r="D537" s="580"/>
      <c r="E537" s="580"/>
      <c r="F537" s="580"/>
      <c r="G537" s="580"/>
      <c r="H537" s="580"/>
      <c r="I537" s="580"/>
      <c r="J537" s="580"/>
      <c r="K537" s="580"/>
      <c r="L537" s="580"/>
      <c r="M537" s="580"/>
      <c r="N537" s="580"/>
      <c r="O537" s="580"/>
      <c r="P537" s="580"/>
    </row>
    <row r="538" spans="1:16" ht="12.75" x14ac:dyDescent="0.2">
      <c r="A538" s="580"/>
      <c r="B538" s="580"/>
      <c r="C538" s="580"/>
      <c r="D538" s="580"/>
      <c r="E538" s="580"/>
      <c r="F538" s="580"/>
      <c r="G538" s="580"/>
      <c r="H538" s="580"/>
      <c r="I538" s="580"/>
      <c r="J538" s="580"/>
      <c r="K538" s="580"/>
      <c r="L538" s="580"/>
      <c r="M538" s="580"/>
      <c r="N538" s="580"/>
      <c r="O538" s="580"/>
      <c r="P538" s="580"/>
    </row>
    <row r="539" spans="1:16" ht="12.75" x14ac:dyDescent="0.2">
      <c r="A539" s="580"/>
      <c r="B539" s="580"/>
      <c r="C539" s="580"/>
      <c r="D539" s="580"/>
      <c r="E539" s="580"/>
      <c r="F539" s="580"/>
      <c r="G539" s="580"/>
      <c r="H539" s="580"/>
      <c r="I539" s="580"/>
      <c r="J539" s="580"/>
      <c r="K539" s="580"/>
      <c r="L539" s="580"/>
      <c r="M539" s="580"/>
      <c r="N539" s="580"/>
      <c r="O539" s="580"/>
      <c r="P539" s="580"/>
    </row>
    <row r="540" spans="1:16" ht="12.75" x14ac:dyDescent="0.2">
      <c r="A540" s="580"/>
      <c r="B540" s="580"/>
      <c r="C540" s="580"/>
      <c r="D540" s="580"/>
      <c r="E540" s="580"/>
      <c r="F540" s="580"/>
      <c r="G540" s="580"/>
      <c r="H540" s="580"/>
      <c r="I540" s="580"/>
      <c r="J540" s="580"/>
      <c r="K540" s="580"/>
      <c r="L540" s="580"/>
      <c r="M540" s="580"/>
      <c r="N540" s="580"/>
      <c r="O540" s="580"/>
      <c r="P540" s="580"/>
    </row>
    <row r="541" spans="1:16" ht="12.75" x14ac:dyDescent="0.2">
      <c r="A541" s="580"/>
      <c r="B541" s="580"/>
      <c r="C541" s="580"/>
      <c r="D541" s="580"/>
      <c r="E541" s="580"/>
      <c r="F541" s="580"/>
      <c r="G541" s="580"/>
      <c r="H541" s="580"/>
      <c r="I541" s="580"/>
      <c r="J541" s="580"/>
      <c r="K541" s="580"/>
      <c r="L541" s="580"/>
      <c r="M541" s="580"/>
      <c r="N541" s="580"/>
      <c r="O541" s="580"/>
      <c r="P541" s="580"/>
    </row>
    <row r="542" spans="1:16" ht="12.75" x14ac:dyDescent="0.2">
      <c r="A542" s="580"/>
      <c r="B542" s="580"/>
      <c r="C542" s="580"/>
      <c r="D542" s="580"/>
      <c r="E542" s="580"/>
      <c r="F542" s="580"/>
      <c r="G542" s="580"/>
      <c r="H542" s="580"/>
      <c r="I542" s="580"/>
      <c r="J542" s="580"/>
      <c r="K542" s="580"/>
      <c r="L542" s="580"/>
      <c r="M542" s="580"/>
      <c r="N542" s="580"/>
      <c r="O542" s="580"/>
      <c r="P542" s="580"/>
    </row>
    <row r="543" spans="1:16" ht="12.75" x14ac:dyDescent="0.2">
      <c r="A543" s="580"/>
      <c r="B543" s="580"/>
      <c r="C543" s="580"/>
      <c r="D543" s="580"/>
      <c r="E543" s="580"/>
      <c r="F543" s="580"/>
      <c r="G543" s="580"/>
      <c r="H543" s="580"/>
      <c r="I543" s="580"/>
      <c r="J543" s="580"/>
      <c r="K543" s="580"/>
      <c r="L543" s="580"/>
      <c r="M543" s="580"/>
      <c r="N543" s="580"/>
      <c r="O543" s="580"/>
      <c r="P543" s="580"/>
    </row>
    <row r="544" spans="1:16" ht="12.75" x14ac:dyDescent="0.2">
      <c r="A544" s="580"/>
      <c r="B544" s="580"/>
      <c r="C544" s="580"/>
      <c r="D544" s="580"/>
      <c r="E544" s="580"/>
      <c r="F544" s="580"/>
      <c r="G544" s="580"/>
      <c r="H544" s="580"/>
      <c r="I544" s="580"/>
      <c r="J544" s="580"/>
      <c r="K544" s="580"/>
      <c r="L544" s="580"/>
      <c r="M544" s="580"/>
      <c r="N544" s="580"/>
      <c r="O544" s="580"/>
      <c r="P544" s="580"/>
    </row>
    <row r="545" spans="1:16" ht="12.75" x14ac:dyDescent="0.2">
      <c r="A545" s="580"/>
      <c r="B545" s="580"/>
      <c r="C545" s="580"/>
      <c r="D545" s="580"/>
      <c r="E545" s="580"/>
      <c r="F545" s="580"/>
      <c r="G545" s="580"/>
      <c r="H545" s="580"/>
      <c r="I545" s="580"/>
      <c r="J545" s="580"/>
      <c r="K545" s="580"/>
      <c r="L545" s="580"/>
      <c r="M545" s="580"/>
      <c r="N545" s="580"/>
      <c r="O545" s="580"/>
      <c r="P545" s="580"/>
    </row>
    <row r="546" spans="1:16" ht="12.75" x14ac:dyDescent="0.2">
      <c r="A546" s="580"/>
      <c r="B546" s="580"/>
      <c r="C546" s="580"/>
      <c r="D546" s="580"/>
      <c r="E546" s="580"/>
      <c r="F546" s="580"/>
      <c r="G546" s="580"/>
      <c r="H546" s="580"/>
      <c r="I546" s="580"/>
      <c r="J546" s="580"/>
      <c r="K546" s="580"/>
      <c r="L546" s="580"/>
      <c r="M546" s="580"/>
      <c r="N546" s="580"/>
      <c r="O546" s="580"/>
      <c r="P546" s="580"/>
    </row>
    <row r="547" spans="1:16" ht="12.75" x14ac:dyDescent="0.2">
      <c r="A547" s="580"/>
      <c r="B547" s="580"/>
      <c r="C547" s="580"/>
      <c r="D547" s="580"/>
      <c r="E547" s="580"/>
      <c r="F547" s="580"/>
      <c r="G547" s="580"/>
      <c r="H547" s="580"/>
      <c r="I547" s="580"/>
      <c r="J547" s="580"/>
      <c r="K547" s="580"/>
      <c r="L547" s="580"/>
      <c r="M547" s="580"/>
      <c r="N547" s="580"/>
      <c r="O547" s="580"/>
      <c r="P547" s="580"/>
    </row>
    <row r="548" spans="1:16" ht="12.75" x14ac:dyDescent="0.2">
      <c r="A548" s="580"/>
      <c r="B548" s="580"/>
      <c r="C548" s="580"/>
      <c r="D548" s="580"/>
      <c r="E548" s="580"/>
      <c r="F548" s="580"/>
      <c r="G548" s="580"/>
      <c r="H548" s="580"/>
      <c r="I548" s="580"/>
      <c r="J548" s="580"/>
      <c r="K548" s="580"/>
      <c r="L548" s="580"/>
      <c r="M548" s="580"/>
      <c r="N548" s="580"/>
      <c r="O548" s="580"/>
      <c r="P548" s="580"/>
    </row>
    <row r="549" spans="1:16" ht="12.75" x14ac:dyDescent="0.2">
      <c r="A549" s="580"/>
      <c r="B549" s="580"/>
      <c r="C549" s="580"/>
      <c r="D549" s="580"/>
      <c r="E549" s="580"/>
      <c r="F549" s="580"/>
      <c r="G549" s="580"/>
      <c r="H549" s="580"/>
      <c r="I549" s="580"/>
      <c r="J549" s="580"/>
      <c r="K549" s="580"/>
      <c r="L549" s="580"/>
      <c r="M549" s="580"/>
      <c r="N549" s="580"/>
      <c r="O549" s="580"/>
      <c r="P549" s="580"/>
    </row>
    <row r="550" spans="1:16" ht="12.75" x14ac:dyDescent="0.2">
      <c r="A550" s="580"/>
      <c r="B550" s="580"/>
      <c r="C550" s="580"/>
      <c r="D550" s="580"/>
      <c r="E550" s="580"/>
      <c r="F550" s="580"/>
      <c r="G550" s="580"/>
      <c r="H550" s="580"/>
      <c r="I550" s="580"/>
      <c r="J550" s="580"/>
      <c r="K550" s="580"/>
      <c r="L550" s="580"/>
      <c r="M550" s="580"/>
      <c r="N550" s="580"/>
      <c r="O550" s="580"/>
      <c r="P550" s="580"/>
    </row>
    <row r="551" spans="1:16" ht="12.75" x14ac:dyDescent="0.2">
      <c r="A551" s="580"/>
      <c r="B551" s="580"/>
      <c r="C551" s="580"/>
      <c r="D551" s="580"/>
      <c r="E551" s="580"/>
      <c r="F551" s="580"/>
      <c r="G551" s="580"/>
      <c r="H551" s="580"/>
      <c r="I551" s="580"/>
      <c r="J551" s="580"/>
      <c r="K551" s="580"/>
      <c r="L551" s="580"/>
      <c r="M551" s="580"/>
      <c r="N551" s="580"/>
      <c r="O551" s="580"/>
      <c r="P551" s="580"/>
    </row>
    <row r="552" spans="1:16" ht="12.75" x14ac:dyDescent="0.2">
      <c r="A552" s="580"/>
      <c r="B552" s="580"/>
      <c r="C552" s="580"/>
      <c r="D552" s="580"/>
      <c r="E552" s="580"/>
      <c r="F552" s="580"/>
      <c r="G552" s="580"/>
      <c r="H552" s="580"/>
      <c r="I552" s="580"/>
      <c r="J552" s="580"/>
      <c r="K552" s="580"/>
      <c r="L552" s="580"/>
      <c r="M552" s="580"/>
      <c r="N552" s="580"/>
      <c r="O552" s="580"/>
      <c r="P552" s="580"/>
    </row>
    <row r="553" spans="1:16" ht="12.75" x14ac:dyDescent="0.2">
      <c r="A553" s="580"/>
      <c r="B553" s="580"/>
      <c r="C553" s="580"/>
      <c r="D553" s="580"/>
      <c r="E553" s="580"/>
      <c r="F553" s="580"/>
      <c r="G553" s="580"/>
      <c r="H553" s="580"/>
      <c r="I553" s="580"/>
      <c r="J553" s="580"/>
      <c r="K553" s="580"/>
      <c r="L553" s="580"/>
      <c r="M553" s="580"/>
      <c r="N553" s="580"/>
      <c r="O553" s="580"/>
      <c r="P553" s="580"/>
    </row>
    <row r="554" spans="1:16" ht="12.75" x14ac:dyDescent="0.2">
      <c r="A554" s="580"/>
      <c r="B554" s="580"/>
      <c r="C554" s="580"/>
      <c r="D554" s="580"/>
      <c r="E554" s="580"/>
      <c r="F554" s="580"/>
      <c r="G554" s="580"/>
      <c r="H554" s="580"/>
      <c r="I554" s="580"/>
      <c r="J554" s="580"/>
      <c r="K554" s="580"/>
      <c r="L554" s="580"/>
      <c r="M554" s="580"/>
      <c r="N554" s="580"/>
      <c r="O554" s="580"/>
      <c r="P554" s="580"/>
    </row>
    <row r="555" spans="1:16" ht="12.75" x14ac:dyDescent="0.2">
      <c r="A555" s="580"/>
      <c r="B555" s="580"/>
      <c r="C555" s="580"/>
      <c r="D555" s="580"/>
      <c r="E555" s="580"/>
      <c r="F555" s="580"/>
      <c r="G555" s="580"/>
      <c r="H555" s="580"/>
      <c r="I555" s="580"/>
      <c r="J555" s="580"/>
      <c r="K555" s="580"/>
      <c r="L555" s="580"/>
      <c r="M555" s="580"/>
      <c r="N555" s="580"/>
      <c r="O555" s="580"/>
      <c r="P555" s="580"/>
    </row>
    <row r="556" spans="1:16" ht="12.75" x14ac:dyDescent="0.2">
      <c r="A556" s="580"/>
      <c r="B556" s="580"/>
      <c r="C556" s="580"/>
      <c r="D556" s="580"/>
      <c r="E556" s="580"/>
      <c r="F556" s="580"/>
      <c r="G556" s="580"/>
      <c r="H556" s="580"/>
      <c r="I556" s="580"/>
      <c r="J556" s="580"/>
      <c r="K556" s="580"/>
      <c r="L556" s="580"/>
      <c r="M556" s="580"/>
      <c r="N556" s="580"/>
      <c r="O556" s="580"/>
      <c r="P556" s="580"/>
    </row>
    <row r="557" spans="1:16" ht="12.75" x14ac:dyDescent="0.2">
      <c r="A557" s="580"/>
      <c r="B557" s="580"/>
      <c r="C557" s="580"/>
      <c r="D557" s="580"/>
      <c r="E557" s="580"/>
      <c r="F557" s="580"/>
      <c r="G557" s="580"/>
      <c r="H557" s="580"/>
      <c r="I557" s="580"/>
      <c r="J557" s="580"/>
      <c r="K557" s="580"/>
      <c r="L557" s="580"/>
      <c r="M557" s="580"/>
      <c r="N557" s="580"/>
      <c r="O557" s="580"/>
      <c r="P557" s="580"/>
    </row>
    <row r="558" spans="1:16" ht="12.75" x14ac:dyDescent="0.2">
      <c r="A558" s="580"/>
      <c r="B558" s="580"/>
      <c r="C558" s="580"/>
      <c r="D558" s="580"/>
      <c r="E558" s="580"/>
      <c r="F558" s="580"/>
      <c r="G558" s="580"/>
      <c r="H558" s="580"/>
      <c r="I558" s="580"/>
      <c r="J558" s="580"/>
      <c r="K558" s="580"/>
      <c r="L558" s="580"/>
      <c r="M558" s="580"/>
      <c r="N558" s="580"/>
      <c r="O558" s="580"/>
      <c r="P558" s="580"/>
    </row>
    <row r="559" spans="1:16" ht="12.75" x14ac:dyDescent="0.2">
      <c r="A559" s="580"/>
      <c r="B559" s="580"/>
      <c r="C559" s="580"/>
      <c r="D559" s="580"/>
      <c r="E559" s="580"/>
      <c r="F559" s="580"/>
      <c r="G559" s="580"/>
      <c r="H559" s="580"/>
      <c r="I559" s="580"/>
      <c r="J559" s="580"/>
      <c r="K559" s="580"/>
      <c r="L559" s="580"/>
      <c r="M559" s="580"/>
      <c r="N559" s="580"/>
      <c r="O559" s="580"/>
      <c r="P559" s="580"/>
    </row>
    <row r="560" spans="1:16" ht="12.75" x14ac:dyDescent="0.2">
      <c r="A560" s="580"/>
      <c r="B560" s="580"/>
      <c r="C560" s="580"/>
      <c r="D560" s="580"/>
      <c r="E560" s="580"/>
      <c r="F560" s="580"/>
      <c r="G560" s="580"/>
      <c r="H560" s="580"/>
      <c r="I560" s="580"/>
      <c r="J560" s="580"/>
      <c r="K560" s="580"/>
      <c r="L560" s="580"/>
      <c r="M560" s="580"/>
      <c r="N560" s="580"/>
      <c r="O560" s="580"/>
      <c r="P560" s="580"/>
    </row>
    <row r="561" spans="1:16" ht="12.75" x14ac:dyDescent="0.2">
      <c r="A561" s="580"/>
      <c r="B561" s="580"/>
      <c r="C561" s="580"/>
      <c r="D561" s="580"/>
      <c r="E561" s="580"/>
      <c r="F561" s="580"/>
      <c r="G561" s="580"/>
      <c r="H561" s="580"/>
      <c r="I561" s="580"/>
      <c r="J561" s="580"/>
      <c r="K561" s="580"/>
      <c r="L561" s="580"/>
      <c r="M561" s="580"/>
      <c r="N561" s="580"/>
      <c r="O561" s="580"/>
      <c r="P561" s="580"/>
    </row>
    <row r="562" spans="1:16" ht="12.75" x14ac:dyDescent="0.2">
      <c r="A562" s="580"/>
      <c r="B562" s="580"/>
      <c r="C562" s="580"/>
      <c r="D562" s="580"/>
      <c r="E562" s="580"/>
      <c r="F562" s="580"/>
      <c r="G562" s="580"/>
      <c r="H562" s="580"/>
      <c r="I562" s="580"/>
      <c r="J562" s="580"/>
      <c r="K562" s="580"/>
      <c r="L562" s="580"/>
      <c r="M562" s="580"/>
      <c r="N562" s="580"/>
      <c r="O562" s="580"/>
      <c r="P562" s="580"/>
    </row>
    <row r="563" spans="1:16" ht="12.75" x14ac:dyDescent="0.2">
      <c r="A563" s="580"/>
      <c r="B563" s="580"/>
      <c r="C563" s="580"/>
      <c r="D563" s="580"/>
      <c r="E563" s="580"/>
      <c r="F563" s="580"/>
      <c r="G563" s="580"/>
      <c r="H563" s="580"/>
      <c r="I563" s="580"/>
      <c r="J563" s="580"/>
      <c r="K563" s="580"/>
      <c r="L563" s="580"/>
      <c r="M563" s="580"/>
      <c r="N563" s="580"/>
      <c r="O563" s="580"/>
      <c r="P563" s="580"/>
    </row>
    <row r="564" spans="1:16" ht="12.75" x14ac:dyDescent="0.2">
      <c r="A564" s="580"/>
      <c r="B564" s="580"/>
      <c r="C564" s="580"/>
      <c r="D564" s="580"/>
      <c r="E564" s="580"/>
      <c r="F564" s="580"/>
      <c r="G564" s="580"/>
      <c r="H564" s="580"/>
      <c r="I564" s="580"/>
      <c r="J564" s="580"/>
      <c r="K564" s="580"/>
      <c r="L564" s="580"/>
      <c r="M564" s="580"/>
      <c r="N564" s="580"/>
      <c r="O564" s="580"/>
      <c r="P564" s="580"/>
    </row>
    <row r="565" spans="1:16" ht="12.75" x14ac:dyDescent="0.2">
      <c r="A565" s="580"/>
      <c r="B565" s="580"/>
      <c r="C565" s="580"/>
      <c r="D565" s="580"/>
      <c r="E565" s="580"/>
      <c r="F565" s="580"/>
      <c r="G565" s="580"/>
      <c r="H565" s="580"/>
      <c r="I565" s="580"/>
      <c r="J565" s="580"/>
      <c r="K565" s="580"/>
      <c r="L565" s="580"/>
      <c r="M565" s="580"/>
      <c r="N565" s="580"/>
      <c r="O565" s="580"/>
      <c r="P565" s="580"/>
    </row>
    <row r="566" spans="1:16" ht="12.75" x14ac:dyDescent="0.2">
      <c r="A566" s="580"/>
      <c r="B566" s="580"/>
      <c r="C566" s="580"/>
      <c r="D566" s="580"/>
      <c r="E566" s="580"/>
      <c r="F566" s="580"/>
      <c r="G566" s="580"/>
      <c r="H566" s="580"/>
      <c r="I566" s="580"/>
      <c r="J566" s="580"/>
      <c r="K566" s="580"/>
      <c r="L566" s="580"/>
      <c r="M566" s="580"/>
      <c r="N566" s="580"/>
      <c r="O566" s="580"/>
      <c r="P566" s="580"/>
    </row>
    <row r="567" spans="1:16" ht="12.75" x14ac:dyDescent="0.2">
      <c r="A567" s="580"/>
      <c r="B567" s="580"/>
      <c r="C567" s="580"/>
      <c r="D567" s="580"/>
      <c r="E567" s="580"/>
      <c r="F567" s="580"/>
      <c r="G567" s="580"/>
      <c r="H567" s="580"/>
      <c r="I567" s="580"/>
      <c r="J567" s="580"/>
      <c r="K567" s="580"/>
      <c r="L567" s="580"/>
      <c r="M567" s="580"/>
      <c r="N567" s="580"/>
      <c r="O567" s="580"/>
      <c r="P567" s="580"/>
    </row>
    <row r="568" spans="1:16" ht="12.75" x14ac:dyDescent="0.2">
      <c r="A568" s="580"/>
      <c r="B568" s="580"/>
      <c r="C568" s="580"/>
      <c r="D568" s="580"/>
      <c r="E568" s="580"/>
      <c r="F568" s="580"/>
      <c r="G568" s="580"/>
      <c r="H568" s="580"/>
      <c r="I568" s="580"/>
      <c r="J568" s="580"/>
      <c r="K568" s="580"/>
      <c r="L568" s="580"/>
      <c r="M568" s="580"/>
      <c r="N568" s="580"/>
      <c r="O568" s="580"/>
      <c r="P568" s="580"/>
    </row>
    <row r="569" spans="1:16" ht="12.75" x14ac:dyDescent="0.2">
      <c r="A569" s="580"/>
      <c r="B569" s="580"/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</row>
    <row r="570" spans="1:16" ht="12.75" x14ac:dyDescent="0.2">
      <c r="A570" s="580"/>
      <c r="B570" s="580"/>
      <c r="C570" s="580"/>
      <c r="D570" s="580"/>
      <c r="E570" s="580"/>
      <c r="F570" s="580"/>
      <c r="G570" s="580"/>
      <c r="H570" s="580"/>
      <c r="I570" s="580"/>
      <c r="J570" s="580"/>
      <c r="K570" s="580"/>
      <c r="L570" s="580"/>
      <c r="M570" s="580"/>
      <c r="N570" s="580"/>
      <c r="O570" s="580"/>
      <c r="P570" s="580"/>
    </row>
    <row r="571" spans="1:16" ht="12.75" x14ac:dyDescent="0.2">
      <c r="A571" s="580"/>
      <c r="B571" s="580"/>
      <c r="C571" s="580"/>
      <c r="D571" s="580"/>
      <c r="E571" s="580"/>
      <c r="F571" s="580"/>
      <c r="G571" s="580"/>
      <c r="H571" s="580"/>
      <c r="I571" s="580"/>
      <c r="J571" s="580"/>
      <c r="K571" s="580"/>
      <c r="L571" s="580"/>
      <c r="M571" s="580"/>
      <c r="N571" s="580"/>
      <c r="O571" s="580"/>
      <c r="P571" s="580"/>
    </row>
    <row r="572" spans="1:16" ht="12.75" x14ac:dyDescent="0.2">
      <c r="A572" s="580"/>
      <c r="B572" s="580"/>
      <c r="C572" s="580"/>
      <c r="D572" s="580"/>
      <c r="E572" s="580"/>
      <c r="F572" s="580"/>
      <c r="G572" s="580"/>
      <c r="H572" s="580"/>
      <c r="I572" s="580"/>
      <c r="J572" s="580"/>
      <c r="K572" s="580"/>
      <c r="L572" s="580"/>
      <c r="M572" s="580"/>
      <c r="N572" s="580"/>
      <c r="O572" s="580"/>
      <c r="P572" s="580"/>
    </row>
    <row r="573" spans="1:16" ht="12.75" x14ac:dyDescent="0.2">
      <c r="A573" s="580"/>
      <c r="B573" s="580"/>
      <c r="C573" s="580"/>
      <c r="D573" s="580"/>
      <c r="E573" s="580"/>
      <c r="F573" s="580"/>
      <c r="G573" s="580"/>
      <c r="H573" s="580"/>
      <c r="I573" s="580"/>
      <c r="J573" s="580"/>
      <c r="K573" s="580"/>
      <c r="L573" s="580"/>
      <c r="M573" s="580"/>
      <c r="N573" s="580"/>
      <c r="O573" s="580"/>
      <c r="P573" s="580"/>
    </row>
    <row r="574" spans="1:16" ht="12.75" x14ac:dyDescent="0.2">
      <c r="A574" s="580"/>
      <c r="B574" s="580"/>
      <c r="C574" s="580"/>
      <c r="D574" s="580"/>
      <c r="E574" s="580"/>
      <c r="F574" s="580"/>
      <c r="G574" s="580"/>
      <c r="H574" s="580"/>
      <c r="I574" s="580"/>
      <c r="J574" s="580"/>
      <c r="K574" s="580"/>
      <c r="L574" s="580"/>
      <c r="M574" s="580"/>
      <c r="N574" s="580"/>
      <c r="O574" s="580"/>
      <c r="P574" s="580"/>
    </row>
    <row r="575" spans="1:16" ht="12.75" x14ac:dyDescent="0.2">
      <c r="A575" s="580"/>
      <c r="B575" s="580"/>
      <c r="C575" s="580"/>
      <c r="D575" s="580"/>
      <c r="E575" s="580"/>
      <c r="F575" s="580"/>
      <c r="G575" s="580"/>
      <c r="H575" s="580"/>
      <c r="I575" s="580"/>
      <c r="J575" s="580"/>
      <c r="K575" s="580"/>
      <c r="L575" s="580"/>
      <c r="M575" s="580"/>
      <c r="N575" s="580"/>
      <c r="O575" s="580"/>
      <c r="P575" s="580"/>
    </row>
    <row r="576" spans="1:16" ht="12.75" x14ac:dyDescent="0.2">
      <c r="A576" s="580"/>
      <c r="B576" s="580"/>
      <c r="C576" s="580"/>
      <c r="D576" s="580"/>
      <c r="E576" s="580"/>
      <c r="F576" s="580"/>
      <c r="G576" s="580"/>
      <c r="H576" s="580"/>
      <c r="I576" s="580"/>
      <c r="J576" s="580"/>
      <c r="K576" s="580"/>
      <c r="L576" s="580"/>
      <c r="M576" s="580"/>
      <c r="N576" s="580"/>
      <c r="O576" s="580"/>
      <c r="P576" s="580"/>
    </row>
    <row r="577" spans="1:16" ht="12.75" x14ac:dyDescent="0.2">
      <c r="A577" s="580"/>
      <c r="B577" s="580"/>
      <c r="C577" s="580"/>
      <c r="D577" s="580"/>
      <c r="E577" s="580"/>
      <c r="F577" s="580"/>
      <c r="G577" s="580"/>
      <c r="H577" s="580"/>
      <c r="I577" s="580"/>
      <c r="J577" s="580"/>
      <c r="K577" s="580"/>
      <c r="L577" s="580"/>
      <c r="M577" s="580"/>
      <c r="N577" s="580"/>
      <c r="O577" s="580"/>
      <c r="P577" s="580"/>
    </row>
    <row r="578" spans="1:16" ht="12.75" x14ac:dyDescent="0.2">
      <c r="A578" s="580"/>
      <c r="B578" s="580"/>
      <c r="C578" s="580"/>
      <c r="D578" s="580"/>
      <c r="E578" s="580"/>
      <c r="F578" s="580"/>
      <c r="G578" s="580"/>
      <c r="H578" s="580"/>
      <c r="I578" s="580"/>
      <c r="J578" s="580"/>
      <c r="K578" s="580"/>
      <c r="L578" s="580"/>
      <c r="M578" s="580"/>
      <c r="N578" s="580"/>
      <c r="O578" s="580"/>
      <c r="P578" s="580"/>
    </row>
    <row r="579" spans="1:16" ht="12.75" x14ac:dyDescent="0.2">
      <c r="A579" s="580"/>
      <c r="B579" s="580"/>
      <c r="C579" s="580"/>
      <c r="D579" s="580"/>
      <c r="E579" s="580"/>
      <c r="F579" s="580"/>
      <c r="G579" s="580"/>
      <c r="H579" s="580"/>
      <c r="I579" s="580"/>
      <c r="J579" s="580"/>
      <c r="K579" s="580"/>
      <c r="L579" s="580"/>
      <c r="M579" s="580"/>
      <c r="N579" s="580"/>
      <c r="O579" s="580"/>
      <c r="P579" s="580"/>
    </row>
    <row r="580" spans="1:16" ht="12.75" x14ac:dyDescent="0.2">
      <c r="A580" s="580"/>
      <c r="B580" s="580"/>
      <c r="C580" s="580"/>
      <c r="D580" s="580"/>
      <c r="E580" s="580"/>
      <c r="F580" s="580"/>
      <c r="G580" s="580"/>
      <c r="H580" s="580"/>
      <c r="I580" s="580"/>
      <c r="J580" s="580"/>
      <c r="K580" s="580"/>
      <c r="L580" s="580"/>
      <c r="M580" s="580"/>
      <c r="N580" s="580"/>
      <c r="O580" s="580"/>
      <c r="P580" s="580"/>
    </row>
    <row r="581" spans="1:16" ht="12.75" x14ac:dyDescent="0.2">
      <c r="A581" s="580"/>
      <c r="B581" s="580"/>
      <c r="C581" s="580"/>
      <c r="D581" s="580"/>
      <c r="E581" s="580"/>
      <c r="F581" s="580"/>
      <c r="G581" s="580"/>
      <c r="H581" s="580"/>
      <c r="I581" s="580"/>
      <c r="J581" s="580"/>
      <c r="K581" s="580"/>
      <c r="L581" s="580"/>
      <c r="M581" s="580"/>
      <c r="N581" s="580"/>
      <c r="O581" s="580"/>
      <c r="P581" s="580"/>
    </row>
    <row r="582" spans="1:16" ht="12.75" x14ac:dyDescent="0.2">
      <c r="A582" s="580"/>
      <c r="B582" s="580"/>
      <c r="C582" s="580"/>
      <c r="D582" s="580"/>
      <c r="E582" s="580"/>
      <c r="F582" s="580"/>
      <c r="G582" s="580"/>
      <c r="H582" s="580"/>
      <c r="I582" s="580"/>
      <c r="J582" s="580"/>
      <c r="K582" s="580"/>
      <c r="L582" s="580"/>
      <c r="M582" s="580"/>
      <c r="N582" s="580"/>
      <c r="O582" s="580"/>
      <c r="P582" s="580"/>
    </row>
    <row r="583" spans="1:16" ht="12.75" x14ac:dyDescent="0.2">
      <c r="A583" s="580"/>
      <c r="B583" s="580"/>
      <c r="C583" s="580"/>
      <c r="D583" s="580"/>
      <c r="E583" s="580"/>
      <c r="F583" s="580"/>
      <c r="G583" s="580"/>
      <c r="H583" s="580"/>
      <c r="I583" s="580"/>
      <c r="J583" s="580"/>
      <c r="K583" s="580"/>
      <c r="L583" s="580"/>
      <c r="M583" s="580"/>
      <c r="N583" s="580"/>
      <c r="O583" s="580"/>
      <c r="P583" s="580"/>
    </row>
    <row r="584" spans="1:16" ht="12.75" x14ac:dyDescent="0.2">
      <c r="A584" s="580"/>
      <c r="B584" s="580"/>
      <c r="C584" s="580"/>
      <c r="D584" s="580"/>
      <c r="E584" s="580"/>
      <c r="F584" s="580"/>
      <c r="G584" s="580"/>
      <c r="H584" s="580"/>
      <c r="I584" s="580"/>
      <c r="J584" s="580"/>
      <c r="K584" s="580"/>
      <c r="L584" s="580"/>
      <c r="M584" s="580"/>
      <c r="N584" s="580"/>
      <c r="O584" s="580"/>
      <c r="P584" s="580"/>
    </row>
  </sheetData>
  <mergeCells count="4">
    <mergeCell ref="A69:L69"/>
    <mergeCell ref="A291:L291"/>
    <mergeCell ref="A292:L292"/>
    <mergeCell ref="A360:L360"/>
  </mergeCells>
  <printOptions horizontalCentered="1"/>
  <pageMargins left="0.31496062992125984" right="0.31496062992125984" top="0.35433070866141736" bottom="0.15748031496062992" header="0.11811023622047245" footer="0.31496062992125984"/>
  <pageSetup paperSize="9" orientation="portrait" r:id="rId1"/>
  <headerFooter>
    <oddHeader>&amp;R&amp;P/&amp;N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56"/>
  <sheetViews>
    <sheetView zoomScale="115" zoomScaleNormal="115" workbookViewId="0">
      <pane ySplit="6" topLeftCell="A73" activePane="bottomLeft" state="frozen"/>
      <selection pane="bottomLeft" activeCell="K82" sqref="K8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3444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3424</v>
      </c>
      <c r="B7" s="263"/>
      <c r="C7" s="328">
        <v>36556.022099999012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36556.022099999012</v>
      </c>
      <c r="O7" s="328">
        <f>+C122</f>
        <v>977454.02209999901</v>
      </c>
    </row>
    <row r="8" spans="1:15" x14ac:dyDescent="0.15">
      <c r="A8" s="193" t="s">
        <v>3425</v>
      </c>
      <c r="B8" s="193"/>
      <c r="C8" s="329">
        <v>211944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36556.022099999012</v>
      </c>
      <c r="O8" s="329">
        <f>O7+G8-I8-L8</f>
        <v>977454.02209999901</v>
      </c>
    </row>
    <row r="9" spans="1:15" x14ac:dyDescent="0.15">
      <c r="A9" s="193" t="s">
        <v>3426</v>
      </c>
      <c r="B9" s="193"/>
      <c r="C9" s="329">
        <v>85869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3" si="0">+N8-I9-L9</f>
        <v>36556.022099999012</v>
      </c>
      <c r="O9" s="329">
        <f t="shared" ref="O9:O13" si="1">O8+G9-I9-L9</f>
        <v>977454.02209999901</v>
      </c>
    </row>
    <row r="10" spans="1:15" x14ac:dyDescent="0.15">
      <c r="A10" s="193" t="s">
        <v>3427</v>
      </c>
      <c r="B10" s="193"/>
      <c r="C10" s="329">
        <v>42882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36556.022099999012</v>
      </c>
      <c r="O10" s="329">
        <f t="shared" si="1"/>
        <v>977454.02209999901</v>
      </c>
    </row>
    <row r="11" spans="1:15" x14ac:dyDescent="0.15">
      <c r="A11" s="193" t="s">
        <v>3428</v>
      </c>
      <c r="B11" s="193"/>
      <c r="C11" s="329">
        <v>85764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36556.022099999012</v>
      </c>
      <c r="O11" s="329">
        <f t="shared" si="1"/>
        <v>977454.02209999901</v>
      </c>
    </row>
    <row r="12" spans="1:15" x14ac:dyDescent="0.15">
      <c r="A12" s="193" t="s">
        <v>3429</v>
      </c>
      <c r="B12" s="193"/>
      <c r="C12" s="329">
        <v>128760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36556.022099999012</v>
      </c>
      <c r="O12" s="329">
        <f t="shared" si="1"/>
        <v>977454.02209999901</v>
      </c>
    </row>
    <row r="13" spans="1:15" x14ac:dyDescent="0.15">
      <c r="A13" s="193" t="s">
        <v>3430</v>
      </c>
      <c r="B13" s="193"/>
      <c r="C13" s="329">
        <v>128553</v>
      </c>
      <c r="D13" s="482"/>
      <c r="E13" s="193"/>
      <c r="F13" s="193"/>
      <c r="G13" s="329"/>
      <c r="H13" s="482"/>
      <c r="I13" s="329"/>
      <c r="J13" s="193"/>
      <c r="K13" s="193"/>
      <c r="L13" s="329"/>
      <c r="M13" s="193"/>
      <c r="N13" s="329">
        <f t="shared" si="0"/>
        <v>36556.022099999012</v>
      </c>
      <c r="O13" s="329">
        <f t="shared" si="1"/>
        <v>977454.02209999901</v>
      </c>
    </row>
    <row r="14" spans="1:15" x14ac:dyDescent="0.15">
      <c r="A14" s="193" t="s">
        <v>3431</v>
      </c>
      <c r="B14" s="193"/>
      <c r="C14" s="329">
        <v>128573</v>
      </c>
      <c r="D14" s="482"/>
      <c r="E14" s="193"/>
      <c r="F14" s="193"/>
      <c r="G14" s="329"/>
      <c r="H14" s="482"/>
      <c r="I14" s="329"/>
      <c r="J14" s="193"/>
      <c r="K14" s="193"/>
      <c r="L14" s="329"/>
      <c r="M14" s="193"/>
      <c r="N14" s="329">
        <f t="shared" ref="N14:N77" si="2">+N13-I14-L14</f>
        <v>36556.022099999012</v>
      </c>
      <c r="O14" s="329">
        <f t="shared" ref="O14:O77" si="3">O13+G14-I14-L14</f>
        <v>977454.02209999901</v>
      </c>
    </row>
    <row r="15" spans="1:15" x14ac:dyDescent="0.15">
      <c r="A15" s="193" t="s">
        <v>3432</v>
      </c>
      <c r="B15" s="193"/>
      <c r="C15" s="329">
        <v>128553</v>
      </c>
      <c r="D15" s="482"/>
      <c r="E15" s="193"/>
      <c r="F15" s="193"/>
      <c r="G15" s="329"/>
      <c r="H15" s="482"/>
      <c r="I15" s="329"/>
      <c r="J15" s="193"/>
      <c r="K15" s="193"/>
      <c r="L15" s="329"/>
      <c r="M15" s="193"/>
      <c r="N15" s="329">
        <f t="shared" si="2"/>
        <v>36556.022099999012</v>
      </c>
      <c r="O15" s="329">
        <f t="shared" si="3"/>
        <v>977454.02209999901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/>
      <c r="I16" s="329"/>
      <c r="J16" s="193"/>
      <c r="K16" s="193"/>
      <c r="L16" s="329"/>
      <c r="M16" s="193"/>
      <c r="N16" s="329">
        <f t="shared" si="2"/>
        <v>36556.022099999012</v>
      </c>
      <c r="O16" s="329">
        <f t="shared" si="3"/>
        <v>977454.02209999901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3446</v>
      </c>
      <c r="I17" s="329">
        <v>4523.7280000000001</v>
      </c>
      <c r="J17" s="193" t="s">
        <v>3424</v>
      </c>
      <c r="K17" s="193">
        <v>5800361504</v>
      </c>
      <c r="L17" s="329">
        <v>12836.528</v>
      </c>
      <c r="M17" s="193" t="s">
        <v>3424</v>
      </c>
      <c r="N17" s="329">
        <f t="shared" si="2"/>
        <v>19195.766099999011</v>
      </c>
      <c r="O17" s="329">
        <f t="shared" si="3"/>
        <v>960093.76609999896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3448</v>
      </c>
      <c r="I18" s="329">
        <v>5112.2139999999999</v>
      </c>
      <c r="J18" s="193" t="s">
        <v>3424</v>
      </c>
      <c r="K18" s="193">
        <v>5800361504</v>
      </c>
      <c r="L18" s="329">
        <v>14083.552099999011</v>
      </c>
      <c r="M18" s="193" t="s">
        <v>3424</v>
      </c>
      <c r="N18" s="329">
        <f t="shared" si="2"/>
        <v>0</v>
      </c>
      <c r="O18" s="329">
        <f t="shared" si="3"/>
        <v>940897.99999999988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3448</v>
      </c>
      <c r="I19" s="329"/>
      <c r="J19" s="193"/>
      <c r="K19" s="193">
        <v>5800361504</v>
      </c>
      <c r="L19" s="329">
        <v>6521.0609000009899</v>
      </c>
      <c r="M19" s="193" t="s">
        <v>3425</v>
      </c>
      <c r="N19" s="329">
        <f>C8+N18-I19-L19</f>
        <v>205422.939099999</v>
      </c>
      <c r="O19" s="329">
        <f t="shared" si="3"/>
        <v>934376.93909999891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3448</v>
      </c>
      <c r="I20" s="329"/>
      <c r="J20" s="193"/>
      <c r="K20" s="193">
        <v>5800361504</v>
      </c>
      <c r="L20" s="329">
        <v>20687.487000000001</v>
      </c>
      <c r="M20" s="193" t="s">
        <v>3425</v>
      </c>
      <c r="N20" s="329">
        <f t="shared" si="2"/>
        <v>184735.45209999901</v>
      </c>
      <c r="O20" s="329">
        <f t="shared" si="3"/>
        <v>913689.45209999895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3453</v>
      </c>
      <c r="I21" s="329">
        <v>14567.807000000001</v>
      </c>
      <c r="J21" s="193" t="s">
        <v>3425</v>
      </c>
      <c r="K21" s="193">
        <v>5800361504</v>
      </c>
      <c r="L21" s="329">
        <v>19615.116999999998</v>
      </c>
      <c r="M21" s="193" t="s">
        <v>3425</v>
      </c>
      <c r="N21" s="329">
        <f t="shared" si="2"/>
        <v>150552.52809999901</v>
      </c>
      <c r="O21" s="329">
        <f t="shared" si="3"/>
        <v>879506.52809999895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3455</v>
      </c>
      <c r="I22" s="329">
        <v>9237.9880000000012</v>
      </c>
      <c r="J22" s="193" t="s">
        <v>3425</v>
      </c>
      <c r="K22" s="193">
        <v>5800361504</v>
      </c>
      <c r="L22" s="329">
        <v>13545.985000000001</v>
      </c>
      <c r="M22" s="193" t="s">
        <v>3425</v>
      </c>
      <c r="N22" s="329">
        <f t="shared" si="2"/>
        <v>127768.55509999899</v>
      </c>
      <c r="O22" s="329">
        <f t="shared" si="3"/>
        <v>856722.55509999895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3455</v>
      </c>
      <c r="I23" s="329"/>
      <c r="J23" s="193"/>
      <c r="K23" s="193">
        <v>5800361504</v>
      </c>
      <c r="L23" s="329">
        <v>60609.498</v>
      </c>
      <c r="M23" s="193" t="s">
        <v>3425</v>
      </c>
      <c r="N23" s="329">
        <f t="shared" si="2"/>
        <v>67159.057099998987</v>
      </c>
      <c r="O23" s="329">
        <f t="shared" si="3"/>
        <v>796113.05709999893</v>
      </c>
    </row>
    <row r="24" spans="1:15" x14ac:dyDescent="0.15">
      <c r="A24" s="193"/>
      <c r="B24" s="193"/>
      <c r="C24" s="329"/>
      <c r="D24" s="482"/>
      <c r="E24" s="193"/>
      <c r="F24" s="561"/>
      <c r="G24" s="329"/>
      <c r="H24" s="482" t="s">
        <v>3461</v>
      </c>
      <c r="I24" s="329">
        <v>17802.823</v>
      </c>
      <c r="J24" s="193" t="s">
        <v>3425</v>
      </c>
      <c r="K24" s="193">
        <v>5800361504</v>
      </c>
      <c r="L24" s="329">
        <v>19361.654999999999</v>
      </c>
      <c r="M24" s="193" t="s">
        <v>3425</v>
      </c>
      <c r="N24" s="329">
        <f t="shared" si="2"/>
        <v>29994.579099998984</v>
      </c>
      <c r="O24" s="329">
        <f t="shared" si="3"/>
        <v>758948.57909999893</v>
      </c>
    </row>
    <row r="25" spans="1:15" x14ac:dyDescent="0.15">
      <c r="A25" s="193"/>
      <c r="B25" s="193"/>
      <c r="C25" s="329"/>
      <c r="D25" s="482"/>
      <c r="E25" s="193"/>
      <c r="F25" s="561"/>
      <c r="G25" s="329"/>
      <c r="H25" s="482" t="s">
        <v>3461</v>
      </c>
      <c r="I25" s="329"/>
      <c r="J25" s="193"/>
      <c r="K25" s="193">
        <v>5800361504</v>
      </c>
      <c r="L25" s="329">
        <v>13250.074000000001</v>
      </c>
      <c r="M25" s="193" t="s">
        <v>3425</v>
      </c>
      <c r="N25" s="329">
        <f t="shared" si="2"/>
        <v>16744.505099998983</v>
      </c>
      <c r="O25" s="329">
        <f t="shared" si="3"/>
        <v>745698.5050999989</v>
      </c>
    </row>
    <row r="26" spans="1:15" x14ac:dyDescent="0.15">
      <c r="A26" s="193"/>
      <c r="B26" s="193"/>
      <c r="C26" s="329"/>
      <c r="D26" s="482" t="s">
        <v>3467</v>
      </c>
      <c r="E26" s="193" t="s">
        <v>319</v>
      </c>
      <c r="F26" s="203" t="s">
        <v>3861</v>
      </c>
      <c r="G26" s="329">
        <v>87743.400999999998</v>
      </c>
      <c r="H26" s="482" t="s">
        <v>3467</v>
      </c>
      <c r="I26" s="329">
        <v>16744.505099998983</v>
      </c>
      <c r="J26" s="193" t="s">
        <v>3425</v>
      </c>
      <c r="K26" s="193"/>
      <c r="L26" s="329"/>
      <c r="M26" s="193"/>
      <c r="N26" s="329">
        <f t="shared" si="2"/>
        <v>0</v>
      </c>
      <c r="O26" s="329">
        <f t="shared" si="3"/>
        <v>816697.40099999984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 t="s">
        <v>3467</v>
      </c>
      <c r="I27" s="329">
        <v>178.27390000101499</v>
      </c>
      <c r="J27" s="193" t="s">
        <v>3426</v>
      </c>
      <c r="K27" s="193">
        <v>5800361504</v>
      </c>
      <c r="L27" s="329">
        <v>13472.736000000001</v>
      </c>
      <c r="M27" s="193" t="s">
        <v>3426</v>
      </c>
      <c r="N27" s="329">
        <f>C9+N26-I27-L27</f>
        <v>72217.990099998977</v>
      </c>
      <c r="O27" s="329">
        <f t="shared" si="3"/>
        <v>803046.39109999884</v>
      </c>
    </row>
    <row r="28" spans="1:15" x14ac:dyDescent="0.15">
      <c r="A28" s="193"/>
      <c r="B28" s="193"/>
      <c r="C28" s="329"/>
      <c r="D28" s="482" t="s">
        <v>3469</v>
      </c>
      <c r="E28" s="193" t="s">
        <v>1283</v>
      </c>
      <c r="F28" s="604" t="s">
        <v>3862</v>
      </c>
      <c r="G28" s="329">
        <v>85864</v>
      </c>
      <c r="H28" s="482" t="s">
        <v>3469</v>
      </c>
      <c r="I28" s="329">
        <v>9325.9470000000001</v>
      </c>
      <c r="J28" s="193" t="s">
        <v>3426</v>
      </c>
      <c r="K28" s="193">
        <v>5800361504</v>
      </c>
      <c r="L28" s="329">
        <v>11795.432000000001</v>
      </c>
      <c r="M28" s="193" t="s">
        <v>3426</v>
      </c>
      <c r="N28" s="329">
        <f t="shared" si="2"/>
        <v>51096.611099998976</v>
      </c>
      <c r="O28" s="329">
        <f t="shared" si="3"/>
        <v>867789.01209999877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 t="s">
        <v>3469</v>
      </c>
      <c r="I29" s="329"/>
      <c r="J29" s="193"/>
      <c r="K29" s="193">
        <v>5800361504</v>
      </c>
      <c r="L29" s="329">
        <v>7311.6310000000003</v>
      </c>
      <c r="M29" s="193" t="s">
        <v>3426</v>
      </c>
      <c r="N29" s="329">
        <f t="shared" si="2"/>
        <v>43784.980099998975</v>
      </c>
      <c r="O29" s="329">
        <f t="shared" si="3"/>
        <v>860477.38109999872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 t="s">
        <v>3473</v>
      </c>
      <c r="I30" s="329">
        <v>3897.2699999999995</v>
      </c>
      <c r="J30" s="193" t="s">
        <v>3426</v>
      </c>
      <c r="K30" s="193">
        <v>5800361504</v>
      </c>
      <c r="L30" s="329">
        <v>13624.471</v>
      </c>
      <c r="M30" s="193" t="s">
        <v>3426</v>
      </c>
      <c r="N30" s="329">
        <f t="shared" si="2"/>
        <v>26263.23909999898</v>
      </c>
      <c r="O30" s="329">
        <f t="shared" si="3"/>
        <v>842955.64009999868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 t="s">
        <v>3475</v>
      </c>
      <c r="I31" s="329">
        <v>5082.2240000000002</v>
      </c>
      <c r="J31" s="193" t="s">
        <v>3426</v>
      </c>
      <c r="K31" s="193">
        <v>5800361504</v>
      </c>
      <c r="L31" s="329">
        <v>12420.550999999999</v>
      </c>
      <c r="M31" s="193" t="s">
        <v>3426</v>
      </c>
      <c r="N31" s="329">
        <f t="shared" si="2"/>
        <v>8760.4640999989788</v>
      </c>
      <c r="O31" s="329">
        <f t="shared" si="3"/>
        <v>825452.86509999866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 t="s">
        <v>3475</v>
      </c>
      <c r="I32" s="329"/>
      <c r="J32" s="193"/>
      <c r="K32" s="193">
        <v>5800361504</v>
      </c>
      <c r="L32" s="329">
        <v>8760.4640999989788</v>
      </c>
      <c r="M32" s="193" t="s">
        <v>3426</v>
      </c>
      <c r="N32" s="329">
        <f t="shared" si="2"/>
        <v>0</v>
      </c>
      <c r="O32" s="329">
        <f t="shared" si="3"/>
        <v>816692.40099999972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 t="s">
        <v>3475</v>
      </c>
      <c r="I33" s="329"/>
      <c r="J33" s="193"/>
      <c r="K33" s="193">
        <v>5800361504</v>
      </c>
      <c r="L33" s="329">
        <v>9277.3859000010198</v>
      </c>
      <c r="M33" s="193" t="s">
        <v>3427</v>
      </c>
      <c r="N33" s="329">
        <f>C10+N32-I33-L33</f>
        <v>33604.61409999898</v>
      </c>
      <c r="O33" s="329">
        <f t="shared" si="3"/>
        <v>807415.01509999868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 t="s">
        <v>3475</v>
      </c>
      <c r="I34" s="329"/>
      <c r="J34" s="193"/>
      <c r="K34" s="193">
        <v>5800361504</v>
      </c>
      <c r="L34" s="329">
        <v>692.80399999999997</v>
      </c>
      <c r="M34" s="193" t="s">
        <v>3427</v>
      </c>
      <c r="N34" s="329">
        <f t="shared" si="2"/>
        <v>32911.810099998984</v>
      </c>
      <c r="O34" s="329">
        <f t="shared" si="3"/>
        <v>806722.21109999868</v>
      </c>
    </row>
    <row r="35" spans="1:15" x14ac:dyDescent="0.15">
      <c r="A35" s="193"/>
      <c r="B35" s="193"/>
      <c r="C35" s="329"/>
      <c r="D35" s="482" t="s">
        <v>3483</v>
      </c>
      <c r="E35" s="193" t="s">
        <v>1283</v>
      </c>
      <c r="F35" s="604" t="s">
        <v>3863</v>
      </c>
      <c r="G35" s="329">
        <v>128609</v>
      </c>
      <c r="H35" s="482" t="s">
        <v>3483</v>
      </c>
      <c r="I35" s="329">
        <v>9992.7450000000008</v>
      </c>
      <c r="J35" s="193" t="s">
        <v>3427</v>
      </c>
      <c r="K35" s="193">
        <v>5800361504</v>
      </c>
      <c r="L35" s="329">
        <v>4234.6880000000001</v>
      </c>
      <c r="M35" s="193" t="s">
        <v>3427</v>
      </c>
      <c r="N35" s="329">
        <f t="shared" si="2"/>
        <v>18684.377099998979</v>
      </c>
      <c r="O35" s="329">
        <f t="shared" si="3"/>
        <v>921103.77809999872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 t="s">
        <v>3483</v>
      </c>
      <c r="I36" s="329"/>
      <c r="J36" s="193"/>
      <c r="K36" s="193">
        <v>5800361504</v>
      </c>
      <c r="L36" s="329">
        <v>8798.8070000000007</v>
      </c>
      <c r="M36" s="193" t="s">
        <v>3427</v>
      </c>
      <c r="N36" s="329">
        <f t="shared" si="2"/>
        <v>9885.5700999989785</v>
      </c>
      <c r="O36" s="329">
        <f t="shared" si="3"/>
        <v>912304.97109999869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 t="s">
        <v>3483</v>
      </c>
      <c r="I37" s="329"/>
      <c r="J37" s="193"/>
      <c r="K37" s="193">
        <v>5800361504</v>
      </c>
      <c r="L37" s="329">
        <v>9885.5700999989785</v>
      </c>
      <c r="M37" s="193" t="s">
        <v>3427</v>
      </c>
      <c r="N37" s="329">
        <f t="shared" si="2"/>
        <v>0</v>
      </c>
      <c r="O37" s="329">
        <f t="shared" si="3"/>
        <v>902419.40099999972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 t="s">
        <v>3483</v>
      </c>
      <c r="I38" s="329"/>
      <c r="J38" s="193"/>
      <c r="K38" s="193">
        <v>5800361504</v>
      </c>
      <c r="L38" s="329">
        <v>2215.5339000010199</v>
      </c>
      <c r="M38" s="193" t="s">
        <v>3428</v>
      </c>
      <c r="N38" s="329">
        <f>C11+N37-I38-L38</f>
        <v>83548.466099998986</v>
      </c>
      <c r="O38" s="329">
        <f t="shared" si="3"/>
        <v>900203.86709999875</v>
      </c>
    </row>
    <row r="39" spans="1:15" x14ac:dyDescent="0.15">
      <c r="A39" s="193"/>
      <c r="B39" s="193"/>
      <c r="C39" s="329"/>
      <c r="D39" s="482"/>
      <c r="E39" s="193"/>
      <c r="F39" s="561"/>
      <c r="G39" s="329"/>
      <c r="H39" s="482" t="s">
        <v>3483</v>
      </c>
      <c r="I39" s="329"/>
      <c r="J39" s="193"/>
      <c r="K39" s="193">
        <v>5800361504</v>
      </c>
      <c r="L39" s="329">
        <v>6337.0569999999998</v>
      </c>
      <c r="M39" s="193" t="s">
        <v>3428</v>
      </c>
      <c r="N39" s="329">
        <f t="shared" si="2"/>
        <v>77211.409099998986</v>
      </c>
      <c r="O39" s="329">
        <f t="shared" si="3"/>
        <v>893866.81009999872</v>
      </c>
    </row>
    <row r="40" spans="1:15" x14ac:dyDescent="0.15">
      <c r="A40" s="193"/>
      <c r="B40" s="193"/>
      <c r="C40" s="329"/>
      <c r="D40" s="482"/>
      <c r="E40" s="193"/>
      <c r="F40" s="561"/>
      <c r="G40" s="329"/>
      <c r="H40" s="482" t="s">
        <v>3497</v>
      </c>
      <c r="I40" s="329">
        <v>6222.8880000000008</v>
      </c>
      <c r="J40" s="193" t="s">
        <v>3428</v>
      </c>
      <c r="K40" s="193">
        <v>5800361504</v>
      </c>
      <c r="L40" s="329">
        <v>9050.2929999999997</v>
      </c>
      <c r="M40" s="193" t="s">
        <v>3428</v>
      </c>
      <c r="N40" s="329">
        <f t="shared" si="2"/>
        <v>61938.228099998982</v>
      </c>
      <c r="O40" s="329">
        <f t="shared" si="3"/>
        <v>878593.62909999874</v>
      </c>
    </row>
    <row r="41" spans="1:15" x14ac:dyDescent="0.15">
      <c r="A41" s="193"/>
      <c r="B41" s="193"/>
      <c r="C41" s="329"/>
      <c r="D41" s="482"/>
      <c r="E41" s="193"/>
      <c r="F41" s="561"/>
      <c r="G41" s="329"/>
      <c r="H41" s="482" t="s">
        <v>3500</v>
      </c>
      <c r="I41" s="329">
        <v>4210.5860000000002</v>
      </c>
      <c r="J41" s="193" t="s">
        <v>3428</v>
      </c>
      <c r="K41" s="193">
        <v>5800361504</v>
      </c>
      <c r="L41" s="329">
        <v>14485.933999999999</v>
      </c>
      <c r="M41" s="193" t="s">
        <v>3428</v>
      </c>
      <c r="N41" s="329">
        <f t="shared" si="2"/>
        <v>43241.708099998978</v>
      </c>
      <c r="O41" s="329">
        <f t="shared" si="3"/>
        <v>859897.10909999872</v>
      </c>
    </row>
    <row r="42" spans="1:15" x14ac:dyDescent="0.15">
      <c r="A42" s="193"/>
      <c r="B42" s="193"/>
      <c r="C42" s="329"/>
      <c r="D42" s="482" t="s">
        <v>3502</v>
      </c>
      <c r="E42" s="193" t="s">
        <v>1283</v>
      </c>
      <c r="F42" s="561" t="s">
        <v>3864</v>
      </c>
      <c r="G42" s="329">
        <v>85691</v>
      </c>
      <c r="H42" s="482" t="s">
        <v>3502</v>
      </c>
      <c r="I42" s="329">
        <v>15421.297000000002</v>
      </c>
      <c r="J42" s="193" t="s">
        <v>3428</v>
      </c>
      <c r="K42" s="193">
        <v>5800361504</v>
      </c>
      <c r="L42" s="329">
        <v>12329.471</v>
      </c>
      <c r="M42" s="193" t="s">
        <v>3428</v>
      </c>
      <c r="N42" s="329">
        <f t="shared" si="2"/>
        <v>15490.940099998976</v>
      </c>
      <c r="O42" s="329">
        <f t="shared" si="3"/>
        <v>917837.34109999868</v>
      </c>
    </row>
    <row r="43" spans="1:15" x14ac:dyDescent="0.15">
      <c r="A43" s="193"/>
      <c r="B43" s="193"/>
      <c r="C43" s="329"/>
      <c r="D43" s="482"/>
      <c r="E43" s="193"/>
      <c r="F43" s="561"/>
      <c r="G43" s="329"/>
      <c r="H43" s="482" t="s">
        <v>3502</v>
      </c>
      <c r="I43" s="329"/>
      <c r="J43" s="193"/>
      <c r="K43" s="193">
        <v>5800361504</v>
      </c>
      <c r="L43" s="329">
        <v>4286.8879999999999</v>
      </c>
      <c r="M43" s="193" t="s">
        <v>3428</v>
      </c>
      <c r="N43" s="329">
        <f t="shared" si="2"/>
        <v>11204.052099998975</v>
      </c>
      <c r="O43" s="329">
        <f t="shared" si="3"/>
        <v>913550.45309999865</v>
      </c>
    </row>
    <row r="44" spans="1:15" x14ac:dyDescent="0.15">
      <c r="A44" s="193"/>
      <c r="B44" s="193"/>
      <c r="C44" s="329"/>
      <c r="D44" s="482"/>
      <c r="E44" s="193"/>
      <c r="F44" s="561"/>
      <c r="G44" s="329"/>
      <c r="H44" s="482" t="s">
        <v>3502</v>
      </c>
      <c r="I44" s="329"/>
      <c r="J44" s="193"/>
      <c r="K44" s="193">
        <v>5800361504</v>
      </c>
      <c r="L44" s="329">
        <v>11204.052099998975</v>
      </c>
      <c r="M44" s="193" t="s">
        <v>3428</v>
      </c>
      <c r="N44" s="329">
        <f t="shared" si="2"/>
        <v>0</v>
      </c>
      <c r="O44" s="329">
        <f t="shared" si="3"/>
        <v>902346.40099999972</v>
      </c>
    </row>
    <row r="45" spans="1:15" x14ac:dyDescent="0.15">
      <c r="A45" s="193"/>
      <c r="B45" s="193"/>
      <c r="C45" s="329"/>
      <c r="D45" s="482"/>
      <c r="E45" s="193"/>
      <c r="F45" s="561"/>
      <c r="G45" s="329"/>
      <c r="H45" s="482" t="s">
        <v>3502</v>
      </c>
      <c r="I45" s="329"/>
      <c r="J45" s="193"/>
      <c r="K45" s="193">
        <v>5800361504</v>
      </c>
      <c r="L45" s="329">
        <v>9415.8779000010309</v>
      </c>
      <c r="M45" s="193" t="s">
        <v>3429</v>
      </c>
      <c r="N45" s="329">
        <f>C12+N44-I45-L45</f>
        <v>119344.12209999897</v>
      </c>
      <c r="O45" s="329">
        <f t="shared" si="3"/>
        <v>892930.52309999871</v>
      </c>
    </row>
    <row r="46" spans="1:15" x14ac:dyDescent="0.15">
      <c r="A46" s="193"/>
      <c r="B46" s="193"/>
      <c r="C46" s="329"/>
      <c r="D46" s="482"/>
      <c r="E46" s="193"/>
      <c r="F46" s="561"/>
      <c r="G46" s="329"/>
      <c r="H46" s="482" t="s">
        <v>3513</v>
      </c>
      <c r="I46" s="329">
        <v>5604.7520000000004</v>
      </c>
      <c r="J46" s="193" t="s">
        <v>3429</v>
      </c>
      <c r="K46" s="193">
        <v>5800361504</v>
      </c>
      <c r="L46" s="329">
        <v>12122.831</v>
      </c>
      <c r="M46" s="193" t="s">
        <v>3429</v>
      </c>
      <c r="N46" s="329">
        <f t="shared" si="2"/>
        <v>101616.53909999898</v>
      </c>
      <c r="O46" s="329">
        <f t="shared" si="3"/>
        <v>875202.94009999873</v>
      </c>
    </row>
    <row r="47" spans="1:15" x14ac:dyDescent="0.15">
      <c r="A47" s="193"/>
      <c r="B47" s="193"/>
      <c r="C47" s="329"/>
      <c r="D47" s="482"/>
      <c r="E47" s="193"/>
      <c r="F47" s="561"/>
      <c r="G47" s="329"/>
      <c r="H47" s="482" t="s">
        <v>3513</v>
      </c>
      <c r="I47" s="329"/>
      <c r="J47" s="193"/>
      <c r="K47" s="193">
        <v>5800361504</v>
      </c>
      <c r="L47" s="329">
        <v>5801.3909999999996</v>
      </c>
      <c r="M47" s="193" t="s">
        <v>3429</v>
      </c>
      <c r="N47" s="329">
        <f t="shared" si="2"/>
        <v>95815.148099998973</v>
      </c>
      <c r="O47" s="329">
        <f t="shared" si="3"/>
        <v>869401.54909999878</v>
      </c>
    </row>
    <row r="48" spans="1:15" x14ac:dyDescent="0.15">
      <c r="A48" s="193"/>
      <c r="B48" s="193"/>
      <c r="C48" s="329"/>
      <c r="D48" s="482"/>
      <c r="E48" s="193"/>
      <c r="F48" s="561"/>
      <c r="G48" s="329"/>
      <c r="H48" s="482" t="s">
        <v>3519</v>
      </c>
      <c r="I48" s="329">
        <v>3505.085</v>
      </c>
      <c r="J48" s="193" t="s">
        <v>3429</v>
      </c>
      <c r="K48" s="193">
        <v>5800361504</v>
      </c>
      <c r="L48" s="329">
        <v>13446.41</v>
      </c>
      <c r="M48" s="193" t="s">
        <v>3429</v>
      </c>
      <c r="N48" s="329">
        <f t="shared" si="2"/>
        <v>78863.653099998963</v>
      </c>
      <c r="O48" s="329">
        <f t="shared" si="3"/>
        <v>852450.05409999879</v>
      </c>
    </row>
    <row r="49" spans="1:15" x14ac:dyDescent="0.15">
      <c r="A49" s="193"/>
      <c r="B49" s="193"/>
      <c r="C49" s="329"/>
      <c r="D49" s="482"/>
      <c r="E49" s="193"/>
      <c r="F49" s="561"/>
      <c r="G49" s="329"/>
      <c r="H49" s="482" t="s">
        <v>3519</v>
      </c>
      <c r="I49" s="329"/>
      <c r="J49" s="193"/>
      <c r="K49" s="193">
        <v>5800361504</v>
      </c>
      <c r="L49" s="329">
        <v>693.08500000000004</v>
      </c>
      <c r="M49" s="193" t="s">
        <v>3429</v>
      </c>
      <c r="N49" s="329">
        <f t="shared" si="2"/>
        <v>78170.568099998956</v>
      </c>
      <c r="O49" s="329">
        <f t="shared" si="3"/>
        <v>851756.96909999882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 t="s">
        <v>3525</v>
      </c>
      <c r="I50" s="329">
        <v>3117.9809999999998</v>
      </c>
      <c r="J50" s="193" t="s">
        <v>3429</v>
      </c>
      <c r="K50" s="193">
        <v>5800361504</v>
      </c>
      <c r="L50" s="329">
        <v>12863.168</v>
      </c>
      <c r="M50" s="193" t="s">
        <v>3429</v>
      </c>
      <c r="N50" s="329">
        <f t="shared" si="2"/>
        <v>62189.419099998959</v>
      </c>
      <c r="O50" s="329">
        <f t="shared" si="3"/>
        <v>835775.82009999885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 t="s">
        <v>3527</v>
      </c>
      <c r="I51" s="329">
        <v>11438.92</v>
      </c>
      <c r="J51" s="193" t="s">
        <v>3429</v>
      </c>
      <c r="K51" s="193">
        <v>5800361504</v>
      </c>
      <c r="L51" s="329">
        <v>50750.49909999896</v>
      </c>
      <c r="M51" s="193" t="s">
        <v>3429</v>
      </c>
      <c r="N51" s="329">
        <f t="shared" si="2"/>
        <v>0</v>
      </c>
      <c r="O51" s="329">
        <f t="shared" si="3"/>
        <v>773586.40099999984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3527</v>
      </c>
      <c r="I52" s="329"/>
      <c r="J52" s="193"/>
      <c r="K52" s="193">
        <v>5800361504</v>
      </c>
      <c r="L52" s="329">
        <v>563.44890000103601</v>
      </c>
      <c r="M52" s="193" t="s">
        <v>3430</v>
      </c>
      <c r="N52" s="329">
        <f>C13+N51-I52-L52</f>
        <v>127989.55109999896</v>
      </c>
      <c r="O52" s="329">
        <f t="shared" si="3"/>
        <v>773022.95209999883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3527</v>
      </c>
      <c r="I53" s="329"/>
      <c r="J53" s="193"/>
      <c r="K53" s="193">
        <v>5800361504</v>
      </c>
      <c r="L53" s="329">
        <v>19135.063999999998</v>
      </c>
      <c r="M53" s="193" t="s">
        <v>3430</v>
      </c>
      <c r="N53" s="329">
        <f t="shared" si="2"/>
        <v>108854.48709999897</v>
      </c>
      <c r="O53" s="329">
        <f t="shared" si="3"/>
        <v>753887.88809999882</v>
      </c>
    </row>
    <row r="54" spans="1:15" x14ac:dyDescent="0.15">
      <c r="A54" s="193"/>
      <c r="B54" s="193"/>
      <c r="C54" s="329"/>
      <c r="D54" s="482"/>
      <c r="E54" s="193"/>
      <c r="F54" s="203"/>
      <c r="G54" s="329"/>
      <c r="H54" s="482" t="s">
        <v>3535</v>
      </c>
      <c r="I54" s="329">
        <v>5126.1919999999991</v>
      </c>
      <c r="J54" s="193" t="s">
        <v>3430</v>
      </c>
      <c r="K54" s="193">
        <v>5800361504</v>
      </c>
      <c r="L54" s="329">
        <v>13980.703</v>
      </c>
      <c r="M54" s="193" t="s">
        <v>3430</v>
      </c>
      <c r="N54" s="329">
        <f t="shared" si="2"/>
        <v>89747.592099998976</v>
      </c>
      <c r="O54" s="329">
        <f t="shared" si="3"/>
        <v>734780.9930999988</v>
      </c>
    </row>
    <row r="55" spans="1:15" x14ac:dyDescent="0.15">
      <c r="A55" s="193"/>
      <c r="B55" s="193"/>
      <c r="C55" s="329"/>
      <c r="D55" s="482" t="s">
        <v>3537</v>
      </c>
      <c r="E55" s="193" t="s">
        <v>1283</v>
      </c>
      <c r="F55" s="604" t="s">
        <v>3865</v>
      </c>
      <c r="G55" s="329">
        <v>85689</v>
      </c>
      <c r="H55" s="482" t="s">
        <v>3537</v>
      </c>
      <c r="I55" s="329">
        <v>13168.580999999998</v>
      </c>
      <c r="J55" s="193" t="s">
        <v>3430</v>
      </c>
      <c r="K55" s="193">
        <v>5800361504</v>
      </c>
      <c r="L55" s="329">
        <v>11973.887000000001</v>
      </c>
      <c r="M55" s="193" t="s">
        <v>3430</v>
      </c>
      <c r="N55" s="329">
        <f t="shared" si="2"/>
        <v>64605.124099998982</v>
      </c>
      <c r="O55" s="329">
        <f t="shared" si="3"/>
        <v>795327.52509999881</v>
      </c>
    </row>
    <row r="56" spans="1:15" x14ac:dyDescent="0.15">
      <c r="A56" s="193"/>
      <c r="B56" s="193"/>
      <c r="C56" s="329"/>
      <c r="D56" s="482" t="s">
        <v>3539</v>
      </c>
      <c r="E56" s="193" t="s">
        <v>1283</v>
      </c>
      <c r="F56" s="604" t="s">
        <v>3866</v>
      </c>
      <c r="G56" s="329">
        <v>171557</v>
      </c>
      <c r="H56" s="482" t="s">
        <v>3539</v>
      </c>
      <c r="I56" s="329">
        <v>5452.9189999999999</v>
      </c>
      <c r="J56" s="193" t="s">
        <v>3430</v>
      </c>
      <c r="K56" s="193">
        <v>5800361504</v>
      </c>
      <c r="L56" s="329">
        <v>8633.4560000000001</v>
      </c>
      <c r="M56" s="193" t="s">
        <v>3430</v>
      </c>
      <c r="N56" s="329">
        <f t="shared" si="2"/>
        <v>50518.749099998982</v>
      </c>
      <c r="O56" s="329">
        <f t="shared" si="3"/>
        <v>952798.15009999881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3539</v>
      </c>
      <c r="I57" s="329"/>
      <c r="J57" s="193"/>
      <c r="K57" s="193">
        <v>5800361504</v>
      </c>
      <c r="L57" s="329">
        <v>11277.084000000001</v>
      </c>
      <c r="M57" s="193" t="s">
        <v>3430</v>
      </c>
      <c r="N57" s="329">
        <f t="shared" si="2"/>
        <v>39241.66509999898</v>
      </c>
      <c r="O57" s="329">
        <f t="shared" si="3"/>
        <v>941521.06609999877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 t="s">
        <v>3539</v>
      </c>
      <c r="I58" s="329"/>
      <c r="J58" s="193"/>
      <c r="K58" s="193">
        <v>5800361504</v>
      </c>
      <c r="L58" s="329">
        <v>14990.538</v>
      </c>
      <c r="M58" s="193" t="s">
        <v>3430</v>
      </c>
      <c r="N58" s="329">
        <f t="shared" si="2"/>
        <v>24251.127099998979</v>
      </c>
      <c r="O58" s="329">
        <f t="shared" si="3"/>
        <v>926530.52809999883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 t="s">
        <v>3539</v>
      </c>
      <c r="I59" s="329"/>
      <c r="J59" s="193"/>
      <c r="K59" s="193">
        <v>5800361504</v>
      </c>
      <c r="L59" s="329">
        <v>1280.3979999999999</v>
      </c>
      <c r="M59" s="193" t="s">
        <v>3430</v>
      </c>
      <c r="N59" s="329">
        <f t="shared" si="2"/>
        <v>22970.729099998978</v>
      </c>
      <c r="O59" s="329">
        <f t="shared" si="3"/>
        <v>925250.13009999879</v>
      </c>
    </row>
    <row r="60" spans="1:15" x14ac:dyDescent="0.15">
      <c r="A60" s="193"/>
      <c r="B60" s="193"/>
      <c r="C60" s="329"/>
      <c r="D60" s="482"/>
      <c r="E60" s="193"/>
      <c r="F60" s="203"/>
      <c r="G60" s="329"/>
      <c r="H60" s="482" t="s">
        <v>3539</v>
      </c>
      <c r="I60" s="329"/>
      <c r="J60" s="193"/>
      <c r="K60" s="193">
        <v>5800361504</v>
      </c>
      <c r="L60" s="329">
        <v>1270.4179999999999</v>
      </c>
      <c r="M60" s="193" t="s">
        <v>3430</v>
      </c>
      <c r="N60" s="329">
        <f t="shared" si="2"/>
        <v>21700.311099998977</v>
      </c>
      <c r="O60" s="329">
        <f t="shared" si="3"/>
        <v>923979.71209999884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3539</v>
      </c>
      <c r="I61" s="329"/>
      <c r="J61" s="193"/>
      <c r="K61" s="193">
        <v>5800361504</v>
      </c>
      <c r="L61" s="329">
        <v>1237.4849999999999</v>
      </c>
      <c r="M61" s="193" t="s">
        <v>3430</v>
      </c>
      <c r="N61" s="329">
        <f t="shared" si="2"/>
        <v>20462.826099998976</v>
      </c>
      <c r="O61" s="329">
        <f t="shared" si="3"/>
        <v>922742.22709999885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3539</v>
      </c>
      <c r="I62" s="329"/>
      <c r="J62" s="193"/>
      <c r="K62" s="193">
        <v>5800361504</v>
      </c>
      <c r="L62" s="329">
        <v>1302.354</v>
      </c>
      <c r="M62" s="193" t="s">
        <v>3430</v>
      </c>
      <c r="N62" s="329">
        <f t="shared" si="2"/>
        <v>19160.472099998977</v>
      </c>
      <c r="O62" s="329">
        <f t="shared" si="3"/>
        <v>921439.8730999988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3554</v>
      </c>
      <c r="I63" s="329">
        <v>1825.2909999999999</v>
      </c>
      <c r="J63" s="193" t="s">
        <v>3430</v>
      </c>
      <c r="K63" s="193">
        <v>5800361504</v>
      </c>
      <c r="L63" s="329">
        <v>17335.181099998976</v>
      </c>
      <c r="M63" s="193" t="s">
        <v>3430</v>
      </c>
      <c r="N63" s="329">
        <f t="shared" si="2"/>
        <v>0</v>
      </c>
      <c r="O63" s="329">
        <f t="shared" si="3"/>
        <v>902279.40099999984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3554</v>
      </c>
      <c r="I64" s="329"/>
      <c r="J64" s="193"/>
      <c r="K64" s="193">
        <v>5800361504</v>
      </c>
      <c r="L64" s="329">
        <v>100.38790000102399</v>
      </c>
      <c r="M64" s="193" t="s">
        <v>3431</v>
      </c>
      <c r="N64" s="329">
        <f>C14+N63-I64-L64</f>
        <v>128472.61209999898</v>
      </c>
      <c r="O64" s="329">
        <f t="shared" si="3"/>
        <v>902179.01309999882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 t="s">
        <v>3554</v>
      </c>
      <c r="I65" s="329"/>
      <c r="J65" s="193"/>
      <c r="K65" s="193">
        <v>5800361504</v>
      </c>
      <c r="L65" s="329">
        <v>10992.662</v>
      </c>
      <c r="M65" s="193" t="s">
        <v>3431</v>
      </c>
      <c r="N65" s="329">
        <f t="shared" si="2"/>
        <v>117479.95009999898</v>
      </c>
      <c r="O65" s="329">
        <f t="shared" si="3"/>
        <v>891186.35109999881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 t="s">
        <v>3561</v>
      </c>
      <c r="I66" s="329">
        <v>3032.1459999999997</v>
      </c>
      <c r="J66" s="193" t="s">
        <v>3431</v>
      </c>
      <c r="K66" s="193">
        <v>5800361504</v>
      </c>
      <c r="L66" s="329">
        <v>13734.486000000001</v>
      </c>
      <c r="M66" s="193" t="s">
        <v>3431</v>
      </c>
      <c r="N66" s="329">
        <f t="shared" si="2"/>
        <v>100713.31809999899</v>
      </c>
      <c r="O66" s="329">
        <f t="shared" si="3"/>
        <v>874419.71909999882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3563</v>
      </c>
      <c r="I67" s="329">
        <v>5542.4279999999999</v>
      </c>
      <c r="J67" s="193" t="s">
        <v>3431</v>
      </c>
      <c r="K67" s="193">
        <v>5800361504</v>
      </c>
      <c r="L67" s="329">
        <v>12327.710999999999</v>
      </c>
      <c r="M67" s="193" t="s">
        <v>3431</v>
      </c>
      <c r="N67" s="329">
        <f t="shared" si="2"/>
        <v>82843.17909999899</v>
      </c>
      <c r="O67" s="329">
        <f t="shared" si="3"/>
        <v>856549.58009999886</v>
      </c>
    </row>
    <row r="68" spans="1:15" x14ac:dyDescent="0.15">
      <c r="A68" s="193"/>
      <c r="B68" s="193"/>
      <c r="C68" s="329"/>
      <c r="D68" s="482" t="s">
        <v>3566</v>
      </c>
      <c r="E68" s="193" t="s">
        <v>1283</v>
      </c>
      <c r="F68" s="561" t="s">
        <v>3867</v>
      </c>
      <c r="G68" s="329">
        <v>85706</v>
      </c>
      <c r="H68" s="482" t="s">
        <v>3566</v>
      </c>
      <c r="I68" s="329">
        <v>9993.6540000000005</v>
      </c>
      <c r="J68" s="193" t="s">
        <v>3431</v>
      </c>
      <c r="K68" s="193">
        <v>5800361504</v>
      </c>
      <c r="L68" s="329">
        <v>12398.278</v>
      </c>
      <c r="M68" s="193" t="s">
        <v>3431</v>
      </c>
      <c r="N68" s="329">
        <f t="shared" si="2"/>
        <v>60451.247099998996</v>
      </c>
      <c r="O68" s="329">
        <f t="shared" si="3"/>
        <v>919863.64809999883</v>
      </c>
    </row>
    <row r="69" spans="1:15" x14ac:dyDescent="0.15">
      <c r="A69" s="193"/>
      <c r="B69" s="193"/>
      <c r="C69" s="329"/>
      <c r="D69" s="482" t="s">
        <v>3568</v>
      </c>
      <c r="E69" s="193" t="s">
        <v>1283</v>
      </c>
      <c r="F69" s="561" t="s">
        <v>3868</v>
      </c>
      <c r="G69" s="329">
        <v>42953</v>
      </c>
      <c r="H69" s="482" t="s">
        <v>3568</v>
      </c>
      <c r="I69" s="329">
        <v>4709.9490000000005</v>
      </c>
      <c r="J69" s="193" t="s">
        <v>3431</v>
      </c>
      <c r="K69" s="193">
        <v>5800361504</v>
      </c>
      <c r="L69" s="329">
        <v>13692.781000000001</v>
      </c>
      <c r="M69" s="193" t="s">
        <v>3431</v>
      </c>
      <c r="N69" s="329">
        <f t="shared" si="2"/>
        <v>42048.517099998993</v>
      </c>
      <c r="O69" s="329">
        <f t="shared" si="3"/>
        <v>944413.91809999885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3570</v>
      </c>
      <c r="I70" s="329">
        <v>7715.5350000000008</v>
      </c>
      <c r="J70" s="193" t="s">
        <v>3431</v>
      </c>
      <c r="K70" s="193">
        <v>5800361504</v>
      </c>
      <c r="L70" s="329">
        <v>20855.495999999999</v>
      </c>
      <c r="M70" s="193" t="s">
        <v>3431</v>
      </c>
      <c r="N70" s="329">
        <f t="shared" si="2"/>
        <v>13477.486099998991</v>
      </c>
      <c r="O70" s="329">
        <f t="shared" si="3"/>
        <v>915842.88709999877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 t="s">
        <v>3570</v>
      </c>
      <c r="I71" s="329"/>
      <c r="J71" s="193"/>
      <c r="K71" s="193">
        <v>5800361504</v>
      </c>
      <c r="L71" s="329">
        <v>13477.486099998991</v>
      </c>
      <c r="M71" s="193" t="s">
        <v>3431</v>
      </c>
      <c r="N71" s="329">
        <f t="shared" si="2"/>
        <v>0</v>
      </c>
      <c r="O71" s="329">
        <f t="shared" si="3"/>
        <v>902365.40099999984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3570</v>
      </c>
      <c r="I72" s="329"/>
      <c r="J72" s="193"/>
      <c r="K72" s="193">
        <v>5800361504</v>
      </c>
      <c r="L72" s="329">
        <v>5259.5309000010102</v>
      </c>
      <c r="M72" s="193" t="s">
        <v>3432</v>
      </c>
      <c r="N72" s="329">
        <f>C15+N71-I72-L72</f>
        <v>123293.46909999898</v>
      </c>
      <c r="O72" s="329">
        <f t="shared" si="3"/>
        <v>897105.87009999878</v>
      </c>
    </row>
    <row r="73" spans="1:15" x14ac:dyDescent="0.15">
      <c r="A73" s="193"/>
      <c r="B73" s="193"/>
      <c r="C73" s="329"/>
      <c r="D73" s="482"/>
      <c r="E73" s="193"/>
      <c r="F73" s="193"/>
      <c r="G73" s="329"/>
      <c r="H73" s="482" t="s">
        <v>3570</v>
      </c>
      <c r="I73" s="329"/>
      <c r="J73" s="193"/>
      <c r="K73" s="193">
        <v>5800361504</v>
      </c>
      <c r="L73" s="329">
        <v>17294.096000000001</v>
      </c>
      <c r="M73" s="193" t="s">
        <v>3432</v>
      </c>
      <c r="N73" s="329">
        <f t="shared" si="2"/>
        <v>105999.37309999898</v>
      </c>
      <c r="O73" s="329">
        <f t="shared" si="3"/>
        <v>879811.77409999876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3570</v>
      </c>
      <c r="I74" s="329"/>
      <c r="J74" s="203"/>
      <c r="K74" s="193">
        <v>5800361504</v>
      </c>
      <c r="L74" s="329">
        <v>6506.116</v>
      </c>
      <c r="M74" s="193" t="s">
        <v>3432</v>
      </c>
      <c r="N74" s="329">
        <f t="shared" si="2"/>
        <v>99493.257099998984</v>
      </c>
      <c r="O74" s="329">
        <f t="shared" si="3"/>
        <v>873305.65809999872</v>
      </c>
    </row>
    <row r="75" spans="1:15" x14ac:dyDescent="0.15">
      <c r="A75" s="193"/>
      <c r="B75" s="193"/>
      <c r="C75" s="329"/>
      <c r="D75" s="482"/>
      <c r="E75" s="193"/>
      <c r="F75" s="193"/>
      <c r="G75" s="329"/>
      <c r="H75" s="482" t="s">
        <v>3577</v>
      </c>
      <c r="I75" s="329">
        <v>17865.877</v>
      </c>
      <c r="J75" s="193" t="s">
        <v>3432</v>
      </c>
      <c r="K75" s="193">
        <v>5800361504</v>
      </c>
      <c r="L75" s="329">
        <v>14290.504999999999</v>
      </c>
      <c r="M75" s="193" t="s">
        <v>3432</v>
      </c>
      <c r="N75" s="329">
        <f t="shared" si="2"/>
        <v>67336.875099998986</v>
      </c>
      <c r="O75" s="329">
        <f t="shared" si="3"/>
        <v>841149.27609999874</v>
      </c>
    </row>
    <row r="76" spans="1:15" x14ac:dyDescent="0.15">
      <c r="A76" s="193"/>
      <c r="B76" s="193"/>
      <c r="C76" s="329"/>
      <c r="D76" s="482"/>
      <c r="E76" s="193"/>
      <c r="F76" s="561"/>
      <c r="G76" s="329"/>
      <c r="H76" s="482" t="s">
        <v>3577</v>
      </c>
      <c r="I76" s="329"/>
      <c r="J76" s="193"/>
      <c r="K76" s="193">
        <v>5800361504</v>
      </c>
      <c r="L76" s="329">
        <v>6346.4570000000003</v>
      </c>
      <c r="M76" s="193" t="s">
        <v>3432</v>
      </c>
      <c r="N76" s="329">
        <f t="shared" si="2"/>
        <v>60990.418099998984</v>
      </c>
      <c r="O76" s="329">
        <f t="shared" si="3"/>
        <v>834802.81909999868</v>
      </c>
    </row>
    <row r="77" spans="1:15" x14ac:dyDescent="0.15">
      <c r="A77" s="193"/>
      <c r="B77" s="193"/>
      <c r="C77" s="329"/>
      <c r="D77" s="482"/>
      <c r="E77" s="193"/>
      <c r="F77" s="561"/>
      <c r="G77" s="329"/>
      <c r="H77" s="482" t="s">
        <v>3577</v>
      </c>
      <c r="I77" s="329"/>
      <c r="J77" s="203"/>
      <c r="K77" s="193">
        <v>5800361504</v>
      </c>
      <c r="L77" s="329">
        <v>4992.3469999999998</v>
      </c>
      <c r="M77" s="193" t="s">
        <v>3432</v>
      </c>
      <c r="N77" s="329">
        <f t="shared" si="2"/>
        <v>55998.071099998982</v>
      </c>
      <c r="O77" s="329">
        <f t="shared" si="3"/>
        <v>829810.47209999873</v>
      </c>
    </row>
    <row r="78" spans="1:15" x14ac:dyDescent="0.15">
      <c r="A78" s="193"/>
      <c r="B78" s="193"/>
      <c r="C78" s="329"/>
      <c r="D78" s="482"/>
      <c r="E78" s="193"/>
      <c r="F78" s="561"/>
      <c r="G78" s="329"/>
      <c r="H78" s="482" t="s">
        <v>3585</v>
      </c>
      <c r="I78" s="329">
        <v>12190.709000000001</v>
      </c>
      <c r="J78" s="193" t="s">
        <v>3432</v>
      </c>
      <c r="K78" s="193">
        <v>5800361504</v>
      </c>
      <c r="L78" s="329">
        <v>16763.348000000002</v>
      </c>
      <c r="M78" s="193" t="s">
        <v>3432</v>
      </c>
      <c r="N78" s="329">
        <f t="shared" ref="N78:N121" si="4">+N77-I78-L78</f>
        <v>27044.014099998978</v>
      </c>
      <c r="O78" s="329">
        <f t="shared" ref="O78:O121" si="5">O77+G78-I78-L78</f>
        <v>800856.4150999987</v>
      </c>
    </row>
    <row r="79" spans="1:15" x14ac:dyDescent="0.15">
      <c r="A79" s="193"/>
      <c r="B79" s="193"/>
      <c r="C79" s="329"/>
      <c r="D79" s="482"/>
      <c r="E79" s="193"/>
      <c r="F79" s="561"/>
      <c r="G79" s="329"/>
      <c r="H79" s="482" t="s">
        <v>3585</v>
      </c>
      <c r="I79" s="329"/>
      <c r="J79" s="193"/>
      <c r="K79" s="193">
        <v>5800361504</v>
      </c>
      <c r="L79" s="329">
        <v>6658.8239999999996</v>
      </c>
      <c r="M79" s="193" t="s">
        <v>3432</v>
      </c>
      <c r="N79" s="329">
        <f t="shared" si="4"/>
        <v>20385.190099998978</v>
      </c>
      <c r="O79" s="329">
        <f t="shared" si="5"/>
        <v>794197.59109999868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 t="s">
        <v>3585</v>
      </c>
      <c r="I80" s="329"/>
      <c r="J80" s="193"/>
      <c r="K80" s="193">
        <v>5800361504</v>
      </c>
      <c r="L80" s="329">
        <v>4661.4759999999997</v>
      </c>
      <c r="M80" s="193" t="s">
        <v>3432</v>
      </c>
      <c r="N80" s="329">
        <f t="shared" si="4"/>
        <v>15723.714099998979</v>
      </c>
      <c r="O80" s="329">
        <f t="shared" si="5"/>
        <v>789536.11509999866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3590</v>
      </c>
      <c r="I81" s="329">
        <v>15090.724000000004</v>
      </c>
      <c r="J81" s="193" t="s">
        <v>3432</v>
      </c>
      <c r="K81" s="193">
        <v>5800361504</v>
      </c>
      <c r="L81" s="329">
        <v>632.99009999897498</v>
      </c>
      <c r="M81" s="193" t="s">
        <v>3432</v>
      </c>
      <c r="N81" s="329">
        <f t="shared" si="4"/>
        <v>0</v>
      </c>
      <c r="O81" s="329">
        <f t="shared" si="5"/>
        <v>773812.40099999961</v>
      </c>
    </row>
    <row r="82" spans="1:15" x14ac:dyDescent="0.15">
      <c r="A82" s="193"/>
      <c r="B82" s="193"/>
      <c r="C82" s="329"/>
      <c r="D82" s="482"/>
      <c r="E82" s="193"/>
      <c r="F82" s="193"/>
      <c r="G82" s="329"/>
      <c r="H82" s="482" t="s">
        <v>3590</v>
      </c>
      <c r="I82" s="329"/>
      <c r="J82" s="203"/>
      <c r="K82" s="193">
        <v>5800362594</v>
      </c>
      <c r="L82" s="329">
        <v>87743.400999999998</v>
      </c>
      <c r="M82" s="203" t="s">
        <v>3861</v>
      </c>
      <c r="N82" s="329">
        <f>G26+N81-I82-L82</f>
        <v>0</v>
      </c>
      <c r="O82" s="329">
        <f t="shared" si="5"/>
        <v>686068.99999999965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3590</v>
      </c>
      <c r="I83" s="329"/>
      <c r="J83" s="203"/>
      <c r="K83" s="193">
        <v>5800361504</v>
      </c>
      <c r="L83" s="329">
        <v>7569.3229000009997</v>
      </c>
      <c r="M83" s="604" t="s">
        <v>3862</v>
      </c>
      <c r="N83" s="329">
        <f>G28+N82-I83-L83</f>
        <v>78294.677099998997</v>
      </c>
      <c r="O83" s="329">
        <f t="shared" si="5"/>
        <v>678499.67709999869</v>
      </c>
    </row>
    <row r="84" spans="1:15" x14ac:dyDescent="0.15">
      <c r="A84" s="193"/>
      <c r="B84" s="193"/>
      <c r="C84" s="329"/>
      <c r="D84" s="482"/>
      <c r="E84" s="193"/>
      <c r="F84" s="193"/>
      <c r="G84" s="329"/>
      <c r="H84" s="482" t="s">
        <v>3590</v>
      </c>
      <c r="I84" s="329"/>
      <c r="J84" s="193"/>
      <c r="K84" s="193">
        <v>5800361504</v>
      </c>
      <c r="L84" s="329">
        <v>13348.795</v>
      </c>
      <c r="M84" s="604" t="s">
        <v>3862</v>
      </c>
      <c r="N84" s="329">
        <f t="shared" si="4"/>
        <v>64945.882099998998</v>
      </c>
      <c r="O84" s="329">
        <f t="shared" si="5"/>
        <v>665150.88209999865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3590</v>
      </c>
      <c r="I85" s="329"/>
      <c r="J85" s="203"/>
      <c r="K85" s="193">
        <v>5800361504</v>
      </c>
      <c r="L85" s="329">
        <v>5788.4690000000001</v>
      </c>
      <c r="M85" s="604" t="s">
        <v>3862</v>
      </c>
      <c r="N85" s="329">
        <f t="shared" si="4"/>
        <v>59157.413099999001</v>
      </c>
      <c r="O85" s="329">
        <f t="shared" si="5"/>
        <v>659362.41309999861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 t="s">
        <v>3590</v>
      </c>
      <c r="I86" s="329"/>
      <c r="J86" s="561"/>
      <c r="K86" s="193">
        <v>5800361504</v>
      </c>
      <c r="L86" s="329">
        <v>890.91700000000003</v>
      </c>
      <c r="M86" s="604" t="s">
        <v>3862</v>
      </c>
      <c r="N86" s="329">
        <f t="shared" si="4"/>
        <v>58266.496099999</v>
      </c>
      <c r="O86" s="329">
        <f t="shared" si="5"/>
        <v>658471.49609999859</v>
      </c>
    </row>
    <row r="87" spans="1:15" x14ac:dyDescent="0.15">
      <c r="A87" s="193"/>
      <c r="B87" s="193"/>
      <c r="C87" s="329"/>
      <c r="D87" s="482"/>
      <c r="E87" s="193"/>
      <c r="F87" s="561"/>
      <c r="G87" s="329"/>
      <c r="H87" s="482" t="s">
        <v>3590</v>
      </c>
      <c r="I87" s="329"/>
      <c r="J87" s="561"/>
      <c r="K87" s="193">
        <v>5800361504</v>
      </c>
      <c r="L87" s="329">
        <v>5071.1459999999997</v>
      </c>
      <c r="M87" s="604" t="s">
        <v>3862</v>
      </c>
      <c r="N87" s="329">
        <f t="shared" si="4"/>
        <v>53195.350099998999</v>
      </c>
      <c r="O87" s="329">
        <f t="shared" si="5"/>
        <v>653400.35009999864</v>
      </c>
    </row>
    <row r="88" spans="1:15" x14ac:dyDescent="0.15">
      <c r="A88" s="193"/>
      <c r="B88" s="193"/>
      <c r="C88" s="329"/>
      <c r="D88" s="482"/>
      <c r="E88" s="193"/>
      <c r="F88" s="561"/>
      <c r="G88" s="329"/>
      <c r="H88" s="482" t="s">
        <v>3600</v>
      </c>
      <c r="I88" s="329">
        <v>17615.615999999998</v>
      </c>
      <c r="J88" s="604" t="s">
        <v>3862</v>
      </c>
      <c r="K88" s="193">
        <v>5800361504</v>
      </c>
      <c r="L88" s="329">
        <v>18957.615000000002</v>
      </c>
      <c r="M88" s="604" t="s">
        <v>3862</v>
      </c>
      <c r="N88" s="329">
        <f t="shared" si="4"/>
        <v>16622.119099998996</v>
      </c>
      <c r="O88" s="329">
        <f t="shared" si="5"/>
        <v>616827.11909999861</v>
      </c>
    </row>
    <row r="89" spans="1:15" x14ac:dyDescent="0.15">
      <c r="A89" s="193"/>
      <c r="B89" s="193"/>
      <c r="C89" s="329"/>
      <c r="D89" s="482"/>
      <c r="E89" s="193"/>
      <c r="F89" s="203"/>
      <c r="G89" s="329"/>
      <c r="H89" s="482" t="s">
        <v>3600</v>
      </c>
      <c r="I89" s="329"/>
      <c r="J89" s="561"/>
      <c r="K89" s="193">
        <v>5800361504</v>
      </c>
      <c r="L89" s="329">
        <v>16622.119099998996</v>
      </c>
      <c r="M89" s="604" t="s">
        <v>3862</v>
      </c>
      <c r="N89" s="329">
        <f t="shared" si="4"/>
        <v>0</v>
      </c>
      <c r="O89" s="329">
        <f t="shared" si="5"/>
        <v>600204.99999999965</v>
      </c>
    </row>
    <row r="90" spans="1:15" x14ac:dyDescent="0.15">
      <c r="A90" s="193"/>
      <c r="B90" s="193"/>
      <c r="C90" s="329"/>
      <c r="D90" s="482"/>
      <c r="E90" s="193"/>
      <c r="F90" s="193"/>
      <c r="G90" s="329"/>
      <c r="H90" s="482" t="s">
        <v>3600</v>
      </c>
      <c r="I90" s="329"/>
      <c r="J90" s="561"/>
      <c r="K90" s="193">
        <v>5800361504</v>
      </c>
      <c r="L90" s="329">
        <v>2967.0839000010101</v>
      </c>
      <c r="M90" s="561" t="s">
        <v>3863</v>
      </c>
      <c r="N90" s="329">
        <f>G35+N89-I90-L90</f>
        <v>125641.91609999898</v>
      </c>
      <c r="O90" s="329">
        <f t="shared" si="5"/>
        <v>597237.91609999863</v>
      </c>
    </row>
    <row r="91" spans="1:15" x14ac:dyDescent="0.15">
      <c r="A91" s="193"/>
      <c r="B91" s="193"/>
      <c r="C91" s="329"/>
      <c r="D91" s="482"/>
      <c r="E91" s="193"/>
      <c r="F91" s="561"/>
      <c r="G91" s="329"/>
      <c r="H91" s="482" t="s">
        <v>3600</v>
      </c>
      <c r="I91" s="329"/>
      <c r="J91" s="561"/>
      <c r="K91" s="193">
        <v>5800361504</v>
      </c>
      <c r="L91" s="329">
        <v>7562.0929999999998</v>
      </c>
      <c r="M91" s="561" t="s">
        <v>3863</v>
      </c>
      <c r="N91" s="329">
        <f t="shared" si="4"/>
        <v>118079.82309999899</v>
      </c>
      <c r="O91" s="329">
        <f t="shared" si="5"/>
        <v>589675.82309999864</v>
      </c>
    </row>
    <row r="92" spans="1:15" x14ac:dyDescent="0.15">
      <c r="A92" s="193"/>
      <c r="B92" s="193"/>
      <c r="C92" s="329"/>
      <c r="D92" s="482"/>
      <c r="E92" s="193"/>
      <c r="F92" s="193"/>
      <c r="G92" s="329"/>
      <c r="H92" s="482" t="s">
        <v>3600</v>
      </c>
      <c r="I92" s="329"/>
      <c r="J92" s="561"/>
      <c r="K92" s="193">
        <v>5800361504</v>
      </c>
      <c r="L92" s="329">
        <v>6391.71</v>
      </c>
      <c r="M92" s="561" t="s">
        <v>3863</v>
      </c>
      <c r="N92" s="329">
        <f t="shared" si="4"/>
        <v>111688.11309999898</v>
      </c>
      <c r="O92" s="329">
        <f t="shared" si="5"/>
        <v>583284.11309999868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561"/>
      <c r="K93" s="193"/>
      <c r="L93" s="329"/>
      <c r="M93" s="561"/>
      <c r="N93" s="329">
        <f t="shared" si="4"/>
        <v>111688.11309999898</v>
      </c>
      <c r="O93" s="329">
        <f t="shared" si="5"/>
        <v>583284.11309999868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561"/>
      <c r="N94" s="329">
        <f t="shared" si="4"/>
        <v>111688.11309999898</v>
      </c>
      <c r="O94" s="329">
        <f t="shared" si="5"/>
        <v>583284.11309999868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561"/>
      <c r="K95" s="193"/>
      <c r="L95" s="329"/>
      <c r="M95" s="561"/>
      <c r="N95" s="329">
        <f t="shared" si="4"/>
        <v>111688.11309999898</v>
      </c>
      <c r="O95" s="329">
        <f t="shared" si="5"/>
        <v>583284.11309999868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561"/>
      <c r="N96" s="329">
        <f t="shared" si="4"/>
        <v>111688.11309999898</v>
      </c>
      <c r="O96" s="329">
        <f t="shared" si="5"/>
        <v>583284.11309999868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561"/>
      <c r="K97" s="193"/>
      <c r="L97" s="329"/>
      <c r="M97" s="561"/>
      <c r="N97" s="329">
        <f t="shared" si="4"/>
        <v>111688.11309999898</v>
      </c>
      <c r="O97" s="329">
        <f t="shared" si="5"/>
        <v>583284.11309999868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561"/>
      <c r="N98" s="329">
        <f t="shared" si="4"/>
        <v>111688.11309999898</v>
      </c>
      <c r="O98" s="329">
        <f t="shared" si="5"/>
        <v>583284.11309999868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561"/>
      <c r="N99" s="329">
        <f t="shared" si="4"/>
        <v>111688.11309999898</v>
      </c>
      <c r="O99" s="329">
        <f t="shared" si="5"/>
        <v>583284.11309999868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203"/>
      <c r="K100" s="193"/>
      <c r="L100" s="329"/>
      <c r="M100" s="561"/>
      <c r="N100" s="329">
        <f t="shared" si="4"/>
        <v>111688.11309999898</v>
      </c>
      <c r="O100" s="329">
        <f t="shared" si="5"/>
        <v>583284.11309999868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561"/>
      <c r="K101" s="193"/>
      <c r="L101" s="329"/>
      <c r="M101" s="561"/>
      <c r="N101" s="329">
        <f t="shared" si="4"/>
        <v>111688.11309999898</v>
      </c>
      <c r="O101" s="329">
        <f t="shared" si="5"/>
        <v>583284.11309999868</v>
      </c>
    </row>
    <row r="102" spans="1:15" hidden="1" x14ac:dyDescent="0.15">
      <c r="A102" s="193"/>
      <c r="B102" s="193"/>
      <c r="C102" s="329"/>
      <c r="D102" s="482"/>
      <c r="E102" s="193"/>
      <c r="F102" s="203"/>
      <c r="G102" s="329"/>
      <c r="H102" s="482"/>
      <c r="I102" s="329"/>
      <c r="J102" s="193"/>
      <c r="K102" s="193"/>
      <c r="L102" s="329"/>
      <c r="M102" s="561"/>
      <c r="N102" s="329">
        <f t="shared" si="4"/>
        <v>111688.11309999898</v>
      </c>
      <c r="O102" s="329">
        <f t="shared" si="5"/>
        <v>583284.11309999868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203"/>
      <c r="K103" s="193"/>
      <c r="L103" s="329"/>
      <c r="M103" s="203"/>
      <c r="N103" s="329">
        <f t="shared" si="4"/>
        <v>111688.11309999898</v>
      </c>
      <c r="O103" s="329">
        <f t="shared" si="5"/>
        <v>583284.11309999868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203"/>
      <c r="K104" s="193"/>
      <c r="L104" s="329"/>
      <c r="M104" s="203"/>
      <c r="N104" s="329">
        <f t="shared" si="4"/>
        <v>111688.11309999898</v>
      </c>
      <c r="O104" s="329">
        <f t="shared" si="5"/>
        <v>583284.11309999868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203"/>
      <c r="K105" s="193"/>
      <c r="L105" s="329"/>
      <c r="M105" s="203"/>
      <c r="N105" s="329">
        <f t="shared" si="4"/>
        <v>111688.11309999898</v>
      </c>
      <c r="O105" s="329">
        <f t="shared" si="5"/>
        <v>583284.11309999868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203"/>
      <c r="N106" s="329">
        <f t="shared" si="4"/>
        <v>111688.11309999898</v>
      </c>
      <c r="O106" s="329">
        <f t="shared" si="5"/>
        <v>583284.11309999868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203"/>
      <c r="N107" s="329">
        <f t="shared" si="4"/>
        <v>111688.11309999898</v>
      </c>
      <c r="O107" s="329">
        <f t="shared" si="5"/>
        <v>583284.11309999868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203"/>
      <c r="K108" s="193"/>
      <c r="L108" s="329"/>
      <c r="M108" s="203"/>
      <c r="N108" s="329">
        <f t="shared" si="4"/>
        <v>111688.11309999898</v>
      </c>
      <c r="O108" s="329">
        <f t="shared" si="5"/>
        <v>583284.11309999868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4"/>
        <v>111688.11309999898</v>
      </c>
      <c r="O109" s="329">
        <f t="shared" si="5"/>
        <v>583284.11309999868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4"/>
        <v>111688.11309999898</v>
      </c>
      <c r="O110" s="329">
        <f t="shared" si="5"/>
        <v>583284.11309999868</v>
      </c>
    </row>
    <row r="111" spans="1:15" hidden="1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4"/>
        <v>111688.11309999898</v>
      </c>
      <c r="O111" s="329">
        <f t="shared" si="5"/>
        <v>583284.11309999868</v>
      </c>
    </row>
    <row r="112" spans="1:15" hidden="1" x14ac:dyDescent="0.15">
      <c r="A112" s="193"/>
      <c r="B112" s="193"/>
      <c r="C112" s="329"/>
      <c r="D112" s="482"/>
      <c r="E112" s="193"/>
      <c r="F112" s="193"/>
      <c r="G112" s="329"/>
      <c r="H112" s="482"/>
      <c r="I112" s="329"/>
      <c r="J112" s="193"/>
      <c r="K112" s="193"/>
      <c r="L112" s="329"/>
      <c r="M112" s="193"/>
      <c r="N112" s="329">
        <f t="shared" si="4"/>
        <v>111688.11309999898</v>
      </c>
      <c r="O112" s="329">
        <f t="shared" si="5"/>
        <v>583284.11309999868</v>
      </c>
    </row>
    <row r="113" spans="1:15" hidden="1" x14ac:dyDescent="0.15">
      <c r="A113" s="193"/>
      <c r="B113" s="193"/>
      <c r="C113" s="329"/>
      <c r="D113" s="482"/>
      <c r="E113" s="193"/>
      <c r="F113" s="193"/>
      <c r="G113" s="329"/>
      <c r="H113" s="482"/>
      <c r="I113" s="329"/>
      <c r="J113" s="193"/>
      <c r="K113" s="193"/>
      <c r="L113" s="329"/>
      <c r="M113" s="193"/>
      <c r="N113" s="329">
        <f t="shared" si="4"/>
        <v>111688.11309999898</v>
      </c>
      <c r="O113" s="329">
        <f t="shared" si="5"/>
        <v>583284.11309999868</v>
      </c>
    </row>
    <row r="114" spans="1:15" hidden="1" x14ac:dyDescent="0.15">
      <c r="A114" s="193"/>
      <c r="B114" s="193"/>
      <c r="C114" s="329"/>
      <c r="D114" s="482"/>
      <c r="E114" s="193"/>
      <c r="F114" s="193"/>
      <c r="G114" s="329"/>
      <c r="H114" s="482"/>
      <c r="I114" s="329"/>
      <c r="J114" s="193"/>
      <c r="K114" s="193"/>
      <c r="L114" s="329"/>
      <c r="M114" s="193"/>
      <c r="N114" s="329">
        <f t="shared" si="4"/>
        <v>111688.11309999898</v>
      </c>
      <c r="O114" s="329">
        <f t="shared" si="5"/>
        <v>583284.11309999868</v>
      </c>
    </row>
    <row r="115" spans="1:15" hidden="1" x14ac:dyDescent="0.15">
      <c r="A115" s="193"/>
      <c r="B115" s="193"/>
      <c r="C115" s="329"/>
      <c r="D115" s="482"/>
      <c r="E115" s="193"/>
      <c r="F115" s="193"/>
      <c r="G115" s="329"/>
      <c r="H115" s="482"/>
      <c r="I115" s="329"/>
      <c r="J115" s="193"/>
      <c r="K115" s="193"/>
      <c r="L115" s="329"/>
      <c r="M115" s="193"/>
      <c r="N115" s="329">
        <f t="shared" si="4"/>
        <v>111688.11309999898</v>
      </c>
      <c r="O115" s="329">
        <f t="shared" si="5"/>
        <v>583284.11309999868</v>
      </c>
    </row>
    <row r="116" spans="1:15" hidden="1" x14ac:dyDescent="0.15">
      <c r="A116" s="193"/>
      <c r="B116" s="193"/>
      <c r="C116" s="329"/>
      <c r="D116" s="482"/>
      <c r="E116" s="193"/>
      <c r="F116" s="193"/>
      <c r="G116" s="329"/>
      <c r="H116" s="482"/>
      <c r="I116" s="329"/>
      <c r="J116" s="193"/>
      <c r="K116" s="193"/>
      <c r="L116" s="329"/>
      <c r="M116" s="193"/>
      <c r="N116" s="329">
        <f t="shared" si="4"/>
        <v>111688.11309999898</v>
      </c>
      <c r="O116" s="329">
        <f t="shared" si="5"/>
        <v>583284.11309999868</v>
      </c>
    </row>
    <row r="117" spans="1:15" hidden="1" x14ac:dyDescent="0.15">
      <c r="A117" s="193"/>
      <c r="B117" s="193"/>
      <c r="C117" s="329"/>
      <c r="D117" s="482"/>
      <c r="E117" s="193"/>
      <c r="F117" s="193"/>
      <c r="G117" s="329"/>
      <c r="H117" s="482"/>
      <c r="I117" s="329"/>
      <c r="J117" s="193"/>
      <c r="K117" s="193"/>
      <c r="L117" s="329"/>
      <c r="M117" s="193"/>
      <c r="N117" s="329">
        <f t="shared" si="4"/>
        <v>111688.11309999898</v>
      </c>
      <c r="O117" s="329">
        <f t="shared" si="5"/>
        <v>583284.11309999868</v>
      </c>
    </row>
    <row r="118" spans="1:15" hidden="1" x14ac:dyDescent="0.15">
      <c r="A118" s="193"/>
      <c r="B118" s="193"/>
      <c r="C118" s="329"/>
      <c r="D118" s="482"/>
      <c r="E118" s="193"/>
      <c r="F118" s="193"/>
      <c r="G118" s="329"/>
      <c r="H118" s="482"/>
      <c r="I118" s="329"/>
      <c r="J118" s="193"/>
      <c r="K118" s="193"/>
      <c r="L118" s="329"/>
      <c r="M118" s="193"/>
      <c r="N118" s="329">
        <f t="shared" si="4"/>
        <v>111688.11309999898</v>
      </c>
      <c r="O118" s="329">
        <f t="shared" si="5"/>
        <v>583284.11309999868</v>
      </c>
    </row>
    <row r="119" spans="1:15" hidden="1" x14ac:dyDescent="0.15">
      <c r="A119" s="193"/>
      <c r="B119" s="193"/>
      <c r="C119" s="329"/>
      <c r="D119" s="482"/>
      <c r="E119" s="193"/>
      <c r="F119" s="193"/>
      <c r="G119" s="329"/>
      <c r="H119" s="482"/>
      <c r="I119" s="329"/>
      <c r="J119" s="193"/>
      <c r="K119" s="193"/>
      <c r="L119" s="329"/>
      <c r="M119" s="193"/>
      <c r="N119" s="329">
        <f t="shared" si="4"/>
        <v>111688.11309999898</v>
      </c>
      <c r="O119" s="329">
        <f t="shared" si="5"/>
        <v>583284.11309999868</v>
      </c>
    </row>
    <row r="120" spans="1:15" hidden="1" x14ac:dyDescent="0.15">
      <c r="A120" s="193"/>
      <c r="B120" s="193"/>
      <c r="C120" s="329"/>
      <c r="D120" s="482"/>
      <c r="E120" s="193"/>
      <c r="F120" s="193"/>
      <c r="G120" s="329"/>
      <c r="H120" s="482"/>
      <c r="I120" s="329"/>
      <c r="J120" s="193"/>
      <c r="K120" s="193"/>
      <c r="L120" s="329"/>
      <c r="M120" s="193"/>
      <c r="N120" s="329">
        <f t="shared" si="4"/>
        <v>111688.11309999898</v>
      </c>
      <c r="O120" s="329">
        <f t="shared" si="5"/>
        <v>583284.11309999868</v>
      </c>
    </row>
    <row r="121" spans="1:15" x14ac:dyDescent="0.15">
      <c r="A121" s="193"/>
      <c r="B121" s="193"/>
      <c r="C121" s="329"/>
      <c r="D121" s="482"/>
      <c r="E121" s="193"/>
      <c r="F121" s="193"/>
      <c r="G121" s="329"/>
      <c r="H121" s="482"/>
      <c r="I121" s="329"/>
      <c r="J121" s="193"/>
      <c r="K121" s="193"/>
      <c r="L121" s="329"/>
      <c r="M121" s="193"/>
      <c r="N121" s="329">
        <f t="shared" si="4"/>
        <v>111688.11309999898</v>
      </c>
      <c r="O121" s="329">
        <f t="shared" si="5"/>
        <v>583284.11309999868</v>
      </c>
    </row>
    <row r="122" spans="1:15" x14ac:dyDescent="0.15">
      <c r="A122" s="224"/>
      <c r="B122" s="224"/>
      <c r="C122" s="335">
        <f>SUM(C7:C121)</f>
        <v>977454.02209999901</v>
      </c>
      <c r="D122" s="224"/>
      <c r="E122" s="224"/>
      <c r="F122" s="224"/>
      <c r="G122" s="335">
        <f>SUM(G7:G121)</f>
        <v>773812.40100000007</v>
      </c>
      <c r="H122" s="226"/>
      <c r="I122" s="335">
        <f>SUM(I7:I121)</f>
        <v>265316.65500000003</v>
      </c>
      <c r="J122" s="224"/>
      <c r="K122" s="224"/>
      <c r="L122" s="335">
        <f>SUM(L7:L121)</f>
        <v>902665.65500000026</v>
      </c>
      <c r="M122" s="224"/>
      <c r="N122" s="227"/>
      <c r="O122" s="228">
        <f>C122+G122-I122-L122</f>
        <v>583284.11309999879</v>
      </c>
    </row>
    <row r="123" spans="1:15" x14ac:dyDescent="0.15">
      <c r="A123" s="230"/>
      <c r="B123" s="615"/>
      <c r="C123" s="615"/>
      <c r="D123" s="615"/>
      <c r="E123" s="231"/>
      <c r="F123" s="595"/>
      <c r="G123" s="232">
        <f>+G122-'[1]รับ 1115'!$D$24</f>
        <v>0</v>
      </c>
      <c r="H123" s="233"/>
      <c r="I123" s="234"/>
      <c r="J123" s="272"/>
      <c r="K123" s="235" t="s">
        <v>200</v>
      </c>
      <c r="L123" s="236">
        <f>+L122+I122</f>
        <v>1167982.3100000003</v>
      </c>
      <c r="M123" s="284">
        <f>+L123-'[3]อู่ตะเภา JP1'!$N$292</f>
        <v>0</v>
      </c>
      <c r="N123" s="330">
        <f>+N121</f>
        <v>111688.11309999898</v>
      </c>
      <c r="O123" s="331" t="s">
        <v>3863</v>
      </c>
    </row>
    <row r="124" spans="1:15" x14ac:dyDescent="0.15">
      <c r="A124" s="230" t="s">
        <v>3424</v>
      </c>
      <c r="B124" s="596" t="s">
        <v>3443</v>
      </c>
      <c r="C124" s="336"/>
      <c r="D124" s="596"/>
      <c r="E124" s="231" t="s">
        <v>67</v>
      </c>
      <c r="F124" s="595">
        <v>27190912.190000001</v>
      </c>
      <c r="G124" s="232" t="s">
        <v>98</v>
      </c>
      <c r="H124" s="233">
        <v>42304</v>
      </c>
      <c r="I124" s="234" t="s">
        <v>199</v>
      </c>
      <c r="J124" s="236">
        <v>26920.08009999901</v>
      </c>
      <c r="K124" s="235"/>
      <c r="L124" s="236"/>
      <c r="M124" s="284"/>
      <c r="N124" s="330">
        <v>85691</v>
      </c>
      <c r="O124" s="331" t="s">
        <v>3864</v>
      </c>
    </row>
    <row r="125" spans="1:15" x14ac:dyDescent="0.15">
      <c r="A125" s="230" t="s">
        <v>3425</v>
      </c>
      <c r="B125" s="596" t="s">
        <v>3870</v>
      </c>
      <c r="C125" s="336"/>
      <c r="D125" s="596"/>
      <c r="E125" s="231" t="s">
        <v>67</v>
      </c>
      <c r="F125" s="595">
        <v>34392826.659999996</v>
      </c>
      <c r="G125" s="232" t="s">
        <v>98</v>
      </c>
      <c r="H125" s="233">
        <v>42304</v>
      </c>
      <c r="I125" s="234" t="s">
        <v>199</v>
      </c>
      <c r="J125" s="236">
        <v>153590.87690000099</v>
      </c>
      <c r="K125" s="268"/>
      <c r="L125" s="236"/>
      <c r="M125" s="235"/>
      <c r="N125" s="330">
        <v>85689</v>
      </c>
      <c r="O125" s="331" t="s">
        <v>3865</v>
      </c>
    </row>
    <row r="126" spans="1:15" x14ac:dyDescent="0.15">
      <c r="A126" s="230" t="s">
        <v>3426</v>
      </c>
      <c r="B126" s="596" t="s">
        <v>3871</v>
      </c>
      <c r="C126" s="336"/>
      <c r="D126" s="596"/>
      <c r="E126" s="231" t="s">
        <v>67</v>
      </c>
      <c r="F126" s="595">
        <v>43080171.469999999</v>
      </c>
      <c r="G126" s="232" t="s">
        <v>98</v>
      </c>
      <c r="H126" s="233">
        <v>42305</v>
      </c>
      <c r="I126" s="234" t="s">
        <v>199</v>
      </c>
      <c r="J126" s="236">
        <v>67385.28509999899</v>
      </c>
      <c r="K126" s="268"/>
      <c r="L126" s="236"/>
      <c r="M126" s="235"/>
      <c r="N126" s="330">
        <v>171557</v>
      </c>
      <c r="O126" s="331" t="s">
        <v>3866</v>
      </c>
    </row>
    <row r="127" spans="1:15" x14ac:dyDescent="0.15">
      <c r="A127" s="230" t="s">
        <v>3427</v>
      </c>
      <c r="B127" s="596" t="s">
        <v>3872</v>
      </c>
      <c r="C127" s="336"/>
      <c r="D127" s="596"/>
      <c r="E127" s="231" t="s">
        <v>67</v>
      </c>
      <c r="F127" s="595">
        <v>28724855.059999999</v>
      </c>
      <c r="G127" s="232" t="s">
        <v>98</v>
      </c>
      <c r="H127" s="233">
        <v>42310</v>
      </c>
      <c r="I127" s="234" t="s">
        <v>199</v>
      </c>
      <c r="J127" s="236">
        <v>32889.254999999997</v>
      </c>
      <c r="M127" s="235"/>
      <c r="N127" s="330">
        <v>85706</v>
      </c>
      <c r="O127" s="331" t="s">
        <v>3867</v>
      </c>
    </row>
    <row r="128" spans="1:15" x14ac:dyDescent="0.15">
      <c r="A128" s="230" t="s">
        <v>3428</v>
      </c>
      <c r="B128" s="596" t="s">
        <v>3873</v>
      </c>
      <c r="C128" s="336"/>
      <c r="D128" s="596"/>
      <c r="E128" s="231" t="s">
        <v>67</v>
      </c>
      <c r="F128" s="595">
        <v>11106014.369999999</v>
      </c>
      <c r="G128" s="232" t="s">
        <v>98</v>
      </c>
      <c r="H128" s="233">
        <v>42311</v>
      </c>
      <c r="I128" s="234" t="s">
        <v>199</v>
      </c>
      <c r="J128" s="236">
        <v>59909.228999999992</v>
      </c>
      <c r="M128" s="284"/>
      <c r="N128" s="330">
        <v>42953</v>
      </c>
      <c r="O128" s="331" t="s">
        <v>3868</v>
      </c>
    </row>
    <row r="129" spans="1:15" x14ac:dyDescent="0.15">
      <c r="A129" s="230" t="s">
        <v>3429</v>
      </c>
      <c r="B129" s="596" t="s">
        <v>3874</v>
      </c>
      <c r="C129" s="336"/>
      <c r="D129" s="596"/>
      <c r="E129" s="231" t="s">
        <v>67</v>
      </c>
      <c r="F129" s="595">
        <v>45530474.780000001</v>
      </c>
      <c r="G129" s="232" t="s">
        <v>98</v>
      </c>
      <c r="H129" s="233">
        <v>42312</v>
      </c>
      <c r="I129" s="234" t="s">
        <v>199</v>
      </c>
      <c r="J129" s="236">
        <v>105093.26199999999</v>
      </c>
      <c r="M129" s="284"/>
      <c r="N129" s="330"/>
      <c r="O129" s="331"/>
    </row>
    <row r="130" spans="1:15" x14ac:dyDescent="0.15">
      <c r="A130" s="230" t="s">
        <v>3430</v>
      </c>
      <c r="B130" s="596" t="s">
        <v>3875</v>
      </c>
      <c r="C130" s="336"/>
      <c r="D130" s="596"/>
      <c r="E130" s="231" t="s">
        <v>67</v>
      </c>
      <c r="F130" s="595">
        <v>21527243.100000001</v>
      </c>
      <c r="G130" s="232" t="s">
        <v>98</v>
      </c>
      <c r="H130" s="233">
        <v>42318</v>
      </c>
      <c r="I130" s="234" t="s">
        <v>199</v>
      </c>
      <c r="J130" s="236">
        <v>102980.01700000002</v>
      </c>
      <c r="M130" s="235"/>
      <c r="N130" s="330"/>
      <c r="O130" s="331"/>
    </row>
    <row r="131" spans="1:15" x14ac:dyDescent="0.15">
      <c r="A131" s="230" t="s">
        <v>3431</v>
      </c>
      <c r="B131" s="598" t="s">
        <v>3876</v>
      </c>
      <c r="C131" s="336"/>
      <c r="D131" s="596"/>
      <c r="E131" s="231" t="s">
        <v>67</v>
      </c>
      <c r="F131" s="595">
        <v>71501977.030000001</v>
      </c>
      <c r="G131" s="232" t="s">
        <v>98</v>
      </c>
      <c r="H131" s="233">
        <v>42318</v>
      </c>
      <c r="I131" s="234" t="s">
        <v>199</v>
      </c>
      <c r="J131" s="236">
        <v>97579.288000000015</v>
      </c>
      <c r="M131" s="235"/>
      <c r="N131" s="330"/>
      <c r="O131" s="331"/>
    </row>
    <row r="132" spans="1:15" x14ac:dyDescent="0.15">
      <c r="A132" s="230" t="s">
        <v>3432</v>
      </c>
      <c r="B132" s="598" t="s">
        <v>3877</v>
      </c>
      <c r="C132" s="336"/>
      <c r="D132" s="596"/>
      <c r="E132" s="231" t="s">
        <v>67</v>
      </c>
      <c r="F132" s="595">
        <v>78580111.829999998</v>
      </c>
      <c r="G132" s="232" t="s">
        <v>98</v>
      </c>
      <c r="H132" s="233">
        <v>42319</v>
      </c>
      <c r="I132" s="234" t="s">
        <v>199</v>
      </c>
      <c r="J132" s="236">
        <v>83405.689999999973</v>
      </c>
      <c r="M132" s="235"/>
      <c r="N132" s="330"/>
      <c r="O132" s="331"/>
    </row>
    <row r="133" spans="1:15" x14ac:dyDescent="0.15">
      <c r="A133" s="230" t="s">
        <v>3862</v>
      </c>
      <c r="B133" s="598" t="s">
        <v>3878</v>
      </c>
      <c r="C133" s="336"/>
      <c r="D133" s="596"/>
      <c r="E133" s="231" t="s">
        <v>67</v>
      </c>
      <c r="F133" s="595">
        <v>63980320.229999997</v>
      </c>
      <c r="G133" s="232" t="s">
        <v>98</v>
      </c>
      <c r="H133" s="233">
        <v>42326</v>
      </c>
      <c r="I133" s="234" t="s">
        <v>199</v>
      </c>
      <c r="J133" s="236">
        <v>68248.384000000005</v>
      </c>
      <c r="M133" s="235"/>
      <c r="N133" s="330"/>
      <c r="O133" s="331"/>
    </row>
    <row r="134" spans="1:15" x14ac:dyDescent="0.15">
      <c r="A134" s="230" t="s">
        <v>3863</v>
      </c>
      <c r="B134" s="598" t="s">
        <v>3879</v>
      </c>
      <c r="C134" s="336"/>
      <c r="D134" s="596"/>
      <c r="E134" s="231" t="s">
        <v>67</v>
      </c>
      <c r="F134" s="595">
        <v>30575294.91</v>
      </c>
      <c r="G134" s="232" t="s">
        <v>98</v>
      </c>
      <c r="H134" s="233">
        <v>42328</v>
      </c>
      <c r="I134" s="234" t="s">
        <v>199</v>
      </c>
      <c r="J134" s="236">
        <v>16920.886900001009</v>
      </c>
      <c r="L134" s="236"/>
      <c r="M134" s="235"/>
      <c r="N134" s="330"/>
      <c r="O134" s="331"/>
    </row>
    <row r="135" spans="1:15" ht="12" thickBot="1" x14ac:dyDescent="0.2">
      <c r="A135" s="230"/>
      <c r="B135" s="596"/>
      <c r="C135" s="336"/>
      <c r="D135" s="596"/>
      <c r="E135" s="231"/>
      <c r="F135" s="595"/>
      <c r="G135" s="232"/>
      <c r="H135" s="233"/>
      <c r="I135" s="401" t="s">
        <v>1920</v>
      </c>
      <c r="J135" s="274">
        <f>SUM(J124:J134)</f>
        <v>814922.25399999996</v>
      </c>
      <c r="L135" s="236"/>
      <c r="M135" s="235"/>
      <c r="N135" s="330"/>
      <c r="O135" s="331"/>
    </row>
    <row r="136" spans="1:15" ht="12" thickTop="1" x14ac:dyDescent="0.15">
      <c r="A136" s="230" t="s">
        <v>3861</v>
      </c>
      <c r="B136" s="598" t="s">
        <v>3869</v>
      </c>
      <c r="C136" s="348"/>
      <c r="E136" s="231" t="s">
        <v>67</v>
      </c>
      <c r="F136" s="597">
        <v>69937182.819999993</v>
      </c>
      <c r="G136" s="232" t="s">
        <v>98</v>
      </c>
      <c r="H136" s="233">
        <v>42286</v>
      </c>
      <c r="I136" s="234" t="s">
        <v>199</v>
      </c>
      <c r="J136" s="236">
        <v>87743.400999999998</v>
      </c>
      <c r="M136" s="235"/>
      <c r="N136" s="330"/>
      <c r="O136" s="331"/>
    </row>
    <row r="137" spans="1:15" ht="12" thickBot="1" x14ac:dyDescent="0.2">
      <c r="A137" s="230"/>
      <c r="B137" s="596"/>
      <c r="C137" s="336"/>
      <c r="D137" s="596"/>
      <c r="E137" s="231"/>
      <c r="F137" s="595"/>
      <c r="G137" s="232"/>
      <c r="H137" s="233"/>
      <c r="I137" s="401" t="s">
        <v>320</v>
      </c>
      <c r="J137" s="274">
        <f>SUM(J136)</f>
        <v>87743.400999999998</v>
      </c>
      <c r="M137" s="235"/>
      <c r="N137" s="330"/>
      <c r="O137" s="331"/>
    </row>
    <row r="138" spans="1:15" ht="12" thickTop="1" x14ac:dyDescent="0.15">
      <c r="J138" s="259"/>
      <c r="M138" s="266">
        <f>+O138-O122</f>
        <v>0</v>
      </c>
      <c r="N138" s="228" t="s">
        <v>56</v>
      </c>
      <c r="O138" s="333">
        <f>SUM(N123:N137)</f>
        <v>583284.11309999903</v>
      </c>
    </row>
    <row r="139" spans="1:15" x14ac:dyDescent="0.15">
      <c r="J139" s="259"/>
      <c r="M139" s="266"/>
      <c r="N139" s="366"/>
      <c r="O139" s="367"/>
    </row>
    <row r="140" spans="1:15" x14ac:dyDescent="0.15">
      <c r="J140" s="259"/>
      <c r="M140" s="266"/>
      <c r="N140" s="366"/>
      <c r="O140" s="367"/>
    </row>
    <row r="141" spans="1:15" x14ac:dyDescent="0.15">
      <c r="A141" s="181"/>
      <c r="B141" s="181" t="s">
        <v>10</v>
      </c>
      <c r="C141" s="348" t="s">
        <v>2935</v>
      </c>
      <c r="D141" s="181" t="s">
        <v>871</v>
      </c>
      <c r="E141" s="181" t="s">
        <v>872</v>
      </c>
      <c r="F141" s="181" t="s">
        <v>18</v>
      </c>
    </row>
    <row r="142" spans="1:15" s="181" customFormat="1" x14ac:dyDescent="0.15">
      <c r="A142" s="230" t="s">
        <v>3424</v>
      </c>
      <c r="B142" s="180">
        <v>26920</v>
      </c>
      <c r="C142" s="349">
        <v>0.2</v>
      </c>
      <c r="D142" s="350">
        <f t="shared" ref="D142:D152" si="6">+B142*C142</f>
        <v>5384</v>
      </c>
      <c r="E142" s="350">
        <f t="shared" ref="E142:E152" si="7">+D142*0.1</f>
        <v>538.4</v>
      </c>
      <c r="F142" s="351">
        <f t="shared" ref="F142:F152" si="8">+D142+E142</f>
        <v>5922.4</v>
      </c>
      <c r="G142" s="180"/>
      <c r="I142" s="180"/>
      <c r="J142" s="182"/>
      <c r="L142" s="180"/>
      <c r="M142" s="182"/>
      <c r="N142" s="180"/>
      <c r="O142" s="180"/>
    </row>
    <row r="143" spans="1:15" x14ac:dyDescent="0.15">
      <c r="A143" s="230" t="s">
        <v>3425</v>
      </c>
      <c r="B143" s="180">
        <v>153591</v>
      </c>
      <c r="C143" s="349">
        <v>0.2</v>
      </c>
      <c r="D143" s="350">
        <f t="shared" si="6"/>
        <v>30718.2</v>
      </c>
      <c r="E143" s="350">
        <f t="shared" si="7"/>
        <v>3071.82</v>
      </c>
      <c r="F143" s="351">
        <f t="shared" si="8"/>
        <v>33790.020000000004</v>
      </c>
    </row>
    <row r="144" spans="1:15" x14ac:dyDescent="0.15">
      <c r="A144" s="230" t="s">
        <v>3426</v>
      </c>
      <c r="B144" s="180">
        <v>67385</v>
      </c>
      <c r="C144" s="349">
        <v>0.2</v>
      </c>
      <c r="D144" s="350">
        <f t="shared" si="6"/>
        <v>13477</v>
      </c>
      <c r="E144" s="350">
        <f t="shared" si="7"/>
        <v>1347.7</v>
      </c>
      <c r="F144" s="351">
        <f t="shared" si="8"/>
        <v>14824.7</v>
      </c>
    </row>
    <row r="145" spans="1:15" x14ac:dyDescent="0.15">
      <c r="A145" s="230" t="s">
        <v>3427</v>
      </c>
      <c r="B145" s="180">
        <v>32889</v>
      </c>
      <c r="C145" s="349">
        <v>0.2</v>
      </c>
      <c r="D145" s="350">
        <f t="shared" si="6"/>
        <v>6577.8</v>
      </c>
      <c r="E145" s="350">
        <f t="shared" si="7"/>
        <v>657.78000000000009</v>
      </c>
      <c r="F145" s="351">
        <f t="shared" si="8"/>
        <v>7235.58</v>
      </c>
    </row>
    <row r="146" spans="1:15" x14ac:dyDescent="0.15">
      <c r="A146" s="230" t="s">
        <v>3428</v>
      </c>
      <c r="B146" s="180">
        <v>59909</v>
      </c>
      <c r="C146" s="349">
        <v>0.2</v>
      </c>
      <c r="D146" s="350">
        <f t="shared" si="6"/>
        <v>11981.800000000001</v>
      </c>
      <c r="E146" s="350">
        <f t="shared" si="7"/>
        <v>1198.18</v>
      </c>
      <c r="F146" s="351">
        <f t="shared" si="8"/>
        <v>13179.980000000001</v>
      </c>
    </row>
    <row r="147" spans="1:15" x14ac:dyDescent="0.15">
      <c r="A147" s="230" t="s">
        <v>3429</v>
      </c>
      <c r="B147" s="180">
        <v>105093</v>
      </c>
      <c r="C147" s="349">
        <v>0.2</v>
      </c>
      <c r="D147" s="350">
        <f t="shared" si="6"/>
        <v>21018.600000000002</v>
      </c>
      <c r="E147" s="350">
        <f t="shared" si="7"/>
        <v>2101.86</v>
      </c>
      <c r="F147" s="351">
        <f t="shared" si="8"/>
        <v>23120.460000000003</v>
      </c>
    </row>
    <row r="148" spans="1:15" x14ac:dyDescent="0.15">
      <c r="A148" s="230" t="s">
        <v>3430</v>
      </c>
      <c r="B148" s="180">
        <v>102980</v>
      </c>
      <c r="C148" s="349">
        <v>0.2</v>
      </c>
      <c r="D148" s="350">
        <f t="shared" si="6"/>
        <v>20596</v>
      </c>
      <c r="E148" s="350">
        <f t="shared" si="7"/>
        <v>2059.6</v>
      </c>
      <c r="F148" s="351">
        <f t="shared" si="8"/>
        <v>22655.599999999999</v>
      </c>
    </row>
    <row r="149" spans="1:15" x14ac:dyDescent="0.15">
      <c r="A149" s="230" t="s">
        <v>3431</v>
      </c>
      <c r="B149" s="180">
        <v>97579</v>
      </c>
      <c r="C149" s="349">
        <v>0.2</v>
      </c>
      <c r="D149" s="350">
        <f t="shared" si="6"/>
        <v>19515.8</v>
      </c>
      <c r="E149" s="350">
        <f t="shared" si="7"/>
        <v>1951.58</v>
      </c>
      <c r="F149" s="351">
        <f t="shared" si="8"/>
        <v>21467.379999999997</v>
      </c>
    </row>
    <row r="150" spans="1:15" s="181" customFormat="1" x14ac:dyDescent="0.15">
      <c r="A150" s="230" t="s">
        <v>3432</v>
      </c>
      <c r="B150" s="180">
        <v>83406</v>
      </c>
      <c r="C150" s="349">
        <v>0.2</v>
      </c>
      <c r="D150" s="350">
        <f t="shared" si="6"/>
        <v>16681.2</v>
      </c>
      <c r="E150" s="350">
        <f t="shared" si="7"/>
        <v>1668.1200000000001</v>
      </c>
      <c r="F150" s="351">
        <f t="shared" si="8"/>
        <v>18349.32</v>
      </c>
      <c r="G150" s="180"/>
      <c r="I150" s="180"/>
      <c r="J150" s="182"/>
      <c r="L150" s="180"/>
      <c r="M150" s="182"/>
      <c r="N150" s="180"/>
      <c r="O150" s="180"/>
    </row>
    <row r="151" spans="1:15" s="181" customFormat="1" x14ac:dyDescent="0.15">
      <c r="A151" s="230" t="s">
        <v>3862</v>
      </c>
      <c r="B151" s="180">
        <v>68248</v>
      </c>
      <c r="C151" s="349">
        <v>0.2</v>
      </c>
      <c r="D151" s="350">
        <f t="shared" si="6"/>
        <v>13649.6</v>
      </c>
      <c r="E151" s="350">
        <f t="shared" si="7"/>
        <v>1364.96</v>
      </c>
      <c r="F151" s="351">
        <f t="shared" si="8"/>
        <v>15014.560000000001</v>
      </c>
      <c r="G151" s="180"/>
      <c r="I151" s="180"/>
      <c r="J151" s="182"/>
      <c r="L151" s="180"/>
      <c r="M151" s="182"/>
      <c r="N151" s="180"/>
      <c r="O151" s="180"/>
    </row>
    <row r="152" spans="1:15" x14ac:dyDescent="0.15">
      <c r="A152" s="230" t="s">
        <v>3863</v>
      </c>
      <c r="B152" s="180">
        <v>16921</v>
      </c>
      <c r="C152" s="349">
        <v>0.2</v>
      </c>
      <c r="D152" s="350">
        <f t="shared" si="6"/>
        <v>3384.2000000000003</v>
      </c>
      <c r="E152" s="350">
        <f t="shared" si="7"/>
        <v>338.42000000000007</v>
      </c>
      <c r="F152" s="351">
        <f t="shared" si="8"/>
        <v>3722.6200000000003</v>
      </c>
    </row>
    <row r="153" spans="1:15" ht="12" thickBot="1" x14ac:dyDescent="0.2">
      <c r="A153" s="230"/>
      <c r="B153" s="381">
        <f>SUM(B142:B152)</f>
        <v>814921</v>
      </c>
      <c r="C153" s="349"/>
      <c r="D153" s="380">
        <f>SUM(D142:D152)</f>
        <v>162984.20000000004</v>
      </c>
      <c r="E153" s="380">
        <f t="shared" ref="E153:F153" si="9">SUM(E142:E152)</f>
        <v>16298.42</v>
      </c>
      <c r="F153" s="380">
        <f t="shared" si="9"/>
        <v>179282.62000000002</v>
      </c>
    </row>
    <row r="154" spans="1:15" ht="12" thickTop="1" x14ac:dyDescent="0.15">
      <c r="A154" s="230" t="s">
        <v>3861</v>
      </c>
      <c r="B154" s="180">
        <v>87743</v>
      </c>
      <c r="C154" s="349">
        <v>0.2</v>
      </c>
      <c r="D154" s="350">
        <f t="shared" ref="D154" si="10">+B154*C154</f>
        <v>17548.600000000002</v>
      </c>
      <c r="E154" s="350">
        <f t="shared" ref="E154" si="11">+D154*0.1</f>
        <v>1754.8600000000004</v>
      </c>
      <c r="F154" s="351">
        <f t="shared" ref="F154" si="12">+D154+E154</f>
        <v>19303.460000000003</v>
      </c>
    </row>
    <row r="155" spans="1:15" ht="12" thickBot="1" x14ac:dyDescent="0.2">
      <c r="A155" s="230"/>
      <c r="B155" s="381">
        <f>SUM(B154)</f>
        <v>87743</v>
      </c>
      <c r="C155" s="349"/>
      <c r="D155" s="380">
        <f>SUM(D154)</f>
        <v>17548.600000000002</v>
      </c>
      <c r="E155" s="380">
        <f t="shared" ref="E155:F155" si="13">SUM(E154)</f>
        <v>1754.8600000000004</v>
      </c>
      <c r="F155" s="380">
        <f t="shared" si="13"/>
        <v>19303.460000000003</v>
      </c>
    </row>
    <row r="156" spans="1:15" ht="12" thickTop="1" x14ac:dyDescent="0.15"/>
  </sheetData>
  <mergeCells count="7">
    <mergeCell ref="B123:D12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150"/>
  <sheetViews>
    <sheetView zoomScale="115" zoomScaleNormal="115" workbookViewId="0">
      <pane ySplit="6" topLeftCell="A49" activePane="bottomLeft" state="frozen"/>
      <selection pane="bottomLeft" activeCell="G37" sqref="G3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3433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3348</v>
      </c>
      <c r="B7" s="263"/>
      <c r="C7" s="328">
        <v>158853.928099999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158853.928099999</v>
      </c>
      <c r="O7" s="328">
        <f>+C122</f>
        <v>802515.92809999897</v>
      </c>
    </row>
    <row r="8" spans="1:15" x14ac:dyDescent="0.15">
      <c r="A8" s="193" t="s">
        <v>3349</v>
      </c>
      <c r="B8" s="193"/>
      <c r="C8" s="329">
        <v>128678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158853.928099999</v>
      </c>
      <c r="O8" s="329">
        <f>O7+G8-I8-L8</f>
        <v>802515.92809999897</v>
      </c>
    </row>
    <row r="9" spans="1:15" x14ac:dyDescent="0.15">
      <c r="A9" s="193" t="s">
        <v>3350</v>
      </c>
      <c r="B9" s="193"/>
      <c r="C9" s="329">
        <v>128851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158853.928099999</v>
      </c>
      <c r="O9" s="329">
        <f t="shared" ref="O9:O11" si="1">O8+G9-I9-L9</f>
        <v>802515.92809999897</v>
      </c>
    </row>
    <row r="10" spans="1:15" x14ac:dyDescent="0.15">
      <c r="A10" s="193" t="s">
        <v>3351</v>
      </c>
      <c r="B10" s="193"/>
      <c r="C10" s="329">
        <v>128700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158853.928099999</v>
      </c>
      <c r="O10" s="329">
        <f t="shared" si="1"/>
        <v>802515.92809999897</v>
      </c>
    </row>
    <row r="11" spans="1:15" x14ac:dyDescent="0.15">
      <c r="A11" s="193" t="s">
        <v>3352</v>
      </c>
      <c r="B11" s="193"/>
      <c r="C11" s="329">
        <v>85793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158853.928099999</v>
      </c>
      <c r="O11" s="329">
        <f t="shared" si="1"/>
        <v>802515.92809999897</v>
      </c>
    </row>
    <row r="12" spans="1:15" x14ac:dyDescent="0.15">
      <c r="A12" s="193" t="s">
        <v>3353</v>
      </c>
      <c r="B12" s="193"/>
      <c r="C12" s="329">
        <v>171640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78" si="2">+N11-I12-L12</f>
        <v>158853.928099999</v>
      </c>
      <c r="O12" s="329">
        <f t="shared" ref="O12:O78" si="3">O11+G12-I12-L12</f>
        <v>802515.92809999897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/>
      <c r="I13" s="329"/>
      <c r="J13" s="193"/>
      <c r="K13" s="193"/>
      <c r="L13" s="329"/>
      <c r="M13" s="193"/>
      <c r="N13" s="329">
        <f t="shared" si="2"/>
        <v>158853.928099999</v>
      </c>
      <c r="O13" s="329">
        <f t="shared" si="3"/>
        <v>802515.92809999897</v>
      </c>
    </row>
    <row r="14" spans="1:15" x14ac:dyDescent="0.15">
      <c r="A14" s="193"/>
      <c r="B14" s="193"/>
      <c r="C14" s="329"/>
      <c r="D14" s="482" t="s">
        <v>3370</v>
      </c>
      <c r="E14" s="193" t="s">
        <v>1283</v>
      </c>
      <c r="F14" s="193" t="s">
        <v>3420</v>
      </c>
      <c r="G14" s="329">
        <v>128699</v>
      </c>
      <c r="H14" s="482" t="s">
        <v>3370</v>
      </c>
      <c r="I14" s="329">
        <v>5752.9920000000002</v>
      </c>
      <c r="J14" s="193" t="s">
        <v>3348</v>
      </c>
      <c r="K14" s="193">
        <v>580361497</v>
      </c>
      <c r="L14" s="329">
        <v>18252.762999999999</v>
      </c>
      <c r="M14" s="193" t="s">
        <v>3348</v>
      </c>
      <c r="N14" s="329">
        <f t="shared" si="2"/>
        <v>134848.173099999</v>
      </c>
      <c r="O14" s="329">
        <f t="shared" si="3"/>
        <v>907209.17309999897</v>
      </c>
    </row>
    <row r="15" spans="1:15" x14ac:dyDescent="0.15">
      <c r="A15" s="193"/>
      <c r="B15" s="193"/>
      <c r="C15" s="329"/>
      <c r="D15" s="482" t="s">
        <v>3371</v>
      </c>
      <c r="E15" s="193" t="s">
        <v>1283</v>
      </c>
      <c r="F15" s="193" t="s">
        <v>3421</v>
      </c>
      <c r="G15" s="329">
        <v>128763</v>
      </c>
      <c r="H15" s="482" t="s">
        <v>3371</v>
      </c>
      <c r="I15" s="329">
        <v>8880.1820000000007</v>
      </c>
      <c r="J15" s="193" t="s">
        <v>3348</v>
      </c>
      <c r="K15" s="193">
        <v>580361497</v>
      </c>
      <c r="L15" s="329">
        <v>13117.02</v>
      </c>
      <c r="M15" s="193" t="s">
        <v>3348</v>
      </c>
      <c r="N15" s="329">
        <f t="shared" si="2"/>
        <v>112850.97109999899</v>
      </c>
      <c r="O15" s="329">
        <f t="shared" si="3"/>
        <v>1013974.9710999989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3371</v>
      </c>
      <c r="I16" s="329"/>
      <c r="J16" s="193"/>
      <c r="K16" s="193">
        <v>580361497</v>
      </c>
      <c r="L16" s="329">
        <v>15729.837</v>
      </c>
      <c r="M16" s="193" t="s">
        <v>3348</v>
      </c>
      <c r="N16" s="329">
        <f t="shared" si="2"/>
        <v>97121.134099998992</v>
      </c>
      <c r="O16" s="329">
        <f t="shared" si="3"/>
        <v>998245.13409999898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3372</v>
      </c>
      <c r="I17" s="329">
        <v>4251.7929999999997</v>
      </c>
      <c r="J17" s="193" t="s">
        <v>3348</v>
      </c>
      <c r="K17" s="193">
        <v>580361497</v>
      </c>
      <c r="L17" s="329">
        <v>1724.671</v>
      </c>
      <c r="M17" s="193" t="s">
        <v>3348</v>
      </c>
      <c r="N17" s="329">
        <f t="shared" si="2"/>
        <v>91144.670099998984</v>
      </c>
      <c r="O17" s="329">
        <f t="shared" si="3"/>
        <v>992268.67009999906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3372</v>
      </c>
      <c r="I18" s="329"/>
      <c r="J18" s="193"/>
      <c r="K18" s="193">
        <v>580361497</v>
      </c>
      <c r="L18" s="329">
        <v>19120.092000000001</v>
      </c>
      <c r="M18" s="193" t="s">
        <v>3348</v>
      </c>
      <c r="N18" s="329">
        <f t="shared" si="2"/>
        <v>72024.57809999898</v>
      </c>
      <c r="O18" s="329">
        <f t="shared" si="3"/>
        <v>973148.57809999911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3372</v>
      </c>
      <c r="I19" s="329"/>
      <c r="J19" s="193"/>
      <c r="K19" s="193">
        <v>580361497</v>
      </c>
      <c r="L19" s="329">
        <v>5281.8050000000003</v>
      </c>
      <c r="M19" s="193" t="s">
        <v>3348</v>
      </c>
      <c r="N19" s="329">
        <f t="shared" si="2"/>
        <v>66742.773099998973</v>
      </c>
      <c r="O19" s="329">
        <f t="shared" si="3"/>
        <v>967866.77309999906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3373</v>
      </c>
      <c r="I20" s="329">
        <v>14303.022000000003</v>
      </c>
      <c r="J20" s="193" t="s">
        <v>3348</v>
      </c>
      <c r="K20" s="193">
        <v>580361497</v>
      </c>
      <c r="L20" s="329">
        <v>9120.6080000000002</v>
      </c>
      <c r="M20" s="193" t="s">
        <v>3348</v>
      </c>
      <c r="N20" s="329">
        <f t="shared" si="2"/>
        <v>43319.143099998968</v>
      </c>
      <c r="O20" s="329">
        <f t="shared" si="3"/>
        <v>944443.14309999906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3373</v>
      </c>
      <c r="I21" s="329"/>
      <c r="J21" s="193"/>
      <c r="K21" s="193">
        <v>580361497</v>
      </c>
      <c r="L21" s="329">
        <v>14084.51</v>
      </c>
      <c r="M21" s="193" t="s">
        <v>3348</v>
      </c>
      <c r="N21" s="329">
        <f t="shared" si="2"/>
        <v>29234.633099998966</v>
      </c>
      <c r="O21" s="329">
        <f t="shared" si="3"/>
        <v>930358.63309999905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3373</v>
      </c>
      <c r="I22" s="329"/>
      <c r="J22" s="193"/>
      <c r="K22" s="193">
        <v>580361497</v>
      </c>
      <c r="L22" s="329">
        <v>19955.383999999998</v>
      </c>
      <c r="M22" s="193" t="s">
        <v>3348</v>
      </c>
      <c r="N22" s="329">
        <f t="shared" si="2"/>
        <v>9279.2490999989677</v>
      </c>
      <c r="O22" s="329">
        <f t="shared" si="3"/>
        <v>910403.24909999908</v>
      </c>
    </row>
    <row r="23" spans="1:15" x14ac:dyDescent="0.15">
      <c r="A23" s="193"/>
      <c r="B23" s="193"/>
      <c r="C23" s="329"/>
      <c r="D23" s="482"/>
      <c r="E23" s="193"/>
      <c r="F23" s="561"/>
      <c r="G23" s="329"/>
      <c r="H23" s="482" t="s">
        <v>3373</v>
      </c>
      <c r="I23" s="329"/>
      <c r="J23" s="193"/>
      <c r="K23" s="193">
        <v>580361497</v>
      </c>
      <c r="L23" s="329">
        <v>9279.2490999989677</v>
      </c>
      <c r="M23" s="193" t="s">
        <v>3348</v>
      </c>
      <c r="N23" s="329">
        <f t="shared" ref="N23:N27" si="4">+N22-I23-L23</f>
        <v>0</v>
      </c>
      <c r="O23" s="329">
        <f t="shared" ref="O23:O27" si="5">O22+G23-I23-L23</f>
        <v>901124.00000000012</v>
      </c>
    </row>
    <row r="24" spans="1:15" x14ac:dyDescent="0.15">
      <c r="A24" s="193"/>
      <c r="B24" s="193"/>
      <c r="C24" s="329"/>
      <c r="D24" s="482"/>
      <c r="E24" s="193"/>
      <c r="F24" s="561"/>
      <c r="G24" s="329"/>
      <c r="H24" s="482" t="s">
        <v>3373</v>
      </c>
      <c r="I24" s="329"/>
      <c r="J24" s="193"/>
      <c r="K24" s="193">
        <v>580361497</v>
      </c>
      <c r="L24" s="329">
        <v>5431.8599000010299</v>
      </c>
      <c r="M24" s="193" t="s">
        <v>3349</v>
      </c>
      <c r="N24" s="329">
        <f>C8+N23-I24-L24</f>
        <v>123246.14009999897</v>
      </c>
      <c r="O24" s="329">
        <f t="shared" si="5"/>
        <v>895692.14009999903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 t="s">
        <v>3376</v>
      </c>
      <c r="I25" s="329">
        <v>18405.089</v>
      </c>
      <c r="J25" s="193" t="s">
        <v>3349</v>
      </c>
      <c r="K25" s="193">
        <v>580361497</v>
      </c>
      <c r="L25" s="329">
        <v>12013.476000000001</v>
      </c>
      <c r="M25" s="193" t="s">
        <v>3349</v>
      </c>
      <c r="N25" s="329">
        <f t="shared" si="4"/>
        <v>92827.575099998969</v>
      </c>
      <c r="O25" s="329">
        <f t="shared" si="5"/>
        <v>865273.57509999897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 t="s">
        <v>3376</v>
      </c>
      <c r="I26" s="329"/>
      <c r="J26" s="193"/>
      <c r="K26" s="193">
        <v>580361497</v>
      </c>
      <c r="L26" s="329">
        <v>14972.666999999999</v>
      </c>
      <c r="M26" s="193" t="s">
        <v>3349</v>
      </c>
      <c r="N26" s="329">
        <f t="shared" si="4"/>
        <v>77854.908099998967</v>
      </c>
      <c r="O26" s="329">
        <f t="shared" si="5"/>
        <v>850300.90809999895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 t="s">
        <v>3377</v>
      </c>
      <c r="I27" s="329">
        <v>4976.4189999999999</v>
      </c>
      <c r="J27" s="193" t="s">
        <v>3349</v>
      </c>
      <c r="K27" s="193">
        <v>580361497</v>
      </c>
      <c r="L27" s="329">
        <v>19102.898000000001</v>
      </c>
      <c r="M27" s="193" t="s">
        <v>3349</v>
      </c>
      <c r="N27" s="329">
        <f t="shared" si="4"/>
        <v>53775.591099998972</v>
      </c>
      <c r="O27" s="329">
        <f t="shared" si="5"/>
        <v>826221.59109999891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 t="s">
        <v>3378</v>
      </c>
      <c r="I28" s="329">
        <v>19632.155999999999</v>
      </c>
      <c r="J28" s="193" t="s">
        <v>3349</v>
      </c>
      <c r="K28" s="193">
        <v>580361497</v>
      </c>
      <c r="L28" s="329">
        <v>14366.654</v>
      </c>
      <c r="M28" s="193" t="s">
        <v>3349</v>
      </c>
      <c r="N28" s="329">
        <f t="shared" si="2"/>
        <v>19776.781099998967</v>
      </c>
      <c r="O28" s="329">
        <f t="shared" si="3"/>
        <v>792222.78109999897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 t="s">
        <v>3378</v>
      </c>
      <c r="I29" s="329"/>
      <c r="J29" s="193"/>
      <c r="K29" s="193">
        <v>580361497</v>
      </c>
      <c r="L29" s="329">
        <v>15230.7</v>
      </c>
      <c r="M29" s="193" t="s">
        <v>3349</v>
      </c>
      <c r="N29" s="329">
        <f t="shared" si="2"/>
        <v>4546.0810999989662</v>
      </c>
      <c r="O29" s="329">
        <f t="shared" si="3"/>
        <v>776992.08109999902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 t="s">
        <v>3379</v>
      </c>
      <c r="I30" s="329">
        <v>4546.0810999989662</v>
      </c>
      <c r="J30" s="193" t="s">
        <v>3349</v>
      </c>
      <c r="K30" s="193"/>
      <c r="L30" s="329"/>
      <c r="M30" s="193"/>
      <c r="N30" s="329">
        <f t="shared" si="2"/>
        <v>0</v>
      </c>
      <c r="O30" s="329">
        <f t="shared" si="3"/>
        <v>772446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 t="s">
        <v>3379</v>
      </c>
      <c r="I31" s="329">
        <v>11204.925900001001</v>
      </c>
      <c r="J31" s="193" t="s">
        <v>3350</v>
      </c>
      <c r="K31" s="193">
        <v>580361497</v>
      </c>
      <c r="L31" s="329">
        <v>18148.355</v>
      </c>
      <c r="M31" s="193" t="s">
        <v>3350</v>
      </c>
      <c r="N31" s="329">
        <f>C9+N30-I31-L31</f>
        <v>99497.719099998998</v>
      </c>
      <c r="O31" s="329">
        <f t="shared" si="3"/>
        <v>743092.71909999906</v>
      </c>
    </row>
    <row r="32" spans="1:15" x14ac:dyDescent="0.15">
      <c r="A32" s="193"/>
      <c r="B32" s="193"/>
      <c r="C32" s="329"/>
      <c r="D32" s="482" t="s">
        <v>3381</v>
      </c>
      <c r="E32" s="193" t="s">
        <v>1283</v>
      </c>
      <c r="F32" s="203" t="s">
        <v>3422</v>
      </c>
      <c r="G32" s="329">
        <v>43020</v>
      </c>
      <c r="H32" s="482" t="s">
        <v>3381</v>
      </c>
      <c r="I32" s="329">
        <v>6934.5519999999997</v>
      </c>
      <c r="J32" s="193" t="s">
        <v>3350</v>
      </c>
      <c r="K32" s="193">
        <v>580361497</v>
      </c>
      <c r="L32" s="329">
        <v>13357.727000000001</v>
      </c>
      <c r="M32" s="193" t="s">
        <v>3350</v>
      </c>
      <c r="N32" s="329">
        <f t="shared" si="2"/>
        <v>79205.440099999003</v>
      </c>
      <c r="O32" s="329">
        <f t="shared" si="3"/>
        <v>765820.44009999908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 t="s">
        <v>3381</v>
      </c>
      <c r="I33" s="329"/>
      <c r="J33" s="193"/>
      <c r="K33" s="193">
        <v>580361497</v>
      </c>
      <c r="L33" s="329">
        <v>35753.442999999999</v>
      </c>
      <c r="M33" s="193" t="s">
        <v>3350</v>
      </c>
      <c r="N33" s="329">
        <f t="shared" si="2"/>
        <v>43451.997099999004</v>
      </c>
      <c r="O33" s="329">
        <f t="shared" si="3"/>
        <v>730066.99709999911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 t="s">
        <v>3381</v>
      </c>
      <c r="I34" s="329"/>
      <c r="J34" s="193"/>
      <c r="K34" s="193">
        <v>580361497</v>
      </c>
      <c r="L34" s="329">
        <v>13692.319</v>
      </c>
      <c r="M34" s="193" t="s">
        <v>3350</v>
      </c>
      <c r="N34" s="329">
        <f t="shared" si="2"/>
        <v>29759.678099999004</v>
      </c>
      <c r="O34" s="329">
        <f t="shared" si="3"/>
        <v>716374.67809999909</v>
      </c>
    </row>
    <row r="35" spans="1:15" x14ac:dyDescent="0.15">
      <c r="A35" s="193"/>
      <c r="B35" s="193"/>
      <c r="C35" s="329"/>
      <c r="D35" s="482" t="s">
        <v>3382</v>
      </c>
      <c r="E35" s="193" t="s">
        <v>1283</v>
      </c>
      <c r="F35" s="561" t="s">
        <v>3423</v>
      </c>
      <c r="G35" s="329">
        <v>85890</v>
      </c>
      <c r="H35" s="482" t="s">
        <v>3382</v>
      </c>
      <c r="I35" s="329">
        <v>12846.046999999999</v>
      </c>
      <c r="J35" s="193" t="s">
        <v>3350</v>
      </c>
      <c r="K35" s="193">
        <v>580361497</v>
      </c>
      <c r="L35" s="329">
        <v>1089.5619999999999</v>
      </c>
      <c r="M35" s="193" t="s">
        <v>3350</v>
      </c>
      <c r="N35" s="329">
        <f t="shared" si="2"/>
        <v>15824.069099999006</v>
      </c>
      <c r="O35" s="329">
        <f t="shared" si="3"/>
        <v>788329.06909999903</v>
      </c>
    </row>
    <row r="36" spans="1:15" x14ac:dyDescent="0.15">
      <c r="A36" s="193"/>
      <c r="B36" s="193"/>
      <c r="C36" s="329"/>
      <c r="D36" s="482"/>
      <c r="E36" s="193"/>
      <c r="F36" s="561"/>
      <c r="G36" s="329"/>
      <c r="H36" s="482" t="s">
        <v>3382</v>
      </c>
      <c r="I36" s="329"/>
      <c r="J36" s="193"/>
      <c r="K36" s="193">
        <v>580361497</v>
      </c>
      <c r="L36" s="329">
        <v>15824.069099999006</v>
      </c>
      <c r="M36" s="193" t="s">
        <v>3350</v>
      </c>
      <c r="N36" s="329">
        <f t="shared" si="2"/>
        <v>0</v>
      </c>
      <c r="O36" s="329">
        <f t="shared" si="3"/>
        <v>772505</v>
      </c>
    </row>
    <row r="37" spans="1:15" x14ac:dyDescent="0.15">
      <c r="A37" s="193"/>
      <c r="B37" s="193"/>
      <c r="C37" s="329"/>
      <c r="D37" s="482"/>
      <c r="E37" s="193"/>
      <c r="F37" s="561"/>
      <c r="G37" s="329"/>
      <c r="H37" s="482" t="s">
        <v>3382</v>
      </c>
      <c r="I37" s="329"/>
      <c r="J37" s="193"/>
      <c r="K37" s="193">
        <v>580361497</v>
      </c>
      <c r="L37" s="329">
        <v>3136.9059000009902</v>
      </c>
      <c r="M37" s="193" t="s">
        <v>3351</v>
      </c>
      <c r="N37" s="329">
        <f>C10+N36-I37-L37</f>
        <v>125563.09409999901</v>
      </c>
      <c r="O37" s="329">
        <f t="shared" si="3"/>
        <v>769368.09409999906</v>
      </c>
    </row>
    <row r="38" spans="1:15" x14ac:dyDescent="0.15">
      <c r="A38" s="193"/>
      <c r="B38" s="193"/>
      <c r="C38" s="329"/>
      <c r="D38" s="482"/>
      <c r="E38" s="193"/>
      <c r="F38" s="561"/>
      <c r="G38" s="329"/>
      <c r="H38" s="482" t="s">
        <v>3382</v>
      </c>
      <c r="I38" s="329"/>
      <c r="J38" s="193"/>
      <c r="K38" s="193">
        <v>580361497</v>
      </c>
      <c r="L38" s="329">
        <v>819.91800000000001</v>
      </c>
      <c r="M38" s="193" t="s">
        <v>3351</v>
      </c>
      <c r="N38" s="329">
        <f t="shared" si="2"/>
        <v>124743.17609999901</v>
      </c>
      <c r="O38" s="329">
        <f t="shared" si="3"/>
        <v>768548.17609999911</v>
      </c>
    </row>
    <row r="39" spans="1:15" x14ac:dyDescent="0.15">
      <c r="A39" s="193"/>
      <c r="B39" s="193"/>
      <c r="C39" s="329"/>
      <c r="D39" s="482"/>
      <c r="E39" s="193"/>
      <c r="F39" s="561"/>
      <c r="G39" s="329"/>
      <c r="H39" s="482" t="s">
        <v>3384</v>
      </c>
      <c r="I39" s="329">
        <v>2729.3980000000001</v>
      </c>
      <c r="J39" s="193" t="s">
        <v>3351</v>
      </c>
      <c r="K39" s="193">
        <v>580361497</v>
      </c>
      <c r="L39" s="329">
        <v>10933.567999999999</v>
      </c>
      <c r="M39" s="193" t="s">
        <v>3351</v>
      </c>
      <c r="N39" s="329">
        <f t="shared" si="2"/>
        <v>111080.21009999901</v>
      </c>
      <c r="O39" s="329">
        <f t="shared" si="3"/>
        <v>754885.21009999909</v>
      </c>
    </row>
    <row r="40" spans="1:15" x14ac:dyDescent="0.15">
      <c r="A40" s="193"/>
      <c r="B40" s="193"/>
      <c r="C40" s="329"/>
      <c r="D40" s="482"/>
      <c r="E40" s="193"/>
      <c r="F40" s="561"/>
      <c r="G40" s="329"/>
      <c r="H40" s="482" t="s">
        <v>3384</v>
      </c>
      <c r="I40" s="329"/>
      <c r="J40" s="193"/>
      <c r="K40" s="193">
        <v>580361497</v>
      </c>
      <c r="L40" s="329">
        <v>13344.386</v>
      </c>
      <c r="M40" s="193" t="s">
        <v>3351</v>
      </c>
      <c r="N40" s="329">
        <f t="shared" si="2"/>
        <v>97735.824099999008</v>
      </c>
      <c r="O40" s="329">
        <f t="shared" si="3"/>
        <v>741540.82409999904</v>
      </c>
    </row>
    <row r="41" spans="1:15" x14ac:dyDescent="0.15">
      <c r="A41" s="193"/>
      <c r="B41" s="193"/>
      <c r="C41" s="329"/>
      <c r="D41" s="482"/>
      <c r="E41" s="193"/>
      <c r="F41" s="561"/>
      <c r="G41" s="329"/>
      <c r="H41" s="482" t="s">
        <v>3385</v>
      </c>
      <c r="I41" s="329">
        <v>8495.7860000000001</v>
      </c>
      <c r="J41" s="193" t="s">
        <v>3351</v>
      </c>
      <c r="K41" s="193">
        <v>580361497</v>
      </c>
      <c r="L41" s="329">
        <v>19773.900000000001</v>
      </c>
      <c r="M41" s="193" t="s">
        <v>3351</v>
      </c>
      <c r="N41" s="329">
        <f t="shared" si="2"/>
        <v>69466.138099999022</v>
      </c>
      <c r="O41" s="329">
        <f t="shared" si="3"/>
        <v>713271.13809999905</v>
      </c>
    </row>
    <row r="42" spans="1:15" x14ac:dyDescent="0.15">
      <c r="A42" s="193"/>
      <c r="B42" s="193"/>
      <c r="C42" s="329"/>
      <c r="D42" s="482"/>
      <c r="E42" s="193"/>
      <c r="F42" s="561"/>
      <c r="G42" s="329"/>
      <c r="H42" s="482" t="s">
        <v>3385</v>
      </c>
      <c r="I42" s="329"/>
      <c r="J42" s="193"/>
      <c r="K42" s="193">
        <v>580361497</v>
      </c>
      <c r="L42" s="329">
        <v>21571.526999999998</v>
      </c>
      <c r="M42" s="193" t="s">
        <v>3351</v>
      </c>
      <c r="N42" s="329">
        <f t="shared" si="2"/>
        <v>47894.61109999902</v>
      </c>
      <c r="O42" s="329">
        <f t="shared" si="3"/>
        <v>691699.61109999905</v>
      </c>
    </row>
    <row r="43" spans="1:15" x14ac:dyDescent="0.15">
      <c r="A43" s="193"/>
      <c r="B43" s="193"/>
      <c r="C43" s="329"/>
      <c r="D43" s="482"/>
      <c r="E43" s="193"/>
      <c r="F43" s="561"/>
      <c r="G43" s="329"/>
      <c r="H43" s="482" t="s">
        <v>3385</v>
      </c>
      <c r="I43" s="329"/>
      <c r="J43" s="193"/>
      <c r="K43" s="193">
        <v>580361497</v>
      </c>
      <c r="L43" s="329">
        <v>12178.924999999999</v>
      </c>
      <c r="M43" s="193" t="s">
        <v>3351</v>
      </c>
      <c r="N43" s="329">
        <f t="shared" si="2"/>
        <v>35715.686099999017</v>
      </c>
      <c r="O43" s="329">
        <f t="shared" si="3"/>
        <v>679520.686099999</v>
      </c>
    </row>
    <row r="44" spans="1:15" x14ac:dyDescent="0.15">
      <c r="A44" s="193"/>
      <c r="B44" s="193"/>
      <c r="C44" s="329"/>
      <c r="D44" s="482"/>
      <c r="E44" s="193"/>
      <c r="F44" s="561"/>
      <c r="G44" s="329"/>
      <c r="H44" s="482" t="s">
        <v>3388</v>
      </c>
      <c r="I44" s="329">
        <v>7305.357</v>
      </c>
      <c r="J44" s="193" t="s">
        <v>3351</v>
      </c>
      <c r="K44" s="193">
        <v>580361497</v>
      </c>
      <c r="L44" s="329">
        <v>19146.727999999999</v>
      </c>
      <c r="M44" s="193" t="s">
        <v>3351</v>
      </c>
      <c r="N44" s="329">
        <f t="shared" si="2"/>
        <v>9263.6010999990176</v>
      </c>
      <c r="O44" s="329">
        <f t="shared" si="3"/>
        <v>653068.60109999904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 t="s">
        <v>3389</v>
      </c>
      <c r="I45" s="329">
        <v>4739.7049999999999</v>
      </c>
      <c r="J45" s="193" t="s">
        <v>3351</v>
      </c>
      <c r="K45" s="193">
        <v>580361497</v>
      </c>
      <c r="L45" s="329">
        <v>4523.8960999990177</v>
      </c>
      <c r="M45" s="193" t="s">
        <v>3351</v>
      </c>
      <c r="N45" s="329">
        <f t="shared" si="2"/>
        <v>0</v>
      </c>
      <c r="O45" s="329">
        <f t="shared" si="3"/>
        <v>643805.00000000012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 t="s">
        <v>3389</v>
      </c>
      <c r="I46" s="329"/>
      <c r="J46" s="193"/>
      <c r="K46" s="193">
        <v>580361497</v>
      </c>
      <c r="L46" s="329">
        <v>8029.0779000009798</v>
      </c>
      <c r="M46" s="193" t="s">
        <v>3351</v>
      </c>
      <c r="N46" s="329">
        <f>C11+N45-I46-L46</f>
        <v>77763.922099999021</v>
      </c>
      <c r="O46" s="329">
        <f t="shared" si="3"/>
        <v>635775.92209999915</v>
      </c>
    </row>
    <row r="47" spans="1:15" x14ac:dyDescent="0.15">
      <c r="A47" s="193"/>
      <c r="B47" s="193"/>
      <c r="C47" s="329"/>
      <c r="D47" s="482" t="s">
        <v>3390</v>
      </c>
      <c r="E47" s="193" t="s">
        <v>1283</v>
      </c>
      <c r="F47" s="203" t="s">
        <v>3424</v>
      </c>
      <c r="G47" s="329">
        <v>85840</v>
      </c>
      <c r="H47" s="482" t="s">
        <v>3390</v>
      </c>
      <c r="I47" s="329">
        <v>56841.709000000003</v>
      </c>
      <c r="J47" s="193" t="s">
        <v>3352</v>
      </c>
      <c r="K47" s="193">
        <v>580361497</v>
      </c>
      <c r="L47" s="329">
        <v>19573.14</v>
      </c>
      <c r="M47" s="193" t="s">
        <v>3352</v>
      </c>
      <c r="N47" s="329">
        <f t="shared" si="2"/>
        <v>1349.0730999990192</v>
      </c>
      <c r="O47" s="329">
        <f t="shared" si="3"/>
        <v>645201.07309999911</v>
      </c>
    </row>
    <row r="48" spans="1:15" x14ac:dyDescent="0.15">
      <c r="A48" s="193"/>
      <c r="B48" s="193"/>
      <c r="C48" s="329"/>
      <c r="D48" s="482" t="s">
        <v>3391</v>
      </c>
      <c r="E48" s="193" t="s">
        <v>1283</v>
      </c>
      <c r="F48" s="203" t="s">
        <v>3425</v>
      </c>
      <c r="G48" s="329">
        <v>211944</v>
      </c>
      <c r="H48" s="482" t="s">
        <v>3391</v>
      </c>
      <c r="I48" s="329">
        <v>1349.0730999990192</v>
      </c>
      <c r="J48" s="193" t="s">
        <v>3352</v>
      </c>
      <c r="K48" s="193"/>
      <c r="L48" s="329"/>
      <c r="M48" s="193"/>
      <c r="N48" s="329">
        <f t="shared" si="2"/>
        <v>0</v>
      </c>
      <c r="O48" s="329">
        <f t="shared" si="3"/>
        <v>855796.00000000012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 t="s">
        <v>3391</v>
      </c>
      <c r="I49" s="329">
        <v>15220.740900000999</v>
      </c>
      <c r="J49" s="193" t="s">
        <v>3353</v>
      </c>
      <c r="K49" s="193">
        <v>580361497</v>
      </c>
      <c r="L49" s="329">
        <v>13599.432000000001</v>
      </c>
      <c r="M49" s="193" t="s">
        <v>3353</v>
      </c>
      <c r="N49" s="329">
        <f>C12+N48-I49-L49</f>
        <v>142819.82709999901</v>
      </c>
      <c r="O49" s="329">
        <f t="shared" ref="O49:O53" si="6">O48+G49-I49-L49</f>
        <v>826975.82709999906</v>
      </c>
    </row>
    <row r="50" spans="1:15" x14ac:dyDescent="0.15">
      <c r="A50" s="193"/>
      <c r="B50" s="193"/>
      <c r="C50" s="329"/>
      <c r="D50" s="482" t="s">
        <v>3392</v>
      </c>
      <c r="E50" s="193" t="s">
        <v>1283</v>
      </c>
      <c r="F50" s="203" t="s">
        <v>3426</v>
      </c>
      <c r="G50" s="329">
        <v>85869</v>
      </c>
      <c r="H50" s="482" t="s">
        <v>3392</v>
      </c>
      <c r="I50" s="329">
        <v>5794.53</v>
      </c>
      <c r="J50" s="193" t="s">
        <v>3353</v>
      </c>
      <c r="K50" s="193">
        <v>580361497</v>
      </c>
      <c r="L50" s="329">
        <v>19027.751</v>
      </c>
      <c r="M50" s="193" t="s">
        <v>3353</v>
      </c>
      <c r="N50" s="329">
        <f t="shared" ref="N50:N53" si="7">+N49-I50-L50</f>
        <v>117997.546099999</v>
      </c>
      <c r="O50" s="329">
        <f t="shared" si="6"/>
        <v>888022.54609999899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3392</v>
      </c>
      <c r="I51" s="329"/>
      <c r="J51" s="193"/>
      <c r="K51" s="193">
        <v>580361497</v>
      </c>
      <c r="L51" s="329">
        <v>14369.951999999999</v>
      </c>
      <c r="M51" s="193" t="s">
        <v>3353</v>
      </c>
      <c r="N51" s="329">
        <f t="shared" si="7"/>
        <v>103627.594099999</v>
      </c>
      <c r="O51" s="329">
        <f t="shared" si="6"/>
        <v>873652.59409999894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 t="s">
        <v>3393</v>
      </c>
      <c r="I52" s="329">
        <v>3979.1520000000005</v>
      </c>
      <c r="J52" s="193" t="s">
        <v>3353</v>
      </c>
      <c r="K52" s="193">
        <v>580361497</v>
      </c>
      <c r="L52" s="329">
        <v>14825.936</v>
      </c>
      <c r="M52" s="193" t="s">
        <v>3353</v>
      </c>
      <c r="N52" s="329">
        <f t="shared" si="7"/>
        <v>84822.506099998995</v>
      </c>
      <c r="O52" s="329">
        <f t="shared" si="6"/>
        <v>854847.50609999895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3393</v>
      </c>
      <c r="I53" s="329"/>
      <c r="J53" s="193"/>
      <c r="K53" s="193">
        <v>580361497</v>
      </c>
      <c r="L53" s="329">
        <v>21973.227999999999</v>
      </c>
      <c r="M53" s="193" t="s">
        <v>3353</v>
      </c>
      <c r="N53" s="329">
        <f t="shared" si="7"/>
        <v>62849.278099998992</v>
      </c>
      <c r="O53" s="329">
        <f t="shared" si="6"/>
        <v>832874.27809999895</v>
      </c>
    </row>
    <row r="54" spans="1:15" x14ac:dyDescent="0.15">
      <c r="A54" s="193"/>
      <c r="B54" s="193"/>
      <c r="C54" s="329"/>
      <c r="D54" s="482"/>
      <c r="E54" s="193"/>
      <c r="F54" s="203"/>
      <c r="G54" s="329"/>
      <c r="H54" s="482" t="s">
        <v>3393</v>
      </c>
      <c r="I54" s="329"/>
      <c r="J54" s="193"/>
      <c r="K54" s="193">
        <v>580361497</v>
      </c>
      <c r="L54" s="329">
        <v>23835.957999999999</v>
      </c>
      <c r="M54" s="193" t="s">
        <v>3353</v>
      </c>
      <c r="N54" s="329">
        <f t="shared" si="2"/>
        <v>39013.320099998993</v>
      </c>
      <c r="O54" s="329">
        <f t="shared" si="3"/>
        <v>809038.32009999896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3394</v>
      </c>
      <c r="I55" s="329">
        <v>3310.6490000000003</v>
      </c>
      <c r="J55" s="193" t="s">
        <v>3353</v>
      </c>
      <c r="K55" s="193">
        <v>580361497</v>
      </c>
      <c r="L55" s="329">
        <v>13409.475</v>
      </c>
      <c r="M55" s="193" t="s">
        <v>3353</v>
      </c>
      <c r="N55" s="329">
        <f t="shared" si="2"/>
        <v>22293.196099998997</v>
      </c>
      <c r="O55" s="329">
        <f t="shared" si="3"/>
        <v>792318.19609999901</v>
      </c>
    </row>
    <row r="56" spans="1:15" x14ac:dyDescent="0.15">
      <c r="A56" s="193"/>
      <c r="B56" s="193"/>
      <c r="C56" s="329"/>
      <c r="D56" s="482" t="s">
        <v>3395</v>
      </c>
      <c r="E56" s="193" t="s">
        <v>1283</v>
      </c>
      <c r="F56" s="193" t="s">
        <v>3427</v>
      </c>
      <c r="G56" s="329">
        <v>42882</v>
      </c>
      <c r="H56" s="482" t="s">
        <v>3395</v>
      </c>
      <c r="I56" s="329">
        <v>5469.8919999999998</v>
      </c>
      <c r="J56" s="193" t="s">
        <v>3353</v>
      </c>
      <c r="K56" s="193">
        <v>580361497</v>
      </c>
      <c r="L56" s="329">
        <v>16823.304099998997</v>
      </c>
      <c r="M56" s="193" t="s">
        <v>3353</v>
      </c>
      <c r="N56" s="329">
        <f t="shared" ref="N56:N61" si="8">+N55-I56-L56</f>
        <v>0</v>
      </c>
      <c r="O56" s="329">
        <f t="shared" ref="O56:O61" si="9">O55+G56-I56-L56</f>
        <v>812907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3395</v>
      </c>
      <c r="I57" s="329"/>
      <c r="J57" s="193"/>
      <c r="K57" s="193">
        <v>580361497</v>
      </c>
      <c r="L57" s="329">
        <v>1710.9979000010001</v>
      </c>
      <c r="M57" s="193" t="s">
        <v>3420</v>
      </c>
      <c r="N57" s="329">
        <f>G14+N56-I57-L57</f>
        <v>126988.00209999899</v>
      </c>
      <c r="O57" s="329">
        <f t="shared" si="9"/>
        <v>811196.00209999899</v>
      </c>
    </row>
    <row r="58" spans="1:15" x14ac:dyDescent="0.15">
      <c r="A58" s="193"/>
      <c r="B58" s="193"/>
      <c r="C58" s="329"/>
      <c r="D58" s="482" t="s">
        <v>3396</v>
      </c>
      <c r="E58" s="193" t="s">
        <v>1283</v>
      </c>
      <c r="F58" s="193" t="s">
        <v>3428</v>
      </c>
      <c r="G58" s="329">
        <v>85764</v>
      </c>
      <c r="H58" s="482" t="s">
        <v>3396</v>
      </c>
      <c r="I58" s="329">
        <v>11246.155000000001</v>
      </c>
      <c r="J58" s="193" t="s">
        <v>3420</v>
      </c>
      <c r="K58" s="193">
        <v>580361497</v>
      </c>
      <c r="L58" s="329">
        <v>19716.972000000002</v>
      </c>
      <c r="M58" s="193" t="s">
        <v>3420</v>
      </c>
      <c r="N58" s="329">
        <f t="shared" si="8"/>
        <v>96024.875099998986</v>
      </c>
      <c r="O58" s="329">
        <f t="shared" si="9"/>
        <v>865996.87509999902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3396</v>
      </c>
      <c r="I59" s="329"/>
      <c r="J59" s="193"/>
      <c r="K59" s="193">
        <v>580361497</v>
      </c>
      <c r="L59" s="329">
        <v>9986.8169999999991</v>
      </c>
      <c r="M59" s="193" t="s">
        <v>3420</v>
      </c>
      <c r="N59" s="329">
        <f t="shared" si="8"/>
        <v>86038.058099998991</v>
      </c>
      <c r="O59" s="329">
        <f t="shared" si="9"/>
        <v>856010.05809999898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3396</v>
      </c>
      <c r="I60" s="329"/>
      <c r="J60" s="203"/>
      <c r="K60" s="193">
        <v>580361497</v>
      </c>
      <c r="L60" s="329">
        <v>14043.462</v>
      </c>
      <c r="M60" s="193" t="s">
        <v>3420</v>
      </c>
      <c r="N60" s="329">
        <f t="shared" si="8"/>
        <v>71994.596099998991</v>
      </c>
      <c r="O60" s="329">
        <f t="shared" si="9"/>
        <v>841966.59609999903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3396</v>
      </c>
      <c r="I61" s="329"/>
      <c r="J61" s="203"/>
      <c r="K61" s="193">
        <v>580361497</v>
      </c>
      <c r="L61" s="329">
        <v>548.27599999999995</v>
      </c>
      <c r="M61" s="193" t="s">
        <v>3420</v>
      </c>
      <c r="N61" s="329">
        <f t="shared" si="8"/>
        <v>71446.320099998993</v>
      </c>
      <c r="O61" s="329">
        <f t="shared" si="9"/>
        <v>841418.32009999908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3396</v>
      </c>
      <c r="I62" s="329"/>
      <c r="J62" s="203"/>
      <c r="K62" s="193">
        <v>580361497</v>
      </c>
      <c r="L62" s="329">
        <v>45838.49</v>
      </c>
      <c r="M62" s="193" t="s">
        <v>3420</v>
      </c>
      <c r="N62" s="329">
        <f t="shared" si="2"/>
        <v>25607.830099998995</v>
      </c>
      <c r="O62" s="329">
        <f t="shared" si="3"/>
        <v>795579.83009999909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3400</v>
      </c>
      <c r="I63" s="329">
        <v>3582.1789999999996</v>
      </c>
      <c r="J63" s="193" t="s">
        <v>3420</v>
      </c>
      <c r="K63" s="193">
        <v>580361497</v>
      </c>
      <c r="L63" s="329">
        <v>21064.769</v>
      </c>
      <c r="M63" s="193" t="s">
        <v>3420</v>
      </c>
      <c r="N63" s="329">
        <f t="shared" si="2"/>
        <v>960.88209999899482</v>
      </c>
      <c r="O63" s="329">
        <f t="shared" si="3"/>
        <v>770932.88209999911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3401</v>
      </c>
      <c r="I64" s="329">
        <v>960.88209999899482</v>
      </c>
      <c r="J64" s="193" t="s">
        <v>3420</v>
      </c>
      <c r="K64" s="193"/>
      <c r="L64" s="329"/>
      <c r="M64" s="203"/>
      <c r="N64" s="329">
        <f t="shared" si="2"/>
        <v>0</v>
      </c>
      <c r="O64" s="329">
        <f t="shared" si="3"/>
        <v>769972.00000000012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 t="s">
        <v>3401</v>
      </c>
      <c r="I65" s="329">
        <v>9176.6769000010008</v>
      </c>
      <c r="J65" s="193" t="s">
        <v>3421</v>
      </c>
      <c r="K65" s="193">
        <v>580361497</v>
      </c>
      <c r="L65" s="329">
        <v>14140.462</v>
      </c>
      <c r="M65" s="193" t="s">
        <v>3421</v>
      </c>
      <c r="N65" s="329">
        <f>G15+N64-I65-L65</f>
        <v>105445.86109999901</v>
      </c>
      <c r="O65" s="329">
        <f t="shared" si="3"/>
        <v>746654.86109999917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 t="s">
        <v>3401</v>
      </c>
      <c r="I66" s="329"/>
      <c r="J66" s="203"/>
      <c r="K66" s="193">
        <v>580361497</v>
      </c>
      <c r="L66" s="329">
        <v>9216.9609999999993</v>
      </c>
      <c r="M66" s="193" t="s">
        <v>3421</v>
      </c>
      <c r="N66" s="329">
        <f t="shared" si="2"/>
        <v>96228.900099999009</v>
      </c>
      <c r="O66" s="329">
        <f t="shared" si="3"/>
        <v>737437.90009999915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3401</v>
      </c>
      <c r="I67" s="329"/>
      <c r="J67" s="203"/>
      <c r="K67" s="193">
        <v>580361497</v>
      </c>
      <c r="L67" s="329">
        <v>2198.6509999999998</v>
      </c>
      <c r="M67" s="193" t="s">
        <v>3421</v>
      </c>
      <c r="N67" s="329">
        <f t="shared" si="2"/>
        <v>94030.249099999011</v>
      </c>
      <c r="O67" s="329">
        <f t="shared" si="3"/>
        <v>735239.2490999992</v>
      </c>
    </row>
    <row r="68" spans="1:15" x14ac:dyDescent="0.15">
      <c r="A68" s="193"/>
      <c r="B68" s="193"/>
      <c r="C68" s="329"/>
      <c r="D68" s="482" t="s">
        <v>3403</v>
      </c>
      <c r="E68" s="193" t="s">
        <v>1283</v>
      </c>
      <c r="F68" s="193" t="s">
        <v>3429</v>
      </c>
      <c r="G68" s="329">
        <v>128760</v>
      </c>
      <c r="H68" s="482" t="s">
        <v>3403</v>
      </c>
      <c r="I68" s="329">
        <v>5505.0550000000003</v>
      </c>
      <c r="J68" s="193" t="s">
        <v>3421</v>
      </c>
      <c r="K68" s="193">
        <v>580361497</v>
      </c>
      <c r="L68" s="329">
        <v>19458.38</v>
      </c>
      <c r="M68" s="193" t="s">
        <v>3421</v>
      </c>
      <c r="N68" s="329">
        <f t="shared" si="2"/>
        <v>69066.814099998999</v>
      </c>
      <c r="O68" s="329">
        <f t="shared" si="3"/>
        <v>839035.81409999914</v>
      </c>
    </row>
    <row r="69" spans="1:15" x14ac:dyDescent="0.15">
      <c r="A69" s="193"/>
      <c r="B69" s="193"/>
      <c r="C69" s="329"/>
      <c r="D69" s="482"/>
      <c r="E69" s="193"/>
      <c r="F69" s="561"/>
      <c r="G69" s="329"/>
      <c r="H69" s="482" t="s">
        <v>3403</v>
      </c>
      <c r="I69" s="329"/>
      <c r="J69" s="203"/>
      <c r="K69" s="193">
        <v>580361497</v>
      </c>
      <c r="L69" s="329">
        <v>678.89700000000005</v>
      </c>
      <c r="M69" s="193" t="s">
        <v>3421</v>
      </c>
      <c r="N69" s="329">
        <f t="shared" si="2"/>
        <v>68387.917099999002</v>
      </c>
      <c r="O69" s="329">
        <f t="shared" si="3"/>
        <v>838356.91709999915</v>
      </c>
    </row>
    <row r="70" spans="1:15" x14ac:dyDescent="0.15">
      <c r="A70" s="193"/>
      <c r="B70" s="193"/>
      <c r="C70" s="329"/>
      <c r="D70" s="482"/>
      <c r="E70" s="193"/>
      <c r="F70" s="561"/>
      <c r="G70" s="329"/>
      <c r="H70" s="482" t="s">
        <v>3404</v>
      </c>
      <c r="I70" s="329">
        <v>5699.7389999999996</v>
      </c>
      <c r="J70" s="193" t="s">
        <v>3421</v>
      </c>
      <c r="K70" s="193">
        <v>580361497</v>
      </c>
      <c r="L70" s="329">
        <v>2254.337</v>
      </c>
      <c r="M70" s="193" t="s">
        <v>3421</v>
      </c>
      <c r="N70" s="329">
        <f t="shared" si="2"/>
        <v>60433.841099999001</v>
      </c>
      <c r="O70" s="329">
        <f t="shared" si="3"/>
        <v>830402.84109999915</v>
      </c>
    </row>
    <row r="71" spans="1:15" x14ac:dyDescent="0.15">
      <c r="A71" s="193"/>
      <c r="B71" s="193"/>
      <c r="C71" s="329"/>
      <c r="D71" s="482"/>
      <c r="E71" s="193"/>
      <c r="F71" s="561"/>
      <c r="G71" s="329"/>
      <c r="H71" s="482" t="s">
        <v>3404</v>
      </c>
      <c r="I71" s="329"/>
      <c r="J71" s="193"/>
      <c r="K71" s="193">
        <v>580361497</v>
      </c>
      <c r="L71" s="329">
        <v>12694.373</v>
      </c>
      <c r="M71" s="193" t="s">
        <v>3421</v>
      </c>
      <c r="N71" s="329">
        <f t="shared" si="2"/>
        <v>47739.468099999001</v>
      </c>
      <c r="O71" s="329">
        <f t="shared" si="3"/>
        <v>817708.46809999913</v>
      </c>
    </row>
    <row r="72" spans="1:15" x14ac:dyDescent="0.15">
      <c r="A72" s="193"/>
      <c r="B72" s="193"/>
      <c r="C72" s="329"/>
      <c r="D72" s="482"/>
      <c r="E72" s="193"/>
      <c r="F72" s="561"/>
      <c r="G72" s="329"/>
      <c r="H72" s="482" t="s">
        <v>3405</v>
      </c>
      <c r="I72" s="329">
        <v>5567.9530000000004</v>
      </c>
      <c r="J72" s="193" t="s">
        <v>3421</v>
      </c>
      <c r="K72" s="193">
        <v>580361497</v>
      </c>
      <c r="L72" s="329">
        <v>21964.311000000002</v>
      </c>
      <c r="M72" s="193" t="s">
        <v>3421</v>
      </c>
      <c r="N72" s="329">
        <f t="shared" si="2"/>
        <v>20207.204099998999</v>
      </c>
      <c r="O72" s="329">
        <f t="shared" si="3"/>
        <v>790176.20409999916</v>
      </c>
    </row>
    <row r="73" spans="1:15" x14ac:dyDescent="0.15">
      <c r="A73" s="193"/>
      <c r="B73" s="193"/>
      <c r="C73" s="329"/>
      <c r="D73" s="482"/>
      <c r="E73" s="193"/>
      <c r="F73" s="193"/>
      <c r="G73" s="329"/>
      <c r="H73" s="482" t="s">
        <v>3405</v>
      </c>
      <c r="I73" s="329"/>
      <c r="J73" s="203"/>
      <c r="K73" s="193">
        <v>580361497</v>
      </c>
      <c r="L73" s="329">
        <v>19810.810000000001</v>
      </c>
      <c r="M73" s="193" t="s">
        <v>3421</v>
      </c>
      <c r="N73" s="329">
        <f t="shared" si="2"/>
        <v>396.39409999899726</v>
      </c>
      <c r="O73" s="329">
        <f t="shared" si="3"/>
        <v>770365.3940999991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3406</v>
      </c>
      <c r="I74" s="329">
        <v>396.39409999899726</v>
      </c>
      <c r="J74" s="193" t="s">
        <v>3421</v>
      </c>
      <c r="K74" s="193"/>
      <c r="L74" s="329"/>
      <c r="M74" s="203"/>
      <c r="N74" s="329">
        <f t="shared" si="2"/>
        <v>0</v>
      </c>
      <c r="O74" s="329">
        <f t="shared" si="3"/>
        <v>769969.00000000012</v>
      </c>
    </row>
    <row r="75" spans="1:15" x14ac:dyDescent="0.15">
      <c r="A75" s="193"/>
      <c r="B75" s="193"/>
      <c r="C75" s="329"/>
      <c r="D75" s="482"/>
      <c r="E75" s="193"/>
      <c r="F75" s="193"/>
      <c r="G75" s="329"/>
      <c r="H75" s="482" t="s">
        <v>3406</v>
      </c>
      <c r="I75" s="329">
        <v>10611.836900001001</v>
      </c>
      <c r="J75" s="203" t="s">
        <v>3422</v>
      </c>
      <c r="K75" s="193">
        <v>580361497</v>
      </c>
      <c r="L75" s="329">
        <v>21766.842000000001</v>
      </c>
      <c r="M75" s="203" t="s">
        <v>3422</v>
      </c>
      <c r="N75" s="329">
        <f>G32+N74-I75-L75</f>
        <v>10641.321099999001</v>
      </c>
      <c r="O75" s="329">
        <f t="shared" si="3"/>
        <v>737590.32109999913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 t="s">
        <v>3406</v>
      </c>
      <c r="I76" s="329"/>
      <c r="J76" s="561"/>
      <c r="K76" s="193">
        <v>580361497</v>
      </c>
      <c r="L76" s="329">
        <v>10641.321099999001</v>
      </c>
      <c r="M76" s="203" t="s">
        <v>3422</v>
      </c>
      <c r="N76" s="329">
        <f t="shared" si="2"/>
        <v>0</v>
      </c>
      <c r="O76" s="329">
        <f t="shared" si="3"/>
        <v>726949.00000000012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3406</v>
      </c>
      <c r="I77" s="329"/>
      <c r="J77" s="561"/>
      <c r="K77" s="193">
        <v>580361497</v>
      </c>
      <c r="L77" s="329">
        <v>12323.695900000999</v>
      </c>
      <c r="M77" s="561" t="s">
        <v>3423</v>
      </c>
      <c r="N77" s="329">
        <f>G35+N76-I77-L77</f>
        <v>73566.304099999004</v>
      </c>
      <c r="O77" s="329">
        <f t="shared" si="3"/>
        <v>714625.30409999914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3406</v>
      </c>
      <c r="I78" s="329"/>
      <c r="J78" s="561"/>
      <c r="K78" s="193">
        <v>580361497</v>
      </c>
      <c r="L78" s="329">
        <v>19163.808000000001</v>
      </c>
      <c r="M78" s="561" t="s">
        <v>3423</v>
      </c>
      <c r="N78" s="329">
        <f t="shared" si="2"/>
        <v>54402.496099999</v>
      </c>
      <c r="O78" s="329">
        <f t="shared" si="3"/>
        <v>695461.49609999917</v>
      </c>
    </row>
    <row r="79" spans="1:15" x14ac:dyDescent="0.15">
      <c r="A79" s="193"/>
      <c r="B79" s="193"/>
      <c r="C79" s="329"/>
      <c r="D79" s="482"/>
      <c r="E79" s="193"/>
      <c r="F79" s="193"/>
      <c r="G79" s="329"/>
      <c r="H79" s="482" t="s">
        <v>3407</v>
      </c>
      <c r="I79" s="329">
        <v>20999.148000000001</v>
      </c>
      <c r="J79" s="561" t="s">
        <v>3423</v>
      </c>
      <c r="K79" s="193">
        <v>580361497</v>
      </c>
      <c r="L79" s="329">
        <v>13603.661</v>
      </c>
      <c r="M79" s="561" t="s">
        <v>3423</v>
      </c>
      <c r="N79" s="329">
        <f t="shared" ref="N79:N121" si="10">+N78-I79-L79</f>
        <v>19799.687099998999</v>
      </c>
      <c r="O79" s="329">
        <f t="shared" ref="O79:O121" si="11">O78+G79-I79-L79</f>
        <v>660858.68709999917</v>
      </c>
    </row>
    <row r="80" spans="1:15" x14ac:dyDescent="0.15">
      <c r="A80" s="193"/>
      <c r="B80" s="193"/>
      <c r="C80" s="329"/>
      <c r="D80" s="482" t="s">
        <v>3409</v>
      </c>
      <c r="E80" s="193" t="s">
        <v>1283</v>
      </c>
      <c r="F80" s="561" t="s">
        <v>3430</v>
      </c>
      <c r="G80" s="329">
        <v>128553</v>
      </c>
      <c r="H80" s="482" t="s">
        <v>3409</v>
      </c>
      <c r="I80" s="329">
        <v>4294.768</v>
      </c>
      <c r="J80" s="561" t="s">
        <v>3423</v>
      </c>
      <c r="K80" s="193">
        <v>580361497</v>
      </c>
      <c r="L80" s="329">
        <v>15504.919099998999</v>
      </c>
      <c r="M80" s="561" t="s">
        <v>3423</v>
      </c>
      <c r="N80" s="329">
        <f t="shared" si="10"/>
        <v>0</v>
      </c>
      <c r="O80" s="329">
        <f t="shared" si="11"/>
        <v>769612.00000000012</v>
      </c>
    </row>
    <row r="81" spans="1:15" x14ac:dyDescent="0.15">
      <c r="A81" s="193"/>
      <c r="B81" s="193"/>
      <c r="C81" s="329"/>
      <c r="D81" s="482"/>
      <c r="E81" s="193"/>
      <c r="F81" s="561"/>
      <c r="G81" s="329"/>
      <c r="H81" s="482" t="s">
        <v>3409</v>
      </c>
      <c r="I81" s="329"/>
      <c r="J81" s="561"/>
      <c r="K81" s="193">
        <v>580361497</v>
      </c>
      <c r="L81" s="329">
        <v>3705.6769000009999</v>
      </c>
      <c r="M81" s="561" t="s">
        <v>3424</v>
      </c>
      <c r="N81" s="329">
        <f>G47+N80-I81-L81</f>
        <v>82134.323099999005</v>
      </c>
      <c r="O81" s="329">
        <f t="shared" si="11"/>
        <v>765906.32309999911</v>
      </c>
    </row>
    <row r="82" spans="1:15" x14ac:dyDescent="0.15">
      <c r="A82" s="193"/>
      <c r="B82" s="193"/>
      <c r="C82" s="329"/>
      <c r="D82" s="482" t="s">
        <v>3410</v>
      </c>
      <c r="E82" s="193" t="s">
        <v>1283</v>
      </c>
      <c r="F82" s="561" t="s">
        <v>3431</v>
      </c>
      <c r="G82" s="329">
        <v>128573</v>
      </c>
      <c r="H82" s="482" t="s">
        <v>3410</v>
      </c>
      <c r="I82" s="329">
        <v>11778.65</v>
      </c>
      <c r="J82" s="193" t="s">
        <v>3424</v>
      </c>
      <c r="K82" s="193">
        <v>580361497</v>
      </c>
      <c r="L82" s="329">
        <v>13303.790999999999</v>
      </c>
      <c r="M82" s="561" t="s">
        <v>3424</v>
      </c>
      <c r="N82" s="329">
        <f t="shared" si="10"/>
        <v>57051.882099999013</v>
      </c>
      <c r="O82" s="329">
        <f t="shared" si="11"/>
        <v>869396.88209999911</v>
      </c>
    </row>
    <row r="83" spans="1:15" x14ac:dyDescent="0.15">
      <c r="A83" s="193"/>
      <c r="B83" s="193"/>
      <c r="C83" s="329"/>
      <c r="D83" s="482" t="s">
        <v>3411</v>
      </c>
      <c r="E83" s="193" t="s">
        <v>1283</v>
      </c>
      <c r="F83" s="193" t="s">
        <v>3432</v>
      </c>
      <c r="G83" s="329">
        <v>128553</v>
      </c>
      <c r="H83" s="482" t="s">
        <v>3411</v>
      </c>
      <c r="I83" s="329">
        <v>969.62099999999998</v>
      </c>
      <c r="J83" s="561" t="s">
        <v>3424</v>
      </c>
      <c r="K83" s="193">
        <v>580361497</v>
      </c>
      <c r="L83" s="329">
        <v>19526.239000000001</v>
      </c>
      <c r="M83" s="561" t="s">
        <v>3424</v>
      </c>
      <c r="N83" s="329">
        <f t="shared" si="10"/>
        <v>36556.022099999012</v>
      </c>
      <c r="O83" s="329">
        <f t="shared" si="11"/>
        <v>977454.02209999901</v>
      </c>
    </row>
    <row r="84" spans="1:15" hidden="1" x14ac:dyDescent="0.15">
      <c r="A84" s="193"/>
      <c r="B84" s="193"/>
      <c r="C84" s="329"/>
      <c r="D84" s="482"/>
      <c r="E84" s="193"/>
      <c r="F84" s="561"/>
      <c r="G84" s="329"/>
      <c r="H84" s="482"/>
      <c r="I84" s="329"/>
      <c r="J84" s="193"/>
      <c r="K84" s="193"/>
      <c r="L84" s="329"/>
      <c r="M84" s="193"/>
      <c r="N84" s="329">
        <f t="shared" si="10"/>
        <v>36556.022099999012</v>
      </c>
      <c r="O84" s="329">
        <f t="shared" si="11"/>
        <v>977454.02209999901</v>
      </c>
    </row>
    <row r="85" spans="1:15" hidden="1" x14ac:dyDescent="0.15">
      <c r="A85" s="193"/>
      <c r="B85" s="193"/>
      <c r="C85" s="329"/>
      <c r="D85" s="482"/>
      <c r="E85" s="193"/>
      <c r="F85" s="203"/>
      <c r="G85" s="329"/>
      <c r="H85" s="482"/>
      <c r="I85" s="329"/>
      <c r="J85" s="193"/>
      <c r="K85" s="193"/>
      <c r="L85" s="329"/>
      <c r="M85" s="193"/>
      <c r="N85" s="329">
        <f t="shared" si="10"/>
        <v>36556.022099999012</v>
      </c>
      <c r="O85" s="329">
        <f t="shared" si="11"/>
        <v>977454.02209999901</v>
      </c>
    </row>
    <row r="86" spans="1:15" hidden="1" x14ac:dyDescent="0.15">
      <c r="A86" s="193"/>
      <c r="B86" s="193"/>
      <c r="C86" s="329"/>
      <c r="D86" s="482"/>
      <c r="E86" s="193"/>
      <c r="F86" s="203"/>
      <c r="G86" s="329"/>
      <c r="H86" s="482"/>
      <c r="I86" s="329"/>
      <c r="J86" s="193"/>
      <c r="K86" s="193"/>
      <c r="L86" s="329"/>
      <c r="M86" s="561"/>
      <c r="N86" s="329">
        <f t="shared" si="10"/>
        <v>36556.022099999012</v>
      </c>
      <c r="O86" s="329">
        <f t="shared" si="11"/>
        <v>977454.02209999901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193"/>
      <c r="N87" s="329">
        <f t="shared" si="10"/>
        <v>36556.022099999012</v>
      </c>
      <c r="O87" s="329">
        <f t="shared" si="11"/>
        <v>977454.02209999901</v>
      </c>
    </row>
    <row r="88" spans="1:15" hidden="1" x14ac:dyDescent="0.15">
      <c r="A88" s="193"/>
      <c r="B88" s="193"/>
      <c r="C88" s="329"/>
      <c r="D88" s="482"/>
      <c r="E88" s="193"/>
      <c r="F88" s="203"/>
      <c r="G88" s="329"/>
      <c r="H88" s="482"/>
      <c r="I88" s="329"/>
      <c r="J88" s="193"/>
      <c r="K88" s="193"/>
      <c r="L88" s="329"/>
      <c r="M88" s="193"/>
      <c r="N88" s="329">
        <f t="shared" si="10"/>
        <v>36556.022099999012</v>
      </c>
      <c r="O88" s="329">
        <f t="shared" si="11"/>
        <v>977454.02209999901</v>
      </c>
    </row>
    <row r="89" spans="1:15" hidden="1" x14ac:dyDescent="0.15">
      <c r="A89" s="193"/>
      <c r="B89" s="193"/>
      <c r="C89" s="329"/>
      <c r="D89" s="482"/>
      <c r="E89" s="193"/>
      <c r="F89" s="203"/>
      <c r="G89" s="329"/>
      <c r="H89" s="482"/>
      <c r="I89" s="329"/>
      <c r="J89" s="193"/>
      <c r="K89" s="193"/>
      <c r="L89" s="329"/>
      <c r="M89" s="193"/>
      <c r="N89" s="329">
        <f t="shared" si="10"/>
        <v>36556.022099999012</v>
      </c>
      <c r="O89" s="329">
        <f t="shared" si="11"/>
        <v>977454.02209999901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561"/>
      <c r="K90" s="193"/>
      <c r="L90" s="329"/>
      <c r="M90" s="193"/>
      <c r="N90" s="329">
        <f t="shared" si="10"/>
        <v>36556.022099999012</v>
      </c>
      <c r="O90" s="329">
        <f t="shared" si="11"/>
        <v>977454.02209999901</v>
      </c>
    </row>
    <row r="91" spans="1:15" hidden="1" x14ac:dyDescent="0.15">
      <c r="A91" s="193"/>
      <c r="B91" s="193"/>
      <c r="C91" s="329"/>
      <c r="D91" s="482"/>
      <c r="E91" s="193"/>
      <c r="F91" s="561"/>
      <c r="G91" s="329"/>
      <c r="H91" s="482"/>
      <c r="I91" s="329"/>
      <c r="J91" s="561"/>
      <c r="K91" s="193"/>
      <c r="L91" s="329"/>
      <c r="M91" s="561"/>
      <c r="N91" s="329">
        <f t="shared" si="10"/>
        <v>36556.022099999012</v>
      </c>
      <c r="O91" s="329">
        <f t="shared" si="11"/>
        <v>977454.02209999901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193"/>
      <c r="N92" s="329">
        <f t="shared" si="10"/>
        <v>36556.022099999012</v>
      </c>
      <c r="O92" s="329">
        <f t="shared" si="11"/>
        <v>977454.02209999901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561"/>
      <c r="K93" s="193"/>
      <c r="L93" s="329"/>
      <c r="M93" s="561"/>
      <c r="N93" s="329">
        <f t="shared" si="10"/>
        <v>36556.022099999012</v>
      </c>
      <c r="O93" s="329">
        <f t="shared" si="11"/>
        <v>977454.02209999901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561"/>
      <c r="N94" s="329">
        <f t="shared" si="10"/>
        <v>36556.022099999012</v>
      </c>
      <c r="O94" s="329">
        <f t="shared" si="11"/>
        <v>977454.02209999901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561"/>
      <c r="K95" s="193"/>
      <c r="L95" s="329"/>
      <c r="M95" s="561"/>
      <c r="N95" s="329">
        <f t="shared" si="10"/>
        <v>36556.022099999012</v>
      </c>
      <c r="O95" s="329">
        <f t="shared" si="11"/>
        <v>977454.02209999901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561"/>
      <c r="N96" s="329">
        <f t="shared" si="10"/>
        <v>36556.022099999012</v>
      </c>
      <c r="O96" s="329">
        <f t="shared" si="11"/>
        <v>977454.02209999901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561"/>
      <c r="K97" s="193"/>
      <c r="L97" s="329"/>
      <c r="M97" s="561"/>
      <c r="N97" s="329">
        <f t="shared" si="10"/>
        <v>36556.022099999012</v>
      </c>
      <c r="O97" s="329">
        <f t="shared" si="11"/>
        <v>977454.02209999901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561"/>
      <c r="N98" s="329">
        <f t="shared" si="10"/>
        <v>36556.022099999012</v>
      </c>
      <c r="O98" s="329">
        <f t="shared" si="11"/>
        <v>977454.02209999901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561"/>
      <c r="N99" s="329">
        <f t="shared" si="10"/>
        <v>36556.022099999012</v>
      </c>
      <c r="O99" s="329">
        <f t="shared" si="11"/>
        <v>977454.02209999901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203"/>
      <c r="K100" s="193"/>
      <c r="L100" s="329"/>
      <c r="M100" s="561"/>
      <c r="N100" s="329">
        <f t="shared" si="10"/>
        <v>36556.022099999012</v>
      </c>
      <c r="O100" s="329">
        <f t="shared" si="11"/>
        <v>977454.02209999901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561"/>
      <c r="K101" s="193"/>
      <c r="L101" s="329"/>
      <c r="M101" s="561"/>
      <c r="N101" s="329">
        <f t="shared" si="10"/>
        <v>36556.022099999012</v>
      </c>
      <c r="O101" s="329">
        <f t="shared" si="11"/>
        <v>977454.02209999901</v>
      </c>
    </row>
    <row r="102" spans="1:15" hidden="1" x14ac:dyDescent="0.15">
      <c r="A102" s="193"/>
      <c r="B102" s="193"/>
      <c r="C102" s="329"/>
      <c r="D102" s="482"/>
      <c r="E102" s="193"/>
      <c r="F102" s="203"/>
      <c r="G102" s="329"/>
      <c r="H102" s="482"/>
      <c r="I102" s="329"/>
      <c r="J102" s="193"/>
      <c r="K102" s="193"/>
      <c r="L102" s="329"/>
      <c r="M102" s="561"/>
      <c r="N102" s="329">
        <f t="shared" si="10"/>
        <v>36556.022099999012</v>
      </c>
      <c r="O102" s="329">
        <f t="shared" si="11"/>
        <v>977454.02209999901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203"/>
      <c r="K103" s="193"/>
      <c r="L103" s="329"/>
      <c r="M103" s="203"/>
      <c r="N103" s="329">
        <f t="shared" si="10"/>
        <v>36556.022099999012</v>
      </c>
      <c r="O103" s="329">
        <f t="shared" si="11"/>
        <v>977454.02209999901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203"/>
      <c r="K104" s="193"/>
      <c r="L104" s="329"/>
      <c r="M104" s="203"/>
      <c r="N104" s="329">
        <f t="shared" si="10"/>
        <v>36556.022099999012</v>
      </c>
      <c r="O104" s="329">
        <f t="shared" si="11"/>
        <v>977454.02209999901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203"/>
      <c r="K105" s="193"/>
      <c r="L105" s="329"/>
      <c r="M105" s="203"/>
      <c r="N105" s="329">
        <f t="shared" si="10"/>
        <v>36556.022099999012</v>
      </c>
      <c r="O105" s="329">
        <f t="shared" si="11"/>
        <v>977454.02209999901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203"/>
      <c r="N106" s="329">
        <f t="shared" si="10"/>
        <v>36556.022099999012</v>
      </c>
      <c r="O106" s="329">
        <f t="shared" si="11"/>
        <v>977454.02209999901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203"/>
      <c r="N107" s="329">
        <f t="shared" si="10"/>
        <v>36556.022099999012</v>
      </c>
      <c r="O107" s="329">
        <f t="shared" si="11"/>
        <v>977454.02209999901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203"/>
      <c r="K108" s="193"/>
      <c r="L108" s="329"/>
      <c r="M108" s="203"/>
      <c r="N108" s="329">
        <f t="shared" si="10"/>
        <v>36556.022099999012</v>
      </c>
      <c r="O108" s="329">
        <f t="shared" si="11"/>
        <v>977454.02209999901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10"/>
        <v>36556.022099999012</v>
      </c>
      <c r="O109" s="329">
        <f t="shared" si="11"/>
        <v>977454.02209999901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10"/>
        <v>36556.022099999012</v>
      </c>
      <c r="O110" s="329">
        <f t="shared" si="11"/>
        <v>977454.02209999901</v>
      </c>
    </row>
    <row r="111" spans="1:15" hidden="1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10"/>
        <v>36556.022099999012</v>
      </c>
      <c r="O111" s="329">
        <f t="shared" si="11"/>
        <v>977454.02209999901</v>
      </c>
    </row>
    <row r="112" spans="1:15" hidden="1" x14ac:dyDescent="0.15">
      <c r="A112" s="193"/>
      <c r="B112" s="193"/>
      <c r="C112" s="329"/>
      <c r="D112" s="482"/>
      <c r="E112" s="193"/>
      <c r="F112" s="193"/>
      <c r="G112" s="329"/>
      <c r="H112" s="482"/>
      <c r="I112" s="329"/>
      <c r="J112" s="193"/>
      <c r="K112" s="193"/>
      <c r="L112" s="329"/>
      <c r="M112" s="193"/>
      <c r="N112" s="329">
        <f t="shared" si="10"/>
        <v>36556.022099999012</v>
      </c>
      <c r="O112" s="329">
        <f t="shared" si="11"/>
        <v>977454.02209999901</v>
      </c>
    </row>
    <row r="113" spans="1:15" hidden="1" x14ac:dyDescent="0.15">
      <c r="A113" s="193"/>
      <c r="B113" s="193"/>
      <c r="C113" s="329"/>
      <c r="D113" s="482"/>
      <c r="E113" s="193"/>
      <c r="F113" s="193"/>
      <c r="G113" s="329"/>
      <c r="H113" s="482"/>
      <c r="I113" s="329"/>
      <c r="J113" s="193"/>
      <c r="K113" s="193"/>
      <c r="L113" s="329"/>
      <c r="M113" s="193"/>
      <c r="N113" s="329">
        <f t="shared" si="10"/>
        <v>36556.022099999012</v>
      </c>
      <c r="O113" s="329">
        <f t="shared" si="11"/>
        <v>977454.02209999901</v>
      </c>
    </row>
    <row r="114" spans="1:15" hidden="1" x14ac:dyDescent="0.15">
      <c r="A114" s="193"/>
      <c r="B114" s="193"/>
      <c r="C114" s="329"/>
      <c r="D114" s="482"/>
      <c r="E114" s="193"/>
      <c r="F114" s="193"/>
      <c r="G114" s="329"/>
      <c r="H114" s="482"/>
      <c r="I114" s="329"/>
      <c r="J114" s="193"/>
      <c r="K114" s="193"/>
      <c r="L114" s="329"/>
      <c r="M114" s="193"/>
      <c r="N114" s="329">
        <f t="shared" si="10"/>
        <v>36556.022099999012</v>
      </c>
      <c r="O114" s="329">
        <f t="shared" si="11"/>
        <v>977454.02209999901</v>
      </c>
    </row>
    <row r="115" spans="1:15" hidden="1" x14ac:dyDescent="0.15">
      <c r="A115" s="193"/>
      <c r="B115" s="193"/>
      <c r="C115" s="329"/>
      <c r="D115" s="482"/>
      <c r="E115" s="193"/>
      <c r="F115" s="193"/>
      <c r="G115" s="329"/>
      <c r="H115" s="482"/>
      <c r="I115" s="329"/>
      <c r="J115" s="193"/>
      <c r="K115" s="193"/>
      <c r="L115" s="329"/>
      <c r="M115" s="193"/>
      <c r="N115" s="329">
        <f t="shared" si="10"/>
        <v>36556.022099999012</v>
      </c>
      <c r="O115" s="329">
        <f t="shared" si="11"/>
        <v>977454.02209999901</v>
      </c>
    </row>
    <row r="116" spans="1:15" hidden="1" x14ac:dyDescent="0.15">
      <c r="A116" s="193"/>
      <c r="B116" s="193"/>
      <c r="C116" s="329"/>
      <c r="D116" s="482"/>
      <c r="E116" s="193"/>
      <c r="F116" s="193"/>
      <c r="G116" s="329"/>
      <c r="H116" s="482"/>
      <c r="I116" s="329"/>
      <c r="J116" s="193"/>
      <c r="K116" s="193"/>
      <c r="L116" s="329"/>
      <c r="M116" s="193"/>
      <c r="N116" s="329">
        <f t="shared" si="10"/>
        <v>36556.022099999012</v>
      </c>
      <c r="O116" s="329">
        <f t="shared" si="11"/>
        <v>977454.02209999901</v>
      </c>
    </row>
    <row r="117" spans="1:15" hidden="1" x14ac:dyDescent="0.15">
      <c r="A117" s="193"/>
      <c r="B117" s="193"/>
      <c r="C117" s="329"/>
      <c r="D117" s="482"/>
      <c r="E117" s="193"/>
      <c r="F117" s="193"/>
      <c r="G117" s="329"/>
      <c r="H117" s="482"/>
      <c r="I117" s="329"/>
      <c r="J117" s="193"/>
      <c r="K117" s="193"/>
      <c r="L117" s="329"/>
      <c r="M117" s="193"/>
      <c r="N117" s="329">
        <f t="shared" si="10"/>
        <v>36556.022099999012</v>
      </c>
      <c r="O117" s="329">
        <f t="shared" si="11"/>
        <v>977454.02209999901</v>
      </c>
    </row>
    <row r="118" spans="1:15" hidden="1" x14ac:dyDescent="0.15">
      <c r="A118" s="193"/>
      <c r="B118" s="193"/>
      <c r="C118" s="329"/>
      <c r="D118" s="482"/>
      <c r="E118" s="193"/>
      <c r="F118" s="193"/>
      <c r="G118" s="329"/>
      <c r="H118" s="482"/>
      <c r="I118" s="329"/>
      <c r="J118" s="193"/>
      <c r="K118" s="193"/>
      <c r="L118" s="329"/>
      <c r="M118" s="193"/>
      <c r="N118" s="329">
        <f t="shared" si="10"/>
        <v>36556.022099999012</v>
      </c>
      <c r="O118" s="329">
        <f t="shared" si="11"/>
        <v>977454.02209999901</v>
      </c>
    </row>
    <row r="119" spans="1:15" hidden="1" x14ac:dyDescent="0.15">
      <c r="A119" s="193"/>
      <c r="B119" s="193"/>
      <c r="C119" s="329"/>
      <c r="D119" s="482"/>
      <c r="E119" s="193"/>
      <c r="F119" s="193"/>
      <c r="G119" s="329"/>
      <c r="H119" s="482"/>
      <c r="I119" s="329"/>
      <c r="J119" s="193"/>
      <c r="K119" s="193"/>
      <c r="L119" s="329"/>
      <c r="M119" s="193"/>
      <c r="N119" s="329">
        <f t="shared" si="10"/>
        <v>36556.022099999012</v>
      </c>
      <c r="O119" s="329">
        <f t="shared" si="11"/>
        <v>977454.02209999901</v>
      </c>
    </row>
    <row r="120" spans="1:15" hidden="1" x14ac:dyDescent="0.15">
      <c r="A120" s="193"/>
      <c r="B120" s="193"/>
      <c r="C120" s="329"/>
      <c r="D120" s="482"/>
      <c r="E120" s="193"/>
      <c r="F120" s="193"/>
      <c r="G120" s="329"/>
      <c r="H120" s="482"/>
      <c r="I120" s="329"/>
      <c r="J120" s="193"/>
      <c r="K120" s="193"/>
      <c r="L120" s="329"/>
      <c r="M120" s="193"/>
      <c r="N120" s="329">
        <f t="shared" si="10"/>
        <v>36556.022099999012</v>
      </c>
      <c r="O120" s="329">
        <f t="shared" si="11"/>
        <v>977454.02209999901</v>
      </c>
    </row>
    <row r="121" spans="1:15" x14ac:dyDescent="0.15">
      <c r="A121" s="193"/>
      <c r="B121" s="193"/>
      <c r="C121" s="329"/>
      <c r="D121" s="482"/>
      <c r="E121" s="193"/>
      <c r="F121" s="193"/>
      <c r="G121" s="329"/>
      <c r="H121" s="482"/>
      <c r="I121" s="329"/>
      <c r="J121" s="193"/>
      <c r="K121" s="193"/>
      <c r="L121" s="329"/>
      <c r="M121" s="193"/>
      <c r="N121" s="329">
        <f t="shared" si="10"/>
        <v>36556.022099999012</v>
      </c>
      <c r="O121" s="329">
        <f t="shared" si="11"/>
        <v>977454.02209999901</v>
      </c>
    </row>
    <row r="122" spans="1:15" x14ac:dyDescent="0.15">
      <c r="A122" s="224"/>
      <c r="B122" s="224"/>
      <c r="C122" s="335">
        <f>SUM(C7:C121)</f>
        <v>802515.92809999897</v>
      </c>
      <c r="D122" s="224"/>
      <c r="E122" s="224"/>
      <c r="F122" s="224"/>
      <c r="G122" s="335">
        <f>SUM(G7:G121)</f>
        <v>1413110</v>
      </c>
      <c r="H122" s="226"/>
      <c r="I122" s="335">
        <f>SUM(I7:I121)</f>
        <v>317758.30899999989</v>
      </c>
      <c r="J122" s="224"/>
      <c r="K122" s="224"/>
      <c r="L122" s="335">
        <f>SUM(L7:L121)</f>
        <v>920413.59699999983</v>
      </c>
      <c r="M122" s="224"/>
      <c r="N122" s="227"/>
      <c r="O122" s="228">
        <f>C122+G122-I122-L122</f>
        <v>977454.02209999948</v>
      </c>
    </row>
    <row r="123" spans="1:15" x14ac:dyDescent="0.15">
      <c r="A123" s="230"/>
      <c r="B123" s="615"/>
      <c r="C123" s="615"/>
      <c r="D123" s="615"/>
      <c r="E123" s="231"/>
      <c r="F123" s="591"/>
      <c r="G123" s="232">
        <f>+G122-'[1]รับ 1015'!$D$55</f>
        <v>0</v>
      </c>
      <c r="H123" s="233"/>
      <c r="I123" s="234"/>
      <c r="J123" s="272"/>
      <c r="K123" s="235" t="s">
        <v>200</v>
      </c>
      <c r="L123" s="236">
        <f>+L122+I122</f>
        <v>1238171.9059999997</v>
      </c>
      <c r="M123" s="284">
        <f>+L123-'[4]อู่ตะเภา JP1'!$N$263</f>
        <v>0</v>
      </c>
      <c r="N123" s="330">
        <f>+N121</f>
        <v>36556.022099999012</v>
      </c>
      <c r="O123" s="331" t="s">
        <v>3424</v>
      </c>
    </row>
    <row r="124" spans="1:15" x14ac:dyDescent="0.15">
      <c r="A124" s="230" t="s">
        <v>3348</v>
      </c>
      <c r="B124" s="592" t="s">
        <v>3369</v>
      </c>
      <c r="C124" s="336"/>
      <c r="D124" s="592"/>
      <c r="E124" s="231" t="s">
        <v>67</v>
      </c>
      <c r="F124" s="591">
        <v>33894892.689999998</v>
      </c>
      <c r="G124" s="232" t="s">
        <v>98</v>
      </c>
      <c r="H124" s="233">
        <v>42276</v>
      </c>
      <c r="I124" s="234" t="s">
        <v>199</v>
      </c>
      <c r="J124" s="236">
        <v>125665.93909999897</v>
      </c>
      <c r="K124" s="235"/>
      <c r="L124" s="236"/>
      <c r="M124" s="284"/>
      <c r="N124" s="330">
        <v>211944</v>
      </c>
      <c r="O124" s="331" t="s">
        <v>3425</v>
      </c>
    </row>
    <row r="125" spans="1:15" x14ac:dyDescent="0.15">
      <c r="A125" s="230" t="s">
        <v>3349</v>
      </c>
      <c r="B125" s="592" t="s">
        <v>3434</v>
      </c>
      <c r="C125" s="336"/>
      <c r="D125" s="592"/>
      <c r="E125" s="231" t="s">
        <v>67</v>
      </c>
      <c r="F125" s="591">
        <v>42091839.840000004</v>
      </c>
      <c r="G125" s="232" t="s">
        <v>98</v>
      </c>
      <c r="H125" s="233">
        <v>42282</v>
      </c>
      <c r="I125" s="234" t="s">
        <v>199</v>
      </c>
      <c r="J125" s="236">
        <v>81118.254900001033</v>
      </c>
      <c r="K125" s="268"/>
      <c r="L125" s="236"/>
      <c r="M125" s="235"/>
      <c r="N125" s="330">
        <v>85869</v>
      </c>
      <c r="O125" s="331" t="s">
        <v>3426</v>
      </c>
    </row>
    <row r="126" spans="1:15" x14ac:dyDescent="0.15">
      <c r="A126" s="230" t="s">
        <v>3350</v>
      </c>
      <c r="B126" s="592" t="s">
        <v>3435</v>
      </c>
      <c r="C126" s="336"/>
      <c r="D126" s="592"/>
      <c r="E126" s="231" t="s">
        <v>67</v>
      </c>
      <c r="F126" s="591">
        <v>77840139.420000002</v>
      </c>
      <c r="G126" s="232" t="s">
        <v>98</v>
      </c>
      <c r="H126" s="233">
        <v>42283</v>
      </c>
      <c r="I126" s="234" t="s">
        <v>199</v>
      </c>
      <c r="J126" s="236">
        <v>97865.475099999006</v>
      </c>
      <c r="K126" s="268"/>
      <c r="L126" s="236"/>
      <c r="M126" s="235"/>
      <c r="N126" s="330">
        <v>42882</v>
      </c>
      <c r="O126" s="331" t="s">
        <v>3427</v>
      </c>
    </row>
    <row r="127" spans="1:15" x14ac:dyDescent="0.15">
      <c r="A127" s="230" t="s">
        <v>3351</v>
      </c>
      <c r="B127" s="593" t="s">
        <v>3436</v>
      </c>
      <c r="C127" s="336"/>
      <c r="D127" s="592"/>
      <c r="E127" s="231" t="s">
        <v>67</v>
      </c>
      <c r="F127" s="591">
        <v>52666158.600000001</v>
      </c>
      <c r="G127" s="232" t="s">
        <v>98</v>
      </c>
      <c r="H127" s="233">
        <v>42283</v>
      </c>
      <c r="I127" s="234" t="s">
        <v>199</v>
      </c>
      <c r="J127" s="236">
        <v>113458.83190000099</v>
      </c>
      <c r="M127" s="235"/>
      <c r="N127" s="330">
        <v>85764</v>
      </c>
      <c r="O127" s="331" t="s">
        <v>3428</v>
      </c>
    </row>
    <row r="128" spans="1:15" x14ac:dyDescent="0.15">
      <c r="A128" s="230" t="s">
        <v>3352</v>
      </c>
      <c r="B128" s="593" t="s">
        <v>3437</v>
      </c>
      <c r="C128" s="336"/>
      <c r="D128" s="592"/>
      <c r="E128" s="231" t="s">
        <v>67</v>
      </c>
      <c r="F128" s="591">
        <v>31097197.920000002</v>
      </c>
      <c r="G128" s="232" t="s">
        <v>98</v>
      </c>
      <c r="H128" s="233">
        <v>42289</v>
      </c>
      <c r="I128" s="234" t="s">
        <v>199</v>
      </c>
      <c r="J128" s="236">
        <v>19573.14</v>
      </c>
      <c r="M128" s="284"/>
      <c r="N128" s="330">
        <v>128760</v>
      </c>
      <c r="O128" s="331" t="s">
        <v>3429</v>
      </c>
    </row>
    <row r="129" spans="1:15" x14ac:dyDescent="0.15">
      <c r="A129" s="230" t="s">
        <v>3353</v>
      </c>
      <c r="B129" s="593" t="s">
        <v>3438</v>
      </c>
      <c r="C129" s="336"/>
      <c r="D129" s="592"/>
      <c r="E129" s="231" t="s">
        <v>67</v>
      </c>
      <c r="F129" s="591">
        <v>56055705.200000003</v>
      </c>
      <c r="G129" s="232" t="s">
        <v>98</v>
      </c>
      <c r="H129" s="233">
        <v>42290</v>
      </c>
      <c r="I129" s="234" t="s">
        <v>199</v>
      </c>
      <c r="J129" s="236">
        <v>137865.03609999901</v>
      </c>
      <c r="M129" s="284"/>
      <c r="N129" s="330">
        <v>128553</v>
      </c>
      <c r="O129" s="331" t="s">
        <v>3430</v>
      </c>
    </row>
    <row r="130" spans="1:15" x14ac:dyDescent="0.15">
      <c r="A130" s="230" t="s">
        <v>3420</v>
      </c>
      <c r="B130" s="593" t="s">
        <v>3439</v>
      </c>
      <c r="C130" s="336"/>
      <c r="D130" s="592"/>
      <c r="E130" s="231" t="s">
        <v>67</v>
      </c>
      <c r="F130" s="591">
        <v>93395321.390000001</v>
      </c>
      <c r="G130" s="232" t="s">
        <v>98</v>
      </c>
      <c r="H130" s="233">
        <v>42290</v>
      </c>
      <c r="I130" s="234" t="s">
        <v>199</v>
      </c>
      <c r="J130" s="236">
        <v>112909.783900001</v>
      </c>
      <c r="M130" s="235"/>
      <c r="N130" s="330">
        <v>128573</v>
      </c>
      <c r="O130" s="331" t="s">
        <v>3431</v>
      </c>
    </row>
    <row r="131" spans="1:15" x14ac:dyDescent="0.15">
      <c r="A131" s="230" t="s">
        <v>3421</v>
      </c>
      <c r="B131" s="593" t="s">
        <v>3440</v>
      </c>
      <c r="C131" s="336"/>
      <c r="D131" s="592"/>
      <c r="E131" s="231" t="s">
        <v>67</v>
      </c>
      <c r="F131" s="591">
        <v>49634129.159999996</v>
      </c>
      <c r="G131" s="232" t="s">
        <v>98</v>
      </c>
      <c r="H131" s="233">
        <v>42290</v>
      </c>
      <c r="I131" s="234" t="s">
        <v>199</v>
      </c>
      <c r="J131" s="236">
        <v>102417.182</v>
      </c>
      <c r="M131" s="235"/>
      <c r="N131" s="330">
        <v>128553</v>
      </c>
      <c r="O131" s="331" t="s">
        <v>3432</v>
      </c>
    </row>
    <row r="132" spans="1:15" x14ac:dyDescent="0.15">
      <c r="A132" s="230" t="s">
        <v>3422</v>
      </c>
      <c r="B132" s="593" t="s">
        <v>3441</v>
      </c>
      <c r="C132" s="336"/>
      <c r="D132" s="592"/>
      <c r="E132" s="231" t="s">
        <v>67</v>
      </c>
      <c r="F132" s="591">
        <v>95641350.400000006</v>
      </c>
      <c r="G132" s="232" t="s">
        <v>98</v>
      </c>
      <c r="H132" s="233">
        <v>42297</v>
      </c>
      <c r="I132" s="234" t="s">
        <v>199</v>
      </c>
      <c r="J132" s="236">
        <v>32408.163099999001</v>
      </c>
      <c r="M132" s="235"/>
      <c r="N132" s="330"/>
      <c r="O132" s="331"/>
    </row>
    <row r="133" spans="1:15" x14ac:dyDescent="0.15">
      <c r="A133" s="230" t="s">
        <v>3423</v>
      </c>
      <c r="B133" s="593" t="s">
        <v>3442</v>
      </c>
      <c r="C133" s="336"/>
      <c r="D133" s="592"/>
      <c r="E133" s="231" t="s">
        <v>67</v>
      </c>
      <c r="F133" s="591">
        <v>42150251.020000003</v>
      </c>
      <c r="G133" s="232" t="s">
        <v>98</v>
      </c>
      <c r="H133" s="233">
        <v>42298</v>
      </c>
      <c r="I133" s="234" t="s">
        <v>199</v>
      </c>
      <c r="J133" s="236">
        <v>60596.084000000003</v>
      </c>
      <c r="M133" s="235"/>
      <c r="N133" s="330"/>
      <c r="O133" s="331"/>
    </row>
    <row r="134" spans="1:15" x14ac:dyDescent="0.15">
      <c r="A134" s="230" t="s">
        <v>3424</v>
      </c>
      <c r="B134" s="593" t="s">
        <v>3443</v>
      </c>
      <c r="C134" s="336"/>
      <c r="D134" s="592"/>
      <c r="E134" s="231" t="s">
        <v>67</v>
      </c>
      <c r="F134" s="591">
        <v>27190912.190000001</v>
      </c>
      <c r="G134" s="232" t="s">
        <v>98</v>
      </c>
      <c r="H134" s="233">
        <v>42304</v>
      </c>
      <c r="I134" s="234" t="s">
        <v>199</v>
      </c>
      <c r="J134" s="236">
        <v>36535.706900001001</v>
      </c>
      <c r="L134" s="236"/>
      <c r="M134" s="235"/>
      <c r="N134" s="330"/>
      <c r="O134" s="331"/>
    </row>
    <row r="135" spans="1:15" ht="12" thickBot="1" x14ac:dyDescent="0.2">
      <c r="A135" s="230"/>
      <c r="B135" s="592"/>
      <c r="C135" s="336"/>
      <c r="D135" s="592"/>
      <c r="E135" s="231"/>
      <c r="F135" s="591"/>
      <c r="G135" s="232"/>
      <c r="H135" s="233"/>
      <c r="I135" s="401" t="s">
        <v>1920</v>
      </c>
      <c r="J135" s="274">
        <f>SUM(J124:J134)</f>
        <v>920413.59700000007</v>
      </c>
      <c r="L135" s="236"/>
      <c r="M135" s="235"/>
      <c r="N135" s="330"/>
      <c r="O135" s="331"/>
    </row>
    <row r="136" spans="1:15" ht="12" thickTop="1" x14ac:dyDescent="0.15">
      <c r="J136" s="259"/>
      <c r="M136" s="235"/>
      <c r="N136" s="330"/>
      <c r="O136" s="331"/>
    </row>
    <row r="137" spans="1:15" x14ac:dyDescent="0.15">
      <c r="A137" s="181"/>
      <c r="B137" s="181" t="s">
        <v>10</v>
      </c>
      <c r="C137" s="348" t="s">
        <v>2935</v>
      </c>
      <c r="D137" s="181" t="s">
        <v>871</v>
      </c>
      <c r="E137" s="181" t="s">
        <v>872</v>
      </c>
      <c r="F137" s="181" t="s">
        <v>18</v>
      </c>
      <c r="M137" s="235"/>
      <c r="N137" s="330"/>
      <c r="O137" s="331"/>
    </row>
    <row r="138" spans="1:15" x14ac:dyDescent="0.15">
      <c r="A138" s="230" t="s">
        <v>3348</v>
      </c>
      <c r="B138" s="180">
        <v>125666</v>
      </c>
      <c r="C138" s="349">
        <v>0.2</v>
      </c>
      <c r="D138" s="350">
        <f t="shared" ref="D138:D148" si="12">+B138*C138</f>
        <v>25133.200000000001</v>
      </c>
      <c r="E138" s="350">
        <f t="shared" ref="E138:E148" si="13">+D138*0.1</f>
        <v>2513.3200000000002</v>
      </c>
      <c r="F138" s="351">
        <f t="shared" ref="F138:F148" si="14">+D138+E138</f>
        <v>27646.52</v>
      </c>
      <c r="M138" s="266">
        <f>+O138-O122</f>
        <v>0</v>
      </c>
      <c r="N138" s="228" t="s">
        <v>56</v>
      </c>
      <c r="O138" s="333">
        <f>SUM(N123:N137)</f>
        <v>977454.02209999901</v>
      </c>
    </row>
    <row r="139" spans="1:15" x14ac:dyDescent="0.15">
      <c r="A139" s="230" t="s">
        <v>3349</v>
      </c>
      <c r="B139" s="180">
        <v>81118</v>
      </c>
      <c r="C139" s="349">
        <v>0.2</v>
      </c>
      <c r="D139" s="350">
        <f t="shared" si="12"/>
        <v>16223.6</v>
      </c>
      <c r="E139" s="350">
        <f t="shared" si="13"/>
        <v>1622.3600000000001</v>
      </c>
      <c r="F139" s="351">
        <f t="shared" si="14"/>
        <v>17845.96</v>
      </c>
    </row>
    <row r="140" spans="1:15" s="181" customFormat="1" x14ac:dyDescent="0.15">
      <c r="A140" s="230" t="s">
        <v>3350</v>
      </c>
      <c r="B140" s="180">
        <v>97865</v>
      </c>
      <c r="C140" s="349">
        <v>0.2</v>
      </c>
      <c r="D140" s="350">
        <f t="shared" si="12"/>
        <v>19573</v>
      </c>
      <c r="E140" s="350">
        <f t="shared" si="13"/>
        <v>1957.3000000000002</v>
      </c>
      <c r="F140" s="351">
        <f t="shared" si="14"/>
        <v>21530.3</v>
      </c>
      <c r="G140" s="180"/>
      <c r="I140" s="180"/>
      <c r="J140" s="182"/>
      <c r="L140" s="180"/>
      <c r="M140" s="182"/>
      <c r="N140" s="180"/>
      <c r="O140" s="180"/>
    </row>
    <row r="141" spans="1:15" x14ac:dyDescent="0.15">
      <c r="A141" s="230" t="s">
        <v>3351</v>
      </c>
      <c r="B141" s="180">
        <v>113459</v>
      </c>
      <c r="C141" s="349">
        <v>0.2</v>
      </c>
      <c r="D141" s="350">
        <f t="shared" si="12"/>
        <v>22691.800000000003</v>
      </c>
      <c r="E141" s="350">
        <f t="shared" si="13"/>
        <v>2269.1800000000003</v>
      </c>
      <c r="F141" s="351">
        <f t="shared" si="14"/>
        <v>24960.980000000003</v>
      </c>
    </row>
    <row r="142" spans="1:15" x14ac:dyDescent="0.15">
      <c r="A142" s="230" t="s">
        <v>3352</v>
      </c>
      <c r="B142" s="180">
        <v>19573</v>
      </c>
      <c r="C142" s="349">
        <v>0.2</v>
      </c>
      <c r="D142" s="350">
        <f t="shared" si="12"/>
        <v>3914.6000000000004</v>
      </c>
      <c r="E142" s="350">
        <f t="shared" si="13"/>
        <v>391.46000000000004</v>
      </c>
      <c r="F142" s="351">
        <f t="shared" si="14"/>
        <v>4306.0600000000004</v>
      </c>
    </row>
    <row r="143" spans="1:15" x14ac:dyDescent="0.15">
      <c r="A143" s="230" t="s">
        <v>3353</v>
      </c>
      <c r="B143" s="180">
        <v>137865</v>
      </c>
      <c r="C143" s="349">
        <v>0.2</v>
      </c>
      <c r="D143" s="350">
        <f t="shared" si="12"/>
        <v>27573</v>
      </c>
      <c r="E143" s="350">
        <f t="shared" si="13"/>
        <v>2757.3</v>
      </c>
      <c r="F143" s="351">
        <f t="shared" si="14"/>
        <v>30330.3</v>
      </c>
    </row>
    <row r="144" spans="1:15" x14ac:dyDescent="0.15">
      <c r="A144" s="230" t="s">
        <v>3420</v>
      </c>
      <c r="B144" s="180">
        <v>112910</v>
      </c>
      <c r="C144" s="349">
        <v>0.2</v>
      </c>
      <c r="D144" s="350">
        <f t="shared" si="12"/>
        <v>22582</v>
      </c>
      <c r="E144" s="350">
        <f t="shared" si="13"/>
        <v>2258.2000000000003</v>
      </c>
      <c r="F144" s="351">
        <f t="shared" si="14"/>
        <v>24840.2</v>
      </c>
    </row>
    <row r="145" spans="1:15" x14ac:dyDescent="0.15">
      <c r="A145" s="230" t="s">
        <v>3421</v>
      </c>
      <c r="B145" s="180">
        <v>102417</v>
      </c>
      <c r="C145" s="349">
        <v>0.2</v>
      </c>
      <c r="D145" s="350">
        <f t="shared" si="12"/>
        <v>20483.400000000001</v>
      </c>
      <c r="E145" s="350">
        <f t="shared" si="13"/>
        <v>2048.34</v>
      </c>
      <c r="F145" s="351">
        <f t="shared" si="14"/>
        <v>22531.74</v>
      </c>
    </row>
    <row r="146" spans="1:15" x14ac:dyDescent="0.15">
      <c r="A146" s="230" t="s">
        <v>3422</v>
      </c>
      <c r="B146" s="180">
        <v>32408</v>
      </c>
      <c r="C146" s="349">
        <v>0.2</v>
      </c>
      <c r="D146" s="350">
        <f t="shared" si="12"/>
        <v>6481.6</v>
      </c>
      <c r="E146" s="350">
        <f t="shared" si="13"/>
        <v>648.16000000000008</v>
      </c>
      <c r="F146" s="351">
        <f t="shared" si="14"/>
        <v>7129.76</v>
      </c>
    </row>
    <row r="147" spans="1:15" x14ac:dyDescent="0.15">
      <c r="A147" s="230" t="s">
        <v>3423</v>
      </c>
      <c r="B147" s="180">
        <v>60596</v>
      </c>
      <c r="C147" s="349">
        <v>0.2</v>
      </c>
      <c r="D147" s="350">
        <f t="shared" si="12"/>
        <v>12119.2</v>
      </c>
      <c r="E147" s="350">
        <f t="shared" si="13"/>
        <v>1211.92</v>
      </c>
      <c r="F147" s="351">
        <f t="shared" si="14"/>
        <v>13331.12</v>
      </c>
    </row>
    <row r="148" spans="1:15" s="181" customFormat="1" x14ac:dyDescent="0.15">
      <c r="A148" s="230" t="s">
        <v>3424</v>
      </c>
      <c r="B148" s="180">
        <v>36536</v>
      </c>
      <c r="C148" s="349">
        <v>0.2</v>
      </c>
      <c r="D148" s="350">
        <f t="shared" si="12"/>
        <v>7307.2000000000007</v>
      </c>
      <c r="E148" s="350">
        <f t="shared" si="13"/>
        <v>730.72000000000014</v>
      </c>
      <c r="F148" s="351">
        <f t="shared" si="14"/>
        <v>8037.920000000001</v>
      </c>
      <c r="G148" s="180"/>
      <c r="I148" s="180"/>
      <c r="J148" s="182"/>
      <c r="L148" s="180"/>
      <c r="M148" s="182"/>
      <c r="N148" s="180"/>
      <c r="O148" s="180"/>
    </row>
    <row r="149" spans="1:15" s="181" customFormat="1" ht="12" thickBot="1" x14ac:dyDescent="0.2">
      <c r="A149" s="230"/>
      <c r="B149" s="381">
        <f>SUM(B138:B148)</f>
        <v>920413</v>
      </c>
      <c r="C149" s="349"/>
      <c r="D149" s="380">
        <f>SUM(D138:D148)</f>
        <v>184082.60000000003</v>
      </c>
      <c r="E149" s="380">
        <f t="shared" ref="E149:F149" si="15">SUM(E138:E148)</f>
        <v>18408.260000000002</v>
      </c>
      <c r="F149" s="380">
        <f t="shared" si="15"/>
        <v>202490.86000000002</v>
      </c>
      <c r="G149" s="180"/>
      <c r="I149" s="180"/>
      <c r="J149" s="182"/>
      <c r="L149" s="180"/>
      <c r="M149" s="182"/>
      <c r="N149" s="180"/>
      <c r="O149" s="180"/>
    </row>
    <row r="150" spans="1:15" ht="12" thickTop="1" x14ac:dyDescent="0.15"/>
  </sheetData>
  <mergeCells count="7">
    <mergeCell ref="B123:D12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171"/>
  <sheetViews>
    <sheetView zoomScale="115" zoomScaleNormal="115" workbookViewId="0">
      <pane ySplit="6" topLeftCell="A61" activePane="bottomLeft" state="frozen"/>
      <selection pane="bottomLeft" activeCell="F46" sqref="F46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3298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3276</v>
      </c>
      <c r="B7" s="263"/>
      <c r="C7" s="328">
        <v>46303.122099998989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46303.122099998989</v>
      </c>
      <c r="O7" s="328">
        <f>+C119</f>
        <v>471603.03209999902</v>
      </c>
    </row>
    <row r="8" spans="1:15" x14ac:dyDescent="0.15">
      <c r="A8" s="193" t="s">
        <v>3275</v>
      </c>
      <c r="B8" s="193"/>
      <c r="C8" s="329">
        <v>128480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46303.122099998989</v>
      </c>
      <c r="O8" s="329">
        <f>O7+G8-I8-L8</f>
        <v>471603.03209999902</v>
      </c>
    </row>
    <row r="9" spans="1:15" x14ac:dyDescent="0.15">
      <c r="A9" s="193" t="s">
        <v>3277</v>
      </c>
      <c r="B9" s="193"/>
      <c r="C9" s="329">
        <v>128456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46303.122099998989</v>
      </c>
      <c r="O9" s="329">
        <f t="shared" ref="O9" si="1">O8+G9-I9-L9</f>
        <v>471603.03209999902</v>
      </c>
    </row>
    <row r="10" spans="1:15" x14ac:dyDescent="0.15">
      <c r="A10" s="193" t="s">
        <v>3278</v>
      </c>
      <c r="B10" s="193"/>
      <c r="C10" s="329">
        <v>85673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80" si="2">+N9-I10-L10</f>
        <v>46303.122099998989</v>
      </c>
      <c r="O10" s="329">
        <f t="shared" ref="O10:O80" si="3">O9+G10-I10-L10</f>
        <v>471603.03209999902</v>
      </c>
    </row>
    <row r="11" spans="1:15" x14ac:dyDescent="0.15">
      <c r="A11" s="193" t="s">
        <v>3279</v>
      </c>
      <c r="B11" s="193"/>
      <c r="C11" s="329">
        <v>42813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46303.122099998989</v>
      </c>
      <c r="O11" s="329">
        <f t="shared" si="3"/>
        <v>471603.03209999902</v>
      </c>
    </row>
    <row r="12" spans="1:15" x14ac:dyDescent="0.15">
      <c r="A12" s="193" t="s">
        <v>3280</v>
      </c>
      <c r="B12" s="193"/>
      <c r="C12" s="329">
        <v>39877.910000000003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46303.122099998989</v>
      </c>
      <c r="O12" s="329">
        <f t="shared" si="3"/>
        <v>471603.03209999902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/>
      <c r="I13" s="329"/>
      <c r="J13" s="193"/>
      <c r="K13" s="193"/>
      <c r="L13" s="329"/>
      <c r="M13" s="193"/>
      <c r="N13" s="329">
        <f t="shared" si="2"/>
        <v>46303.122099998989</v>
      </c>
      <c r="O13" s="329">
        <f t="shared" si="3"/>
        <v>471603.03209999902</v>
      </c>
    </row>
    <row r="14" spans="1:15" x14ac:dyDescent="0.15">
      <c r="A14" s="193"/>
      <c r="B14" s="193"/>
      <c r="C14" s="329"/>
      <c r="D14" s="482" t="s">
        <v>3299</v>
      </c>
      <c r="E14" s="193" t="s">
        <v>319</v>
      </c>
      <c r="F14" s="193" t="s">
        <v>3338</v>
      </c>
      <c r="G14" s="329">
        <v>43933.097000000002</v>
      </c>
      <c r="H14" s="482" t="s">
        <v>3299</v>
      </c>
      <c r="I14" s="329">
        <v>7472.7709999999997</v>
      </c>
      <c r="J14" s="193" t="s">
        <v>3276</v>
      </c>
      <c r="K14" s="193">
        <v>5800361785</v>
      </c>
      <c r="L14" s="329">
        <v>38830.351099998989</v>
      </c>
      <c r="M14" s="193" t="s">
        <v>3276</v>
      </c>
      <c r="N14" s="329">
        <f t="shared" si="2"/>
        <v>0</v>
      </c>
      <c r="O14" s="329">
        <f t="shared" si="3"/>
        <v>469233.00700000004</v>
      </c>
    </row>
    <row r="15" spans="1:15" x14ac:dyDescent="0.15">
      <c r="A15" s="193"/>
      <c r="B15" s="193"/>
      <c r="C15" s="329"/>
      <c r="D15" s="482" t="s">
        <v>3299</v>
      </c>
      <c r="E15" s="193" t="s">
        <v>1283</v>
      </c>
      <c r="F15" s="193" t="s">
        <v>3339</v>
      </c>
      <c r="G15" s="329">
        <v>42858</v>
      </c>
      <c r="H15" s="482" t="s">
        <v>3299</v>
      </c>
      <c r="I15" s="329"/>
      <c r="J15" s="193"/>
      <c r="K15" s="193">
        <v>5800361490</v>
      </c>
      <c r="L15" s="329">
        <v>8675.7569000010099</v>
      </c>
      <c r="M15" s="193" t="s">
        <v>3275</v>
      </c>
      <c r="N15" s="329">
        <f>C8+N14-I15-L15</f>
        <v>119804.24309999899</v>
      </c>
      <c r="O15" s="329">
        <f>O14+G15-I15-L15</f>
        <v>503415.25009999902</v>
      </c>
    </row>
    <row r="16" spans="1:15" x14ac:dyDescent="0.15">
      <c r="A16" s="193"/>
      <c r="B16" s="193"/>
      <c r="C16" s="329"/>
      <c r="D16" s="482" t="s">
        <v>3300</v>
      </c>
      <c r="E16" s="193" t="s">
        <v>1283</v>
      </c>
      <c r="F16" s="193" t="s">
        <v>3340</v>
      </c>
      <c r="G16" s="329">
        <v>42840</v>
      </c>
      <c r="H16" s="482" t="s">
        <v>3300</v>
      </c>
      <c r="I16" s="329">
        <v>4114.5439999999999</v>
      </c>
      <c r="J16" s="193" t="s">
        <v>3275</v>
      </c>
      <c r="K16" s="193">
        <v>5800361490</v>
      </c>
      <c r="L16" s="329">
        <v>14160.013000000001</v>
      </c>
      <c r="M16" s="193" t="s">
        <v>3275</v>
      </c>
      <c r="N16" s="329">
        <f t="shared" si="2"/>
        <v>101529.68609999899</v>
      </c>
      <c r="O16" s="329">
        <f t="shared" si="3"/>
        <v>527980.69309999899</v>
      </c>
    </row>
    <row r="17" spans="1:15" x14ac:dyDescent="0.15">
      <c r="A17" s="193"/>
      <c r="B17" s="193"/>
      <c r="C17" s="329"/>
      <c r="D17" s="482" t="s">
        <v>3331</v>
      </c>
      <c r="E17" s="193" t="s">
        <v>1283</v>
      </c>
      <c r="F17" s="193" t="s">
        <v>3341</v>
      </c>
      <c r="G17" s="329">
        <v>42877</v>
      </c>
      <c r="H17" s="482" t="s">
        <v>3331</v>
      </c>
      <c r="I17" s="329">
        <v>26318.014000000003</v>
      </c>
      <c r="J17" s="193" t="s">
        <v>3275</v>
      </c>
      <c r="K17" s="193"/>
      <c r="L17" s="329"/>
      <c r="M17" s="193"/>
      <c r="N17" s="329">
        <f t="shared" si="2"/>
        <v>75211.672099998978</v>
      </c>
      <c r="O17" s="329">
        <f t="shared" si="3"/>
        <v>544539.67909999902</v>
      </c>
    </row>
    <row r="18" spans="1:15" x14ac:dyDescent="0.15">
      <c r="A18" s="193"/>
      <c r="B18" s="193"/>
      <c r="C18" s="329"/>
      <c r="D18" s="482" t="s">
        <v>3301</v>
      </c>
      <c r="E18" s="193" t="s">
        <v>1283</v>
      </c>
      <c r="F18" s="193" t="s">
        <v>3342</v>
      </c>
      <c r="G18" s="329">
        <v>85775</v>
      </c>
      <c r="H18" s="482" t="s">
        <v>3301</v>
      </c>
      <c r="I18" s="329">
        <v>8226.0609999999997</v>
      </c>
      <c r="J18" s="193" t="s">
        <v>3275</v>
      </c>
      <c r="K18" s="193">
        <v>5800361490</v>
      </c>
      <c r="L18" s="329">
        <v>16441.155999999999</v>
      </c>
      <c r="M18" s="193" t="s">
        <v>3275</v>
      </c>
      <c r="N18" s="329">
        <f t="shared" si="2"/>
        <v>50544.455099998973</v>
      </c>
      <c r="O18" s="329">
        <f t="shared" si="3"/>
        <v>605647.46209999907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3302</v>
      </c>
      <c r="I19" s="329">
        <v>18433.515999999996</v>
      </c>
      <c r="J19" s="193" t="s">
        <v>3275</v>
      </c>
      <c r="K19" s="193">
        <v>5800361490</v>
      </c>
      <c r="L19" s="329">
        <v>19532.385999999999</v>
      </c>
      <c r="M19" s="193" t="s">
        <v>3275</v>
      </c>
      <c r="N19" s="329">
        <f t="shared" si="2"/>
        <v>12578.553099998979</v>
      </c>
      <c r="O19" s="329">
        <f t="shared" si="3"/>
        <v>567681.56009999919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3303</v>
      </c>
      <c r="I20" s="329">
        <v>3523.8890000000006</v>
      </c>
      <c r="J20" s="193" t="s">
        <v>3275</v>
      </c>
      <c r="K20" s="193">
        <v>5800361490</v>
      </c>
      <c r="L20" s="329">
        <v>9054.6640999989777</v>
      </c>
      <c r="M20" s="193" t="s">
        <v>3275</v>
      </c>
      <c r="N20" s="329">
        <f t="shared" ref="N20:N25" si="4">+N19-I20-L20</f>
        <v>0</v>
      </c>
      <c r="O20" s="329">
        <f t="shared" ref="O20:O26" si="5">O19+G20-I20-L20</f>
        <v>555103.00700000022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3303</v>
      </c>
      <c r="I21" s="329"/>
      <c r="J21" s="193"/>
      <c r="K21" s="193">
        <v>5800361490</v>
      </c>
      <c r="L21" s="329">
        <v>6156.3759000010205</v>
      </c>
      <c r="M21" s="193" t="s">
        <v>3277</v>
      </c>
      <c r="N21" s="329">
        <f>C9+N20-I21-L21</f>
        <v>122299.62409999898</v>
      </c>
      <c r="O21" s="329">
        <f t="shared" si="5"/>
        <v>548946.63109999918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3304</v>
      </c>
      <c r="I22" s="329">
        <v>17073.904000000002</v>
      </c>
      <c r="J22" s="193" t="s">
        <v>3277</v>
      </c>
      <c r="K22" s="193">
        <v>5800361490</v>
      </c>
      <c r="L22" s="329">
        <v>15230.528</v>
      </c>
      <c r="M22" s="193" t="s">
        <v>3277</v>
      </c>
      <c r="N22" s="329">
        <f t="shared" si="4"/>
        <v>89995.192099998982</v>
      </c>
      <c r="O22" s="329">
        <f t="shared" si="5"/>
        <v>516642.19909999921</v>
      </c>
    </row>
    <row r="23" spans="1:15" x14ac:dyDescent="0.15">
      <c r="A23" s="193"/>
      <c r="B23" s="193"/>
      <c r="C23" s="329"/>
      <c r="D23" s="482"/>
      <c r="E23" s="193"/>
      <c r="F23" s="561"/>
      <c r="G23" s="329"/>
      <c r="H23" s="482" t="s">
        <v>3305</v>
      </c>
      <c r="I23" s="329">
        <v>12082.135</v>
      </c>
      <c r="J23" s="193" t="s">
        <v>3277</v>
      </c>
      <c r="K23" s="193">
        <v>5800361490</v>
      </c>
      <c r="L23" s="329">
        <v>817.50599999999997</v>
      </c>
      <c r="M23" s="193" t="s">
        <v>3277</v>
      </c>
      <c r="N23" s="329">
        <f t="shared" si="4"/>
        <v>77095.551099998993</v>
      </c>
      <c r="O23" s="329">
        <f t="shared" si="5"/>
        <v>503742.55809999921</v>
      </c>
    </row>
    <row r="24" spans="1:15" x14ac:dyDescent="0.15">
      <c r="A24" s="193"/>
      <c r="B24" s="193"/>
      <c r="C24" s="329"/>
      <c r="D24" s="482" t="s">
        <v>3306</v>
      </c>
      <c r="E24" s="193" t="s">
        <v>1283</v>
      </c>
      <c r="F24" s="203" t="s">
        <v>3343</v>
      </c>
      <c r="G24" s="329">
        <v>128523</v>
      </c>
      <c r="H24" s="482" t="s">
        <v>3306</v>
      </c>
      <c r="I24" s="329">
        <v>15323.679999999998</v>
      </c>
      <c r="J24" s="193" t="s">
        <v>3277</v>
      </c>
      <c r="K24" s="193">
        <v>5800361490</v>
      </c>
      <c r="L24" s="329">
        <v>15267.856</v>
      </c>
      <c r="M24" s="193" t="s">
        <v>3277</v>
      </c>
      <c r="N24" s="329">
        <f t="shared" si="4"/>
        <v>46504.015099998993</v>
      </c>
      <c r="O24" s="329">
        <f t="shared" si="5"/>
        <v>601674.02209999913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 t="s">
        <v>3306</v>
      </c>
      <c r="I25" s="329"/>
      <c r="J25" s="193"/>
      <c r="K25" s="193">
        <v>5800361490</v>
      </c>
      <c r="L25" s="329">
        <v>46504.015099998993</v>
      </c>
      <c r="M25" s="193" t="s">
        <v>3277</v>
      </c>
      <c r="N25" s="329">
        <f t="shared" si="4"/>
        <v>0</v>
      </c>
      <c r="O25" s="329">
        <f t="shared" si="5"/>
        <v>555170.0070000001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 t="s">
        <v>3306</v>
      </c>
      <c r="I26" s="329"/>
      <c r="J26" s="193"/>
      <c r="K26" s="193">
        <v>5800361490</v>
      </c>
      <c r="L26" s="329">
        <v>15844.381900001001</v>
      </c>
      <c r="M26" s="193" t="s">
        <v>3278</v>
      </c>
      <c r="N26" s="329">
        <f>C10+N25-I26-L26</f>
        <v>69828.618099999003</v>
      </c>
      <c r="O26" s="329">
        <f t="shared" si="5"/>
        <v>539325.62509999913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 t="s">
        <v>3333</v>
      </c>
      <c r="I27" s="329">
        <v>21442.873999999996</v>
      </c>
      <c r="J27" s="193" t="s">
        <v>3278</v>
      </c>
      <c r="K27" s="193"/>
      <c r="L27" s="329"/>
      <c r="M27" s="193"/>
      <c r="N27" s="329">
        <f t="shared" si="2"/>
        <v>48385.744099999007</v>
      </c>
      <c r="O27" s="329">
        <f t="shared" si="3"/>
        <v>517882.75109999912</v>
      </c>
    </row>
    <row r="28" spans="1:15" x14ac:dyDescent="0.15">
      <c r="A28" s="193"/>
      <c r="B28" s="193"/>
      <c r="C28" s="329"/>
      <c r="D28" s="482" t="s">
        <v>3307</v>
      </c>
      <c r="E28" s="193" t="s">
        <v>319</v>
      </c>
      <c r="F28" s="203" t="s">
        <v>3344</v>
      </c>
      <c r="G28" s="329">
        <v>43889.197999999997</v>
      </c>
      <c r="H28" s="482" t="s">
        <v>3307</v>
      </c>
      <c r="I28" s="329">
        <v>32733.475000000002</v>
      </c>
      <c r="J28" s="193" t="s">
        <v>3278</v>
      </c>
      <c r="K28" s="193">
        <v>5800361490</v>
      </c>
      <c r="L28" s="329">
        <v>9973.6360000000004</v>
      </c>
      <c r="M28" s="193" t="s">
        <v>3278</v>
      </c>
      <c r="N28" s="329">
        <f t="shared" si="2"/>
        <v>5678.6330999990041</v>
      </c>
      <c r="O28" s="329">
        <f t="shared" si="3"/>
        <v>519064.83809999918</v>
      </c>
    </row>
    <row r="29" spans="1:15" x14ac:dyDescent="0.15">
      <c r="A29" s="193"/>
      <c r="B29" s="193"/>
      <c r="C29" s="329"/>
      <c r="D29" s="482" t="s">
        <v>3307</v>
      </c>
      <c r="E29" s="193" t="s">
        <v>1283</v>
      </c>
      <c r="F29" s="203" t="s">
        <v>3345</v>
      </c>
      <c r="G29" s="329">
        <v>42939</v>
      </c>
      <c r="H29" s="482" t="s">
        <v>3307</v>
      </c>
      <c r="I29" s="329"/>
      <c r="J29" s="193"/>
      <c r="K29" s="193">
        <v>5800361490</v>
      </c>
      <c r="L29" s="329">
        <v>5678.6330999990041</v>
      </c>
      <c r="M29" s="193" t="s">
        <v>3278</v>
      </c>
      <c r="N29" s="329">
        <f t="shared" ref="N29:N34" si="6">+N28-I29-L29</f>
        <v>0</v>
      </c>
      <c r="O29" s="329">
        <f t="shared" ref="O29:O34" si="7">O28+G29-I29-L29</f>
        <v>556325.20500000007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 t="s">
        <v>3307</v>
      </c>
      <c r="I30" s="329"/>
      <c r="J30" s="193"/>
      <c r="K30" s="193">
        <v>5800361490</v>
      </c>
      <c r="L30" s="329">
        <v>9630.8989000010006</v>
      </c>
      <c r="M30" s="193" t="s">
        <v>3279</v>
      </c>
      <c r="N30" s="329">
        <f>C11+N29-I30-L30</f>
        <v>33182.101099998996</v>
      </c>
      <c r="O30" s="329">
        <f t="shared" si="7"/>
        <v>546694.30609999911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 t="s">
        <v>3307</v>
      </c>
      <c r="I31" s="329"/>
      <c r="J31" s="193"/>
      <c r="K31" s="193">
        <v>5800361490</v>
      </c>
      <c r="L31" s="329">
        <v>1108.0709999999999</v>
      </c>
      <c r="M31" s="193" t="s">
        <v>3279</v>
      </c>
      <c r="N31" s="329">
        <f t="shared" si="6"/>
        <v>32074.030099998996</v>
      </c>
      <c r="O31" s="329">
        <f t="shared" si="7"/>
        <v>545586.23509999912</v>
      </c>
    </row>
    <row r="32" spans="1:15" x14ac:dyDescent="0.15">
      <c r="A32" s="193"/>
      <c r="B32" s="193"/>
      <c r="C32" s="329"/>
      <c r="D32" s="482" t="s">
        <v>3308</v>
      </c>
      <c r="E32" s="193" t="s">
        <v>1283</v>
      </c>
      <c r="F32" s="203" t="s">
        <v>3346</v>
      </c>
      <c r="G32" s="329">
        <v>42978</v>
      </c>
      <c r="H32" s="482" t="s">
        <v>3308</v>
      </c>
      <c r="I32" s="329">
        <v>5016.2510000000002</v>
      </c>
      <c r="J32" s="193" t="s">
        <v>3279</v>
      </c>
      <c r="K32" s="193">
        <v>5800361490</v>
      </c>
      <c r="L32" s="329">
        <v>711.19200000000001</v>
      </c>
      <c r="M32" s="193" t="s">
        <v>3279</v>
      </c>
      <c r="N32" s="329">
        <f t="shared" si="6"/>
        <v>26346.587099998997</v>
      </c>
      <c r="O32" s="329">
        <f t="shared" si="7"/>
        <v>582836.79209999903</v>
      </c>
    </row>
    <row r="33" spans="1:15" x14ac:dyDescent="0.15">
      <c r="A33" s="193"/>
      <c r="B33" s="193"/>
      <c r="C33" s="329"/>
      <c r="D33" s="482"/>
      <c r="E33" s="193"/>
      <c r="F33" s="561"/>
      <c r="G33" s="329"/>
      <c r="H33" s="482" t="s">
        <v>3309</v>
      </c>
      <c r="I33" s="329">
        <v>14293.044</v>
      </c>
      <c r="J33" s="193" t="s">
        <v>3279</v>
      </c>
      <c r="K33" s="193">
        <v>5800361490</v>
      </c>
      <c r="L33" s="329">
        <v>4755.3680000000004</v>
      </c>
      <c r="M33" s="193" t="s">
        <v>3279</v>
      </c>
      <c r="N33" s="329">
        <f t="shared" si="6"/>
        <v>7298.1750999989963</v>
      </c>
      <c r="O33" s="329">
        <f t="shared" si="7"/>
        <v>563788.38009999902</v>
      </c>
    </row>
    <row r="34" spans="1:15" x14ac:dyDescent="0.15">
      <c r="A34" s="193"/>
      <c r="B34" s="193"/>
      <c r="C34" s="329"/>
      <c r="D34" s="482"/>
      <c r="E34" s="193"/>
      <c r="F34" s="561"/>
      <c r="G34" s="329"/>
      <c r="H34" s="482" t="s">
        <v>3309</v>
      </c>
      <c r="I34" s="329"/>
      <c r="J34" s="193"/>
      <c r="K34" s="193">
        <v>5800361490</v>
      </c>
      <c r="L34" s="329">
        <v>7298.1750999989963</v>
      </c>
      <c r="M34" s="193" t="s">
        <v>3279</v>
      </c>
      <c r="N34" s="329">
        <f t="shared" si="6"/>
        <v>0</v>
      </c>
      <c r="O34" s="329">
        <f t="shared" si="7"/>
        <v>556490.20500000007</v>
      </c>
    </row>
    <row r="35" spans="1:15" x14ac:dyDescent="0.15">
      <c r="A35" s="193"/>
      <c r="B35" s="193"/>
      <c r="C35" s="329"/>
      <c r="D35" s="482"/>
      <c r="E35" s="193"/>
      <c r="F35" s="561"/>
      <c r="G35" s="329"/>
      <c r="H35" s="482" t="s">
        <v>3309</v>
      </c>
      <c r="I35" s="329"/>
      <c r="J35" s="193"/>
      <c r="K35" s="193">
        <v>5800361785</v>
      </c>
      <c r="L35" s="329">
        <v>7214.3779000009999</v>
      </c>
      <c r="M35" s="193" t="s">
        <v>3280</v>
      </c>
      <c r="N35" s="329">
        <f>C12+N34-I35-L35</f>
        <v>32663.532099999004</v>
      </c>
      <c r="O35" s="329">
        <f t="shared" si="3"/>
        <v>549275.82709999906</v>
      </c>
    </row>
    <row r="36" spans="1:15" x14ac:dyDescent="0.15">
      <c r="A36" s="193"/>
      <c r="B36" s="193"/>
      <c r="C36" s="329"/>
      <c r="D36" s="482"/>
      <c r="E36" s="193"/>
      <c r="F36" s="561"/>
      <c r="G36" s="329"/>
      <c r="H36" s="482" t="s">
        <v>3310</v>
      </c>
      <c r="I36" s="329">
        <v>32663.532099999004</v>
      </c>
      <c r="J36" s="193" t="s">
        <v>3280</v>
      </c>
      <c r="K36" s="193"/>
      <c r="L36" s="329"/>
      <c r="M36" s="193"/>
      <c r="N36" s="329">
        <f t="shared" si="2"/>
        <v>0</v>
      </c>
      <c r="O36" s="329">
        <f t="shared" si="3"/>
        <v>516612.29500000004</v>
      </c>
    </row>
    <row r="37" spans="1:15" x14ac:dyDescent="0.15">
      <c r="A37" s="193"/>
      <c r="B37" s="193"/>
      <c r="C37" s="329"/>
      <c r="D37" s="482"/>
      <c r="E37" s="193"/>
      <c r="F37" s="561"/>
      <c r="G37" s="329"/>
      <c r="H37" s="482" t="s">
        <v>3310</v>
      </c>
      <c r="I37" s="329">
        <v>29023.119900000998</v>
      </c>
      <c r="J37" s="193" t="s">
        <v>3338</v>
      </c>
      <c r="K37" s="193">
        <v>5800361785</v>
      </c>
      <c r="L37" s="329">
        <v>14706.626</v>
      </c>
      <c r="M37" s="193" t="s">
        <v>3338</v>
      </c>
      <c r="N37" s="329">
        <f>G14+N36-I37-L37</f>
        <v>203.35109999900305</v>
      </c>
      <c r="O37" s="329">
        <f t="shared" si="3"/>
        <v>472882.54909999907</v>
      </c>
    </row>
    <row r="38" spans="1:15" x14ac:dyDescent="0.15">
      <c r="A38" s="193"/>
      <c r="B38" s="193"/>
      <c r="C38" s="329"/>
      <c r="D38" s="482"/>
      <c r="E38" s="193"/>
      <c r="F38" s="561"/>
      <c r="G38" s="329"/>
      <c r="H38" s="482" t="s">
        <v>3334</v>
      </c>
      <c r="I38" s="329">
        <v>203.35109999900305</v>
      </c>
      <c r="J38" s="193" t="s">
        <v>3338</v>
      </c>
      <c r="K38" s="193"/>
      <c r="L38" s="329"/>
      <c r="M38" s="193"/>
      <c r="N38" s="329">
        <f t="shared" si="2"/>
        <v>0</v>
      </c>
      <c r="O38" s="329">
        <f t="shared" si="3"/>
        <v>472679.19800000009</v>
      </c>
    </row>
    <row r="39" spans="1:15" x14ac:dyDescent="0.15">
      <c r="A39" s="193"/>
      <c r="B39" s="193"/>
      <c r="C39" s="329"/>
      <c r="D39" s="482"/>
      <c r="E39" s="193"/>
      <c r="F39" s="561"/>
      <c r="G39" s="329"/>
      <c r="H39" s="482" t="s">
        <v>3334</v>
      </c>
      <c r="I39" s="329">
        <v>7519.1709000009996</v>
      </c>
      <c r="J39" s="193" t="s">
        <v>3339</v>
      </c>
      <c r="K39" s="193"/>
      <c r="L39" s="329"/>
      <c r="M39" s="193"/>
      <c r="N39" s="329">
        <f>G15+N38-I39-L39</f>
        <v>35338.829099998999</v>
      </c>
      <c r="O39" s="329">
        <f t="shared" ref="O39:O46" si="8">O38+G39-I39-L39</f>
        <v>465160.02709999908</v>
      </c>
    </row>
    <row r="40" spans="1:15" x14ac:dyDescent="0.15">
      <c r="A40" s="193"/>
      <c r="B40" s="193"/>
      <c r="C40" s="329"/>
      <c r="D40" s="482" t="s">
        <v>3311</v>
      </c>
      <c r="E40" s="193" t="s">
        <v>319</v>
      </c>
      <c r="F40" s="561" t="s">
        <v>3344</v>
      </c>
      <c r="G40" s="329">
        <v>43956.214999999997</v>
      </c>
      <c r="H40" s="482" t="s">
        <v>3311</v>
      </c>
      <c r="I40" s="329">
        <v>20638.162</v>
      </c>
      <c r="J40" s="193" t="s">
        <v>3339</v>
      </c>
      <c r="K40" s="193">
        <v>5800361490</v>
      </c>
      <c r="L40" s="329">
        <v>14700.667099998998</v>
      </c>
      <c r="M40" s="193" t="s">
        <v>3339</v>
      </c>
      <c r="N40" s="329">
        <f t="shared" ref="N40:N46" si="9">+N39-I40-L40</f>
        <v>0</v>
      </c>
      <c r="O40" s="329">
        <f t="shared" si="8"/>
        <v>473777.41300000012</v>
      </c>
    </row>
    <row r="41" spans="1:15" x14ac:dyDescent="0.15">
      <c r="A41" s="193"/>
      <c r="B41" s="193"/>
      <c r="C41" s="329"/>
      <c r="D41" s="482"/>
      <c r="E41" s="193"/>
      <c r="F41" s="561"/>
      <c r="G41" s="329"/>
      <c r="H41" s="482" t="s">
        <v>3311</v>
      </c>
      <c r="I41" s="329"/>
      <c r="J41" s="193"/>
      <c r="K41" s="193">
        <v>5800361490</v>
      </c>
      <c r="L41" s="329">
        <v>30115.823900001</v>
      </c>
      <c r="M41" s="193" t="s">
        <v>3340</v>
      </c>
      <c r="N41" s="329">
        <f>G16+N40-I41-L41</f>
        <v>12724.176099999</v>
      </c>
      <c r="O41" s="329">
        <f t="shared" ref="O41:O45" si="10">O40+G41-I41-L41</f>
        <v>443661.58909999911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 t="s">
        <v>3311</v>
      </c>
      <c r="I42" s="329"/>
      <c r="J42" s="193"/>
      <c r="K42" s="193">
        <v>5800361490</v>
      </c>
      <c r="L42" s="329">
        <v>12724.176099999</v>
      </c>
      <c r="M42" s="193" t="s">
        <v>3340</v>
      </c>
      <c r="N42" s="329">
        <f t="shared" ref="N42:N45" si="11">+N41-I42-L42</f>
        <v>0</v>
      </c>
      <c r="O42" s="329">
        <f t="shared" si="10"/>
        <v>430937.41300000012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 t="s">
        <v>3311</v>
      </c>
      <c r="I43" s="329"/>
      <c r="J43" s="193"/>
      <c r="K43" s="193">
        <v>5800361490</v>
      </c>
      <c r="L43" s="329">
        <v>1617.1409000010001</v>
      </c>
      <c r="M43" s="193" t="s">
        <v>3341</v>
      </c>
      <c r="N43" s="329">
        <f>G17+N42-I43-L43</f>
        <v>41259.859099998997</v>
      </c>
      <c r="O43" s="329">
        <f t="shared" si="10"/>
        <v>429320.27209999913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 t="s">
        <v>3311</v>
      </c>
      <c r="I44" s="329"/>
      <c r="J44" s="193"/>
      <c r="K44" s="193">
        <v>5800361490</v>
      </c>
      <c r="L44" s="329">
        <v>11135.504999999999</v>
      </c>
      <c r="M44" s="193" t="s">
        <v>3341</v>
      </c>
      <c r="N44" s="329">
        <f t="shared" si="11"/>
        <v>30124.354099999</v>
      </c>
      <c r="O44" s="329">
        <f t="shared" si="10"/>
        <v>418184.76709999912</v>
      </c>
    </row>
    <row r="45" spans="1:15" x14ac:dyDescent="0.15">
      <c r="A45" s="193"/>
      <c r="B45" s="193"/>
      <c r="C45" s="329"/>
      <c r="D45" s="482" t="s">
        <v>3335</v>
      </c>
      <c r="E45" s="193" t="s">
        <v>1283</v>
      </c>
      <c r="F45" s="203" t="s">
        <v>3347</v>
      </c>
      <c r="G45" s="329">
        <v>43001</v>
      </c>
      <c r="H45" s="482" t="s">
        <v>3335</v>
      </c>
      <c r="I45" s="329">
        <v>4870.0770000000002</v>
      </c>
      <c r="J45" s="193" t="s">
        <v>3341</v>
      </c>
      <c r="K45" s="193"/>
      <c r="L45" s="329"/>
      <c r="M45" s="193"/>
      <c r="N45" s="329">
        <f t="shared" si="11"/>
        <v>25254.277099998999</v>
      </c>
      <c r="O45" s="329">
        <f t="shared" si="10"/>
        <v>456315.69009999913</v>
      </c>
    </row>
    <row r="46" spans="1:15" x14ac:dyDescent="0.15">
      <c r="A46" s="193"/>
      <c r="B46" s="193"/>
      <c r="C46" s="329"/>
      <c r="D46" s="482" t="s">
        <v>3312</v>
      </c>
      <c r="E46" s="193" t="s">
        <v>1283</v>
      </c>
      <c r="F46" s="193" t="s">
        <v>3348</v>
      </c>
      <c r="G46" s="329">
        <v>172044</v>
      </c>
      <c r="H46" s="482" t="s">
        <v>3312</v>
      </c>
      <c r="I46" s="329">
        <v>24609.008999999995</v>
      </c>
      <c r="J46" s="193" t="s">
        <v>3341</v>
      </c>
      <c r="K46" s="193">
        <v>5800361490</v>
      </c>
      <c r="L46" s="329">
        <v>645.26809999900433</v>
      </c>
      <c r="M46" s="193" t="s">
        <v>3341</v>
      </c>
      <c r="N46" s="329">
        <f t="shared" si="9"/>
        <v>0</v>
      </c>
      <c r="O46" s="329">
        <f t="shared" si="8"/>
        <v>603105.41300000006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3312</v>
      </c>
      <c r="I47" s="329"/>
      <c r="J47" s="193"/>
      <c r="K47" s="193">
        <v>5800361490</v>
      </c>
      <c r="L47" s="329">
        <v>13996.761900001</v>
      </c>
      <c r="M47" s="193" t="s">
        <v>3342</v>
      </c>
      <c r="N47" s="329">
        <f>G18+N46-I47-L47</f>
        <v>71778.238099998998</v>
      </c>
      <c r="O47" s="329">
        <f t="shared" ref="O47:O52" si="12">O46+G47-I47-L47</f>
        <v>589108.65109999909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 t="s">
        <v>3312</v>
      </c>
      <c r="I48" s="329"/>
      <c r="J48" s="193"/>
      <c r="K48" s="193">
        <v>5800361490</v>
      </c>
      <c r="L48" s="329">
        <v>1541.6869999999999</v>
      </c>
      <c r="M48" s="193" t="s">
        <v>3342</v>
      </c>
      <c r="N48" s="329">
        <f t="shared" ref="N48:N52" si="13">+N47-I48-L48</f>
        <v>70236.551099998993</v>
      </c>
      <c r="O48" s="329">
        <f t="shared" si="12"/>
        <v>587566.96409999905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 t="s">
        <v>3336</v>
      </c>
      <c r="I49" s="329">
        <v>9222.1989999999987</v>
      </c>
      <c r="J49" s="193" t="s">
        <v>3342</v>
      </c>
      <c r="K49" s="193"/>
      <c r="L49" s="329"/>
      <c r="M49" s="193"/>
      <c r="N49" s="329">
        <f t="shared" si="13"/>
        <v>61014.352099998992</v>
      </c>
      <c r="O49" s="329">
        <f t="shared" si="12"/>
        <v>578344.76509999903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3313</v>
      </c>
      <c r="I50" s="329">
        <v>2564.4809999999998</v>
      </c>
      <c r="J50" s="193" t="s">
        <v>3342</v>
      </c>
      <c r="K50" s="193">
        <v>5800361490</v>
      </c>
      <c r="L50" s="329">
        <v>8253.3259999999991</v>
      </c>
      <c r="M50" s="193" t="s">
        <v>3342</v>
      </c>
      <c r="N50" s="329">
        <f t="shared" si="13"/>
        <v>50196.545099998992</v>
      </c>
      <c r="O50" s="329">
        <f t="shared" si="12"/>
        <v>567526.958099999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3313</v>
      </c>
      <c r="I51" s="329"/>
      <c r="J51" s="193"/>
      <c r="K51" s="193">
        <v>5800361490</v>
      </c>
      <c r="L51" s="329">
        <v>14934.971</v>
      </c>
      <c r="M51" s="193" t="s">
        <v>3342</v>
      </c>
      <c r="N51" s="329">
        <f t="shared" si="13"/>
        <v>35261.574099998994</v>
      </c>
      <c r="O51" s="329">
        <f t="shared" si="12"/>
        <v>552591.98709999898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 t="s">
        <v>3314</v>
      </c>
      <c r="I52" s="329">
        <v>3851.3499999999995</v>
      </c>
      <c r="J52" s="193" t="s">
        <v>3342</v>
      </c>
      <c r="K52" s="193">
        <v>5800361490</v>
      </c>
      <c r="L52" s="329">
        <v>15491.25</v>
      </c>
      <c r="M52" s="193" t="s">
        <v>3342</v>
      </c>
      <c r="N52" s="329">
        <f t="shared" si="13"/>
        <v>15918.974099998995</v>
      </c>
      <c r="O52" s="329">
        <f t="shared" si="12"/>
        <v>533249.387099999</v>
      </c>
    </row>
    <row r="53" spans="1:15" x14ac:dyDescent="0.15">
      <c r="A53" s="193"/>
      <c r="B53" s="193"/>
      <c r="C53" s="329"/>
      <c r="D53" s="482" t="s">
        <v>3337</v>
      </c>
      <c r="E53" s="193" t="s">
        <v>1283</v>
      </c>
      <c r="F53" s="193" t="s">
        <v>3349</v>
      </c>
      <c r="G53" s="329">
        <v>128678</v>
      </c>
      <c r="H53" s="482" t="s">
        <v>3337</v>
      </c>
      <c r="I53" s="329">
        <v>15918.974099998995</v>
      </c>
      <c r="J53" s="193" t="s">
        <v>3342</v>
      </c>
      <c r="K53" s="193"/>
      <c r="L53" s="329"/>
      <c r="M53" s="193"/>
      <c r="N53" s="329">
        <f t="shared" si="2"/>
        <v>0</v>
      </c>
      <c r="O53" s="329">
        <f t="shared" si="3"/>
        <v>646008.41300000006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 t="s">
        <v>3337</v>
      </c>
      <c r="I54" s="329">
        <v>1600.33790000101</v>
      </c>
      <c r="J54" s="203" t="s">
        <v>3343</v>
      </c>
      <c r="K54" s="193"/>
      <c r="L54" s="329"/>
      <c r="M54" s="193"/>
      <c r="N54" s="329">
        <f>G24+N53-I54-L54</f>
        <v>126922.662099999</v>
      </c>
      <c r="O54" s="329">
        <f t="shared" ref="O54:O59" si="14">O53+G54-I54-L54</f>
        <v>644408.07509999909</v>
      </c>
    </row>
    <row r="55" spans="1:15" x14ac:dyDescent="0.15">
      <c r="A55" s="193"/>
      <c r="B55" s="193"/>
      <c r="C55" s="329"/>
      <c r="D55" s="482" t="s">
        <v>3315</v>
      </c>
      <c r="E55" s="193" t="s">
        <v>1283</v>
      </c>
      <c r="F55" s="193" t="s">
        <v>3350</v>
      </c>
      <c r="G55" s="329">
        <v>128851</v>
      </c>
      <c r="H55" s="482" t="s">
        <v>3315</v>
      </c>
      <c r="I55" s="329">
        <v>12124.065999999999</v>
      </c>
      <c r="J55" s="203" t="s">
        <v>3343</v>
      </c>
      <c r="K55" s="193">
        <v>5800361490</v>
      </c>
      <c r="L55" s="329">
        <v>15189.771000000001</v>
      </c>
      <c r="M55" s="203" t="s">
        <v>3343</v>
      </c>
      <c r="N55" s="329">
        <f t="shared" ref="N55:N59" si="15">+N54-I55-L55</f>
        <v>99608.825099998998</v>
      </c>
      <c r="O55" s="329">
        <f t="shared" si="14"/>
        <v>745945.23809999914</v>
      </c>
    </row>
    <row r="56" spans="1:15" x14ac:dyDescent="0.15">
      <c r="A56" s="193"/>
      <c r="B56" s="193"/>
      <c r="C56" s="329"/>
      <c r="D56" s="482" t="s">
        <v>3316</v>
      </c>
      <c r="E56" s="193" t="s">
        <v>1283</v>
      </c>
      <c r="F56" s="193" t="s">
        <v>3351</v>
      </c>
      <c r="G56" s="329">
        <v>128700</v>
      </c>
      <c r="H56" s="482" t="s">
        <v>3316</v>
      </c>
      <c r="I56" s="329">
        <v>22754.392999999996</v>
      </c>
      <c r="J56" s="203" t="s">
        <v>3343</v>
      </c>
      <c r="K56" s="193">
        <v>5800361490</v>
      </c>
      <c r="L56" s="329">
        <v>9341.9179999999997</v>
      </c>
      <c r="M56" s="203" t="s">
        <v>3343</v>
      </c>
      <c r="N56" s="329">
        <f t="shared" si="15"/>
        <v>67512.514099998996</v>
      </c>
      <c r="O56" s="329">
        <f t="shared" si="14"/>
        <v>842548.92709999916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3318</v>
      </c>
      <c r="I57" s="329">
        <v>18174.514000000003</v>
      </c>
      <c r="J57" s="203" t="s">
        <v>3343</v>
      </c>
      <c r="K57" s="193">
        <v>5800361490</v>
      </c>
      <c r="L57" s="329">
        <v>11842.316999999999</v>
      </c>
      <c r="M57" s="203" t="s">
        <v>3343</v>
      </c>
      <c r="N57" s="329">
        <f t="shared" si="15"/>
        <v>37495.683099998991</v>
      </c>
      <c r="O57" s="329">
        <f t="shared" si="14"/>
        <v>812532.09609999915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 t="s">
        <v>3318</v>
      </c>
      <c r="I58" s="329"/>
      <c r="J58" s="193"/>
      <c r="K58" s="193">
        <v>5800361490</v>
      </c>
      <c r="L58" s="329">
        <v>13533.364</v>
      </c>
      <c r="M58" s="203" t="s">
        <v>3343</v>
      </c>
      <c r="N58" s="329">
        <f t="shared" si="15"/>
        <v>23962.319099998989</v>
      </c>
      <c r="O58" s="329">
        <f t="shared" si="14"/>
        <v>798998.73209999921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3323</v>
      </c>
      <c r="I59" s="329">
        <v>16124.308000000001</v>
      </c>
      <c r="J59" s="203" t="s">
        <v>3343</v>
      </c>
      <c r="K59" s="193">
        <v>5800361490</v>
      </c>
      <c r="L59" s="329">
        <v>7838.0110999989884</v>
      </c>
      <c r="M59" s="203" t="s">
        <v>3343</v>
      </c>
      <c r="N59" s="329">
        <f t="shared" si="15"/>
        <v>0</v>
      </c>
      <c r="O59" s="329">
        <f t="shared" si="14"/>
        <v>775036.41300000029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3323</v>
      </c>
      <c r="I60" s="329"/>
      <c r="J60" s="203"/>
      <c r="K60" s="193">
        <v>5800361785</v>
      </c>
      <c r="L60" s="329">
        <v>10682.693900001001</v>
      </c>
      <c r="M60" s="203" t="s">
        <v>3344</v>
      </c>
      <c r="N60" s="329">
        <f>G28+N59-I60-L60</f>
        <v>33206.504099998994</v>
      </c>
      <c r="O60" s="329">
        <f t="shared" si="3"/>
        <v>764353.71909999929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3323</v>
      </c>
      <c r="I61" s="329"/>
      <c r="J61" s="193"/>
      <c r="K61" s="193">
        <v>5800361785</v>
      </c>
      <c r="L61" s="329">
        <v>8709.64</v>
      </c>
      <c r="M61" s="203" t="s">
        <v>3344</v>
      </c>
      <c r="N61" s="329">
        <f t="shared" si="2"/>
        <v>24496.864099998995</v>
      </c>
      <c r="O61" s="329">
        <f t="shared" si="3"/>
        <v>755644.07909999928</v>
      </c>
    </row>
    <row r="62" spans="1:15" x14ac:dyDescent="0.15">
      <c r="A62" s="193"/>
      <c r="B62" s="193"/>
      <c r="C62" s="329"/>
      <c r="D62" s="482"/>
      <c r="E62" s="193"/>
      <c r="F62" s="561"/>
      <c r="G62" s="329"/>
      <c r="H62" s="482" t="s">
        <v>3323</v>
      </c>
      <c r="I62" s="329"/>
      <c r="J62" s="203"/>
      <c r="K62" s="193">
        <v>5800361785</v>
      </c>
      <c r="L62" s="329">
        <v>12311.221</v>
      </c>
      <c r="M62" s="203" t="s">
        <v>3344</v>
      </c>
      <c r="N62" s="329">
        <f t="shared" si="2"/>
        <v>12185.643099998995</v>
      </c>
      <c r="O62" s="329">
        <f t="shared" si="3"/>
        <v>743332.85809999926</v>
      </c>
    </row>
    <row r="63" spans="1:15" x14ac:dyDescent="0.15">
      <c r="A63" s="193"/>
      <c r="B63" s="193"/>
      <c r="C63" s="329"/>
      <c r="D63" s="482"/>
      <c r="E63" s="193"/>
      <c r="F63" s="561"/>
      <c r="G63" s="329"/>
      <c r="H63" s="482" t="s">
        <v>3327</v>
      </c>
      <c r="I63" s="329">
        <v>8369.1409999999996</v>
      </c>
      <c r="J63" s="203" t="s">
        <v>3344</v>
      </c>
      <c r="K63" s="193">
        <v>5800361785</v>
      </c>
      <c r="L63" s="329">
        <v>3816.5020999989956</v>
      </c>
      <c r="M63" s="203" t="s">
        <v>3344</v>
      </c>
      <c r="N63" s="329">
        <f t="shared" si="2"/>
        <v>0</v>
      </c>
      <c r="O63" s="329">
        <f t="shared" si="3"/>
        <v>731147.21500000032</v>
      </c>
    </row>
    <row r="64" spans="1:15" x14ac:dyDescent="0.15">
      <c r="A64" s="193"/>
      <c r="B64" s="193"/>
      <c r="C64" s="329"/>
      <c r="D64" s="482"/>
      <c r="E64" s="193"/>
      <c r="F64" s="561"/>
      <c r="G64" s="329"/>
      <c r="H64" s="482" t="s">
        <v>3327</v>
      </c>
      <c r="I64" s="329"/>
      <c r="J64" s="193"/>
      <c r="K64" s="193">
        <v>5800361490</v>
      </c>
      <c r="L64" s="329">
        <v>9588.8919000009992</v>
      </c>
      <c r="M64" s="203" t="s">
        <v>3345</v>
      </c>
      <c r="N64" s="329">
        <f>G29+N63-I64-L64</f>
        <v>33350.108099999001</v>
      </c>
      <c r="O64" s="329">
        <f t="shared" si="3"/>
        <v>721558.32309999934</v>
      </c>
    </row>
    <row r="65" spans="1:15" x14ac:dyDescent="0.15">
      <c r="A65" s="193"/>
      <c r="B65" s="193"/>
      <c r="C65" s="329"/>
      <c r="D65" s="482"/>
      <c r="E65" s="193"/>
      <c r="F65" s="561"/>
      <c r="G65" s="329"/>
      <c r="H65" s="482" t="s">
        <v>3327</v>
      </c>
      <c r="I65" s="329"/>
      <c r="J65" s="561"/>
      <c r="K65" s="193">
        <v>5800361490</v>
      </c>
      <c r="L65" s="329">
        <v>14958.081</v>
      </c>
      <c r="M65" s="203" t="s">
        <v>3345</v>
      </c>
      <c r="N65" s="329">
        <f t="shared" si="2"/>
        <v>18392.027099999003</v>
      </c>
      <c r="O65" s="329">
        <f t="shared" si="3"/>
        <v>706600.24209999933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 t="s">
        <v>3328</v>
      </c>
      <c r="I66" s="329">
        <v>5062.1980000000003</v>
      </c>
      <c r="J66" s="203" t="s">
        <v>3345</v>
      </c>
      <c r="K66" s="193">
        <v>5800361490</v>
      </c>
      <c r="L66" s="329">
        <v>13329.829099999002</v>
      </c>
      <c r="M66" s="203" t="s">
        <v>3345</v>
      </c>
      <c r="N66" s="329">
        <f t="shared" si="2"/>
        <v>0</v>
      </c>
      <c r="O66" s="329">
        <f t="shared" si="3"/>
        <v>688208.21500000032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3328</v>
      </c>
      <c r="I67" s="329"/>
      <c r="J67" s="561"/>
      <c r="K67" s="193">
        <v>5800361490</v>
      </c>
      <c r="L67" s="329">
        <v>1139.2949000010001</v>
      </c>
      <c r="M67" s="203" t="s">
        <v>3346</v>
      </c>
      <c r="N67" s="329">
        <f>G32+N66-I67-L67</f>
        <v>41838.705099999002</v>
      </c>
      <c r="O67" s="329">
        <f t="shared" si="3"/>
        <v>687068.92009999929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3328</v>
      </c>
      <c r="I68" s="329"/>
      <c r="J68" s="561"/>
      <c r="K68" s="193">
        <v>5800361490</v>
      </c>
      <c r="L68" s="329">
        <v>13232.762000000001</v>
      </c>
      <c r="M68" s="203" t="s">
        <v>3346</v>
      </c>
      <c r="N68" s="329">
        <f t="shared" si="2"/>
        <v>28605.943099999</v>
      </c>
      <c r="O68" s="329">
        <f t="shared" si="3"/>
        <v>673836.1580999993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3328</v>
      </c>
      <c r="I69" s="329"/>
      <c r="J69" s="561"/>
      <c r="K69" s="193">
        <v>5800361490</v>
      </c>
      <c r="L69" s="329">
        <v>28605.943099999</v>
      </c>
      <c r="M69" s="203" t="s">
        <v>3346</v>
      </c>
      <c r="N69" s="329">
        <f t="shared" si="2"/>
        <v>0</v>
      </c>
      <c r="O69" s="329">
        <f t="shared" si="3"/>
        <v>645230.21500000032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3328</v>
      </c>
      <c r="I70" s="329"/>
      <c r="J70" s="561"/>
      <c r="K70" s="193">
        <v>5800361785</v>
      </c>
      <c r="L70" s="329">
        <v>15685.541900001001</v>
      </c>
      <c r="M70" s="561" t="s">
        <v>3344</v>
      </c>
      <c r="N70" s="329">
        <f>G40+N69-I70-L70</f>
        <v>28270.673099998996</v>
      </c>
      <c r="O70" s="329">
        <f t="shared" si="3"/>
        <v>629544.67309999932</v>
      </c>
    </row>
    <row r="71" spans="1:15" x14ac:dyDescent="0.15">
      <c r="A71" s="193"/>
      <c r="B71" s="193"/>
      <c r="C71" s="329"/>
      <c r="D71" s="482"/>
      <c r="E71" s="193"/>
      <c r="F71" s="561"/>
      <c r="G71" s="329"/>
      <c r="H71" s="482" t="s">
        <v>3328</v>
      </c>
      <c r="I71" s="329"/>
      <c r="J71" s="561"/>
      <c r="K71" s="193">
        <v>5800361785</v>
      </c>
      <c r="L71" s="329">
        <v>14962.072</v>
      </c>
      <c r="M71" s="561" t="s">
        <v>3344</v>
      </c>
      <c r="N71" s="329">
        <f t="shared" si="2"/>
        <v>13308.601099998996</v>
      </c>
      <c r="O71" s="329">
        <f t="shared" si="3"/>
        <v>614582.60109999927</v>
      </c>
    </row>
    <row r="72" spans="1:15" x14ac:dyDescent="0.15">
      <c r="A72" s="193"/>
      <c r="B72" s="193"/>
      <c r="C72" s="329"/>
      <c r="D72" s="482"/>
      <c r="E72" s="193"/>
      <c r="F72" s="561"/>
      <c r="G72" s="329"/>
      <c r="H72" s="482" t="s">
        <v>3328</v>
      </c>
      <c r="I72" s="329"/>
      <c r="J72" s="193"/>
      <c r="K72" s="193">
        <v>5800361785</v>
      </c>
      <c r="L72" s="329">
        <v>465.00799999999998</v>
      </c>
      <c r="M72" s="561" t="s">
        <v>3344</v>
      </c>
      <c r="N72" s="329">
        <f t="shared" si="2"/>
        <v>12843.593099998996</v>
      </c>
      <c r="O72" s="329">
        <f t="shared" si="3"/>
        <v>614117.59309999924</v>
      </c>
    </row>
    <row r="73" spans="1:15" x14ac:dyDescent="0.15">
      <c r="A73" s="193"/>
      <c r="B73" s="193"/>
      <c r="C73" s="329"/>
      <c r="D73" s="482" t="s">
        <v>3329</v>
      </c>
      <c r="E73" s="193" t="s">
        <v>1283</v>
      </c>
      <c r="F73" s="193" t="s">
        <v>3352</v>
      </c>
      <c r="G73" s="329">
        <v>85793</v>
      </c>
      <c r="H73" s="482" t="s">
        <v>3329</v>
      </c>
      <c r="I73" s="329">
        <v>10675.22</v>
      </c>
      <c r="J73" s="561" t="s">
        <v>3344</v>
      </c>
      <c r="K73" s="193">
        <v>5800361785</v>
      </c>
      <c r="L73" s="329">
        <v>2168.3730999989966</v>
      </c>
      <c r="M73" s="561" t="s">
        <v>3344</v>
      </c>
      <c r="N73" s="329">
        <f t="shared" ref="N73:N77" si="16">+N72-I73-L73</f>
        <v>0</v>
      </c>
      <c r="O73" s="329">
        <f t="shared" ref="O73:O77" si="17">O72+G73-I73-L73</f>
        <v>687067.00000000023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3329</v>
      </c>
      <c r="I74" s="329"/>
      <c r="J74" s="193"/>
      <c r="K74" s="193">
        <v>5800361490</v>
      </c>
      <c r="L74" s="329">
        <v>15686.525900000999</v>
      </c>
      <c r="M74" s="203" t="s">
        <v>3347</v>
      </c>
      <c r="N74" s="329">
        <f>G45+N73-I74-L74</f>
        <v>27314.474099999003</v>
      </c>
      <c r="O74" s="329">
        <f t="shared" si="17"/>
        <v>671380.47409999918</v>
      </c>
    </row>
    <row r="75" spans="1:15" x14ac:dyDescent="0.15">
      <c r="A75" s="193"/>
      <c r="B75" s="193"/>
      <c r="C75" s="329"/>
      <c r="D75" s="482"/>
      <c r="E75" s="193"/>
      <c r="F75" s="193"/>
      <c r="G75" s="329"/>
      <c r="H75" s="482" t="s">
        <v>3329</v>
      </c>
      <c r="I75" s="329"/>
      <c r="J75" s="193"/>
      <c r="K75" s="193">
        <v>5800361490</v>
      </c>
      <c r="L75" s="329">
        <v>2986.627</v>
      </c>
      <c r="M75" s="203" t="s">
        <v>3347</v>
      </c>
      <c r="N75" s="329">
        <f t="shared" si="16"/>
        <v>24327.847099999002</v>
      </c>
      <c r="O75" s="329">
        <f t="shared" si="17"/>
        <v>668393.8470999992</v>
      </c>
    </row>
    <row r="76" spans="1:15" x14ac:dyDescent="0.15">
      <c r="A76" s="193"/>
      <c r="B76" s="193"/>
      <c r="C76" s="329"/>
      <c r="D76" s="482" t="s">
        <v>3330</v>
      </c>
      <c r="E76" s="193" t="s">
        <v>1283</v>
      </c>
      <c r="F76" s="193" t="s">
        <v>3353</v>
      </c>
      <c r="G76" s="329">
        <v>171640</v>
      </c>
      <c r="H76" s="482" t="s">
        <v>3330</v>
      </c>
      <c r="I76" s="329">
        <v>7886.9949999999999</v>
      </c>
      <c r="J76" s="203" t="s">
        <v>3347</v>
      </c>
      <c r="K76" s="193">
        <v>5800361490</v>
      </c>
      <c r="L76" s="329">
        <v>13909.880999999999</v>
      </c>
      <c r="M76" s="203" t="s">
        <v>3347</v>
      </c>
      <c r="N76" s="329">
        <f t="shared" si="16"/>
        <v>2530.9710999990039</v>
      </c>
      <c r="O76" s="329">
        <f t="shared" si="17"/>
        <v>818236.97109999915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3330</v>
      </c>
      <c r="I77" s="329"/>
      <c r="J77" s="193"/>
      <c r="K77" s="193">
        <v>5800361490</v>
      </c>
      <c r="L77" s="329">
        <v>2530.9710999990039</v>
      </c>
      <c r="M77" s="203" t="s">
        <v>3347</v>
      </c>
      <c r="N77" s="329">
        <f t="shared" si="16"/>
        <v>0</v>
      </c>
      <c r="O77" s="329">
        <f t="shared" si="17"/>
        <v>815706.00000000012</v>
      </c>
    </row>
    <row r="78" spans="1:15" x14ac:dyDescent="0.15">
      <c r="A78" s="193"/>
      <c r="B78" s="193"/>
      <c r="C78" s="329"/>
      <c r="D78" s="482"/>
      <c r="E78" s="193"/>
      <c r="F78" s="203"/>
      <c r="G78" s="329"/>
      <c r="H78" s="482" t="s">
        <v>3330</v>
      </c>
      <c r="I78" s="329"/>
      <c r="J78" s="561"/>
      <c r="K78" s="193">
        <v>5800361490</v>
      </c>
      <c r="L78" s="329">
        <v>13190.071900000999</v>
      </c>
      <c r="M78" s="193" t="s">
        <v>3348</v>
      </c>
      <c r="N78" s="329">
        <f>G46+N77-I78-L78</f>
        <v>158853.928099999</v>
      </c>
      <c r="O78" s="329">
        <f t="shared" si="3"/>
        <v>802515.92809999909</v>
      </c>
    </row>
    <row r="79" spans="1:15" x14ac:dyDescent="0.15">
      <c r="A79" s="193"/>
      <c r="B79" s="193"/>
      <c r="C79" s="329"/>
      <c r="D79" s="482"/>
      <c r="E79" s="193"/>
      <c r="F79" s="203"/>
      <c r="G79" s="329"/>
      <c r="H79" s="482"/>
      <c r="I79" s="329"/>
      <c r="J79" s="193"/>
      <c r="K79" s="193"/>
      <c r="L79" s="329"/>
      <c r="M79" s="193"/>
      <c r="N79" s="329">
        <f t="shared" si="2"/>
        <v>158853.928099999</v>
      </c>
      <c r="O79" s="329">
        <f t="shared" si="3"/>
        <v>802515.92809999909</v>
      </c>
    </row>
    <row r="80" spans="1:15" hidden="1" x14ac:dyDescent="0.15">
      <c r="A80" s="193"/>
      <c r="B80" s="193"/>
      <c r="C80" s="329"/>
      <c r="D80" s="482"/>
      <c r="E80" s="193"/>
      <c r="F80" s="203"/>
      <c r="G80" s="329"/>
      <c r="H80" s="482"/>
      <c r="I80" s="329"/>
      <c r="J80" s="193"/>
      <c r="K80" s="193"/>
      <c r="L80" s="329"/>
      <c r="M80" s="193"/>
      <c r="N80" s="329">
        <f t="shared" si="2"/>
        <v>158853.928099999</v>
      </c>
      <c r="O80" s="329">
        <f t="shared" si="3"/>
        <v>802515.92809999909</v>
      </c>
    </row>
    <row r="81" spans="1:15" hidden="1" x14ac:dyDescent="0.15">
      <c r="A81" s="193"/>
      <c r="B81" s="193"/>
      <c r="C81" s="329"/>
      <c r="D81" s="482"/>
      <c r="E81" s="193"/>
      <c r="F81" s="561"/>
      <c r="G81" s="329"/>
      <c r="H81" s="482"/>
      <c r="I81" s="329"/>
      <c r="J81" s="193"/>
      <c r="K81" s="193"/>
      <c r="L81" s="329"/>
      <c r="M81" s="193"/>
      <c r="N81" s="329">
        <f t="shared" ref="N81:N118" si="18">+N80-I81-L81</f>
        <v>158853.928099999</v>
      </c>
      <c r="O81" s="329">
        <f t="shared" ref="O81:O118" si="19">O80+G81-I81-L81</f>
        <v>802515.92809999909</v>
      </c>
    </row>
    <row r="82" spans="1:15" hidden="1" x14ac:dyDescent="0.15">
      <c r="A82" s="193"/>
      <c r="B82" s="193"/>
      <c r="C82" s="329"/>
      <c r="D82" s="482"/>
      <c r="E82" s="193"/>
      <c r="F82" s="203"/>
      <c r="G82" s="329"/>
      <c r="H82" s="482"/>
      <c r="I82" s="329"/>
      <c r="J82" s="193"/>
      <c r="K82" s="193"/>
      <c r="L82" s="329"/>
      <c r="M82" s="193"/>
      <c r="N82" s="329">
        <f t="shared" si="18"/>
        <v>158853.928099999</v>
      </c>
      <c r="O82" s="329">
        <f t="shared" si="19"/>
        <v>802515.92809999909</v>
      </c>
    </row>
    <row r="83" spans="1:15" hidden="1" x14ac:dyDescent="0.15">
      <c r="A83" s="193"/>
      <c r="B83" s="193"/>
      <c r="C83" s="329"/>
      <c r="D83" s="482"/>
      <c r="E83" s="193"/>
      <c r="F83" s="203"/>
      <c r="G83" s="329"/>
      <c r="H83" s="482"/>
      <c r="I83" s="329"/>
      <c r="J83" s="193"/>
      <c r="K83" s="193"/>
      <c r="L83" s="329"/>
      <c r="M83" s="561"/>
      <c r="N83" s="329">
        <f t="shared" si="18"/>
        <v>158853.928099999</v>
      </c>
      <c r="O83" s="329">
        <f t="shared" si="19"/>
        <v>802515.92809999909</v>
      </c>
    </row>
    <row r="84" spans="1:15" hidden="1" x14ac:dyDescent="0.15">
      <c r="A84" s="193"/>
      <c r="B84" s="193"/>
      <c r="C84" s="329"/>
      <c r="D84" s="482"/>
      <c r="E84" s="193"/>
      <c r="F84" s="203"/>
      <c r="G84" s="329"/>
      <c r="H84" s="482"/>
      <c r="I84" s="329"/>
      <c r="J84" s="193"/>
      <c r="K84" s="193"/>
      <c r="L84" s="329"/>
      <c r="M84" s="193"/>
      <c r="N84" s="329">
        <f t="shared" si="18"/>
        <v>158853.928099999</v>
      </c>
      <c r="O84" s="329">
        <f t="shared" si="19"/>
        <v>802515.92809999909</v>
      </c>
    </row>
    <row r="85" spans="1:15" hidden="1" x14ac:dyDescent="0.15">
      <c r="A85" s="193"/>
      <c r="B85" s="193"/>
      <c r="C85" s="329"/>
      <c r="D85" s="482"/>
      <c r="E85" s="193"/>
      <c r="F85" s="203"/>
      <c r="G85" s="329"/>
      <c r="H85" s="482"/>
      <c r="I85" s="329"/>
      <c r="J85" s="193"/>
      <c r="K85" s="193"/>
      <c r="L85" s="329"/>
      <c r="M85" s="193"/>
      <c r="N85" s="329">
        <f t="shared" si="18"/>
        <v>158853.928099999</v>
      </c>
      <c r="O85" s="329">
        <f t="shared" si="19"/>
        <v>802515.92809999909</v>
      </c>
    </row>
    <row r="86" spans="1:15" hidden="1" x14ac:dyDescent="0.15">
      <c r="A86" s="193"/>
      <c r="B86" s="193"/>
      <c r="C86" s="329"/>
      <c r="D86" s="482"/>
      <c r="E86" s="193"/>
      <c r="F86" s="203"/>
      <c r="G86" s="329"/>
      <c r="H86" s="482"/>
      <c r="I86" s="329"/>
      <c r="J86" s="193"/>
      <c r="K86" s="193"/>
      <c r="L86" s="329"/>
      <c r="M86" s="193"/>
      <c r="N86" s="329">
        <f t="shared" si="18"/>
        <v>158853.928099999</v>
      </c>
      <c r="O86" s="329">
        <f t="shared" si="19"/>
        <v>802515.92809999909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561"/>
      <c r="K87" s="193"/>
      <c r="L87" s="329"/>
      <c r="M87" s="193"/>
      <c r="N87" s="329">
        <f t="shared" si="18"/>
        <v>158853.928099999</v>
      </c>
      <c r="O87" s="329">
        <f t="shared" si="19"/>
        <v>802515.92809999909</v>
      </c>
    </row>
    <row r="88" spans="1:15" hidden="1" x14ac:dyDescent="0.15">
      <c r="A88" s="193"/>
      <c r="B88" s="193"/>
      <c r="C88" s="329"/>
      <c r="D88" s="482"/>
      <c r="E88" s="193"/>
      <c r="F88" s="561"/>
      <c r="G88" s="329"/>
      <c r="H88" s="482"/>
      <c r="I88" s="329"/>
      <c r="J88" s="561"/>
      <c r="K88" s="193"/>
      <c r="L88" s="329"/>
      <c r="M88" s="561"/>
      <c r="N88" s="329">
        <f t="shared" si="18"/>
        <v>158853.928099999</v>
      </c>
      <c r="O88" s="329">
        <f t="shared" si="19"/>
        <v>802515.92809999909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193"/>
      <c r="N89" s="329">
        <f t="shared" si="18"/>
        <v>158853.928099999</v>
      </c>
      <c r="O89" s="329">
        <f t="shared" si="19"/>
        <v>802515.92809999909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561"/>
      <c r="K90" s="193"/>
      <c r="L90" s="329"/>
      <c r="M90" s="561"/>
      <c r="N90" s="329">
        <f t="shared" si="18"/>
        <v>158853.928099999</v>
      </c>
      <c r="O90" s="329">
        <f t="shared" si="19"/>
        <v>802515.92809999909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561"/>
      <c r="N91" s="329">
        <f t="shared" si="18"/>
        <v>158853.928099999</v>
      </c>
      <c r="O91" s="329">
        <f t="shared" si="19"/>
        <v>802515.92809999909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561"/>
      <c r="K92" s="193"/>
      <c r="L92" s="329"/>
      <c r="M92" s="561"/>
      <c r="N92" s="329">
        <f t="shared" si="18"/>
        <v>158853.928099999</v>
      </c>
      <c r="O92" s="329">
        <f t="shared" si="19"/>
        <v>802515.92809999909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561"/>
      <c r="N93" s="329">
        <f t="shared" si="18"/>
        <v>158853.928099999</v>
      </c>
      <c r="O93" s="329">
        <f t="shared" si="19"/>
        <v>802515.92809999909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561"/>
      <c r="K94" s="193"/>
      <c r="L94" s="329"/>
      <c r="M94" s="561"/>
      <c r="N94" s="329">
        <f t="shared" si="18"/>
        <v>158853.928099999</v>
      </c>
      <c r="O94" s="329">
        <f t="shared" si="19"/>
        <v>802515.92809999909</v>
      </c>
    </row>
    <row r="95" spans="1:15" hidden="1" x14ac:dyDescent="0.15">
      <c r="A95" s="193"/>
      <c r="B95" s="193"/>
      <c r="C95" s="329"/>
      <c r="D95" s="482"/>
      <c r="E95" s="193"/>
      <c r="F95" s="203"/>
      <c r="G95" s="329"/>
      <c r="H95" s="482"/>
      <c r="I95" s="329"/>
      <c r="J95" s="193"/>
      <c r="K95" s="193"/>
      <c r="L95" s="329"/>
      <c r="M95" s="561"/>
      <c r="N95" s="329">
        <f t="shared" si="18"/>
        <v>158853.928099999</v>
      </c>
      <c r="O95" s="329">
        <f t="shared" si="19"/>
        <v>802515.92809999909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561"/>
      <c r="N96" s="329">
        <f t="shared" si="18"/>
        <v>158853.928099999</v>
      </c>
      <c r="O96" s="329">
        <f t="shared" si="19"/>
        <v>802515.92809999909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203"/>
      <c r="K97" s="193"/>
      <c r="L97" s="329"/>
      <c r="M97" s="561"/>
      <c r="N97" s="329">
        <f t="shared" si="18"/>
        <v>158853.928099999</v>
      </c>
      <c r="O97" s="329">
        <f t="shared" si="19"/>
        <v>802515.92809999909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561"/>
      <c r="K98" s="193"/>
      <c r="L98" s="329"/>
      <c r="M98" s="561"/>
      <c r="N98" s="329">
        <f t="shared" si="18"/>
        <v>158853.928099999</v>
      </c>
      <c r="O98" s="329">
        <f t="shared" si="19"/>
        <v>802515.92809999909</v>
      </c>
    </row>
    <row r="99" spans="1:15" hidden="1" x14ac:dyDescent="0.15">
      <c r="A99" s="193"/>
      <c r="B99" s="193"/>
      <c r="C99" s="329"/>
      <c r="D99" s="482"/>
      <c r="E99" s="193"/>
      <c r="F99" s="203"/>
      <c r="G99" s="329"/>
      <c r="H99" s="482"/>
      <c r="I99" s="329"/>
      <c r="J99" s="193"/>
      <c r="K99" s="193"/>
      <c r="L99" s="329"/>
      <c r="M99" s="561"/>
      <c r="N99" s="329">
        <f t="shared" si="18"/>
        <v>158853.928099999</v>
      </c>
      <c r="O99" s="329">
        <f t="shared" si="19"/>
        <v>802515.92809999909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203"/>
      <c r="K100" s="193"/>
      <c r="L100" s="329"/>
      <c r="M100" s="203"/>
      <c r="N100" s="329">
        <f t="shared" si="18"/>
        <v>158853.928099999</v>
      </c>
      <c r="O100" s="329">
        <f t="shared" si="19"/>
        <v>802515.92809999909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203"/>
      <c r="K101" s="193"/>
      <c r="L101" s="329"/>
      <c r="M101" s="203"/>
      <c r="N101" s="329">
        <f t="shared" si="18"/>
        <v>158853.928099999</v>
      </c>
      <c r="O101" s="329">
        <f t="shared" si="19"/>
        <v>802515.92809999909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203"/>
      <c r="K102" s="193"/>
      <c r="L102" s="329"/>
      <c r="M102" s="203"/>
      <c r="N102" s="329">
        <f t="shared" si="18"/>
        <v>158853.928099999</v>
      </c>
      <c r="O102" s="329">
        <f t="shared" si="19"/>
        <v>802515.92809999909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203"/>
      <c r="N103" s="329">
        <f t="shared" si="18"/>
        <v>158853.928099999</v>
      </c>
      <c r="O103" s="329">
        <f t="shared" si="19"/>
        <v>802515.92809999909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203"/>
      <c r="N104" s="329">
        <f t="shared" si="18"/>
        <v>158853.928099999</v>
      </c>
      <c r="O104" s="329">
        <f t="shared" si="19"/>
        <v>802515.92809999909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203"/>
      <c r="K105" s="193"/>
      <c r="L105" s="329"/>
      <c r="M105" s="203"/>
      <c r="N105" s="329">
        <f t="shared" si="18"/>
        <v>158853.928099999</v>
      </c>
      <c r="O105" s="329">
        <f t="shared" si="19"/>
        <v>802515.92809999909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18"/>
        <v>158853.928099999</v>
      </c>
      <c r="O106" s="329">
        <f t="shared" si="19"/>
        <v>802515.92809999909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193"/>
      <c r="N107" s="329">
        <f t="shared" si="18"/>
        <v>158853.928099999</v>
      </c>
      <c r="O107" s="329">
        <f t="shared" si="19"/>
        <v>802515.92809999909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193"/>
      <c r="N108" s="329">
        <f t="shared" si="18"/>
        <v>158853.928099999</v>
      </c>
      <c r="O108" s="329">
        <f t="shared" si="19"/>
        <v>802515.92809999909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18"/>
        <v>158853.928099999</v>
      </c>
      <c r="O109" s="329">
        <f t="shared" si="19"/>
        <v>802515.92809999909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18"/>
        <v>158853.928099999</v>
      </c>
      <c r="O110" s="329">
        <f t="shared" si="19"/>
        <v>802515.92809999909</v>
      </c>
    </row>
    <row r="111" spans="1:15" hidden="1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18"/>
        <v>158853.928099999</v>
      </c>
      <c r="O111" s="329">
        <f t="shared" si="19"/>
        <v>802515.92809999909</v>
      </c>
    </row>
    <row r="112" spans="1:15" hidden="1" x14ac:dyDescent="0.15">
      <c r="A112" s="193"/>
      <c r="B112" s="193"/>
      <c r="C112" s="329"/>
      <c r="D112" s="482"/>
      <c r="E112" s="193"/>
      <c r="F112" s="193"/>
      <c r="G112" s="329"/>
      <c r="H112" s="482"/>
      <c r="I112" s="329"/>
      <c r="J112" s="193"/>
      <c r="K112" s="193"/>
      <c r="L112" s="329"/>
      <c r="M112" s="193"/>
      <c r="N112" s="329">
        <f t="shared" si="18"/>
        <v>158853.928099999</v>
      </c>
      <c r="O112" s="329">
        <f t="shared" si="19"/>
        <v>802515.92809999909</v>
      </c>
    </row>
    <row r="113" spans="1:15" hidden="1" x14ac:dyDescent="0.15">
      <c r="A113" s="193"/>
      <c r="B113" s="193"/>
      <c r="C113" s="329"/>
      <c r="D113" s="482"/>
      <c r="E113" s="193"/>
      <c r="F113" s="193"/>
      <c r="G113" s="329"/>
      <c r="H113" s="482"/>
      <c r="I113" s="329"/>
      <c r="J113" s="193"/>
      <c r="K113" s="193"/>
      <c r="L113" s="329"/>
      <c r="M113" s="193"/>
      <c r="N113" s="329">
        <f t="shared" si="18"/>
        <v>158853.928099999</v>
      </c>
      <c r="O113" s="329">
        <f t="shared" si="19"/>
        <v>802515.92809999909</v>
      </c>
    </row>
    <row r="114" spans="1:15" hidden="1" x14ac:dyDescent="0.15">
      <c r="A114" s="193"/>
      <c r="B114" s="193"/>
      <c r="C114" s="329"/>
      <c r="D114" s="482"/>
      <c r="E114" s="193"/>
      <c r="F114" s="193"/>
      <c r="G114" s="329"/>
      <c r="H114" s="482"/>
      <c r="I114" s="329"/>
      <c r="J114" s="193"/>
      <c r="K114" s="193"/>
      <c r="L114" s="329"/>
      <c r="M114" s="193"/>
      <c r="N114" s="329">
        <f t="shared" si="18"/>
        <v>158853.928099999</v>
      </c>
      <c r="O114" s="329">
        <f t="shared" si="19"/>
        <v>802515.92809999909</v>
      </c>
    </row>
    <row r="115" spans="1:15" hidden="1" x14ac:dyDescent="0.15">
      <c r="A115" s="193"/>
      <c r="B115" s="193"/>
      <c r="C115" s="329"/>
      <c r="D115" s="482"/>
      <c r="E115" s="193"/>
      <c r="F115" s="193"/>
      <c r="G115" s="329"/>
      <c r="H115" s="482"/>
      <c r="I115" s="329"/>
      <c r="J115" s="193"/>
      <c r="K115" s="193"/>
      <c r="L115" s="329"/>
      <c r="M115" s="193"/>
      <c r="N115" s="329">
        <f t="shared" si="18"/>
        <v>158853.928099999</v>
      </c>
      <c r="O115" s="329">
        <f t="shared" si="19"/>
        <v>802515.92809999909</v>
      </c>
    </row>
    <row r="116" spans="1:15" hidden="1" x14ac:dyDescent="0.15">
      <c r="A116" s="193"/>
      <c r="B116" s="193"/>
      <c r="C116" s="329"/>
      <c r="D116" s="482"/>
      <c r="E116" s="193"/>
      <c r="F116" s="193"/>
      <c r="G116" s="329"/>
      <c r="H116" s="482"/>
      <c r="I116" s="329"/>
      <c r="J116" s="193"/>
      <c r="K116" s="193"/>
      <c r="L116" s="329"/>
      <c r="M116" s="193"/>
      <c r="N116" s="329">
        <f t="shared" si="18"/>
        <v>158853.928099999</v>
      </c>
      <c r="O116" s="329">
        <f t="shared" si="19"/>
        <v>802515.92809999909</v>
      </c>
    </row>
    <row r="117" spans="1:15" hidden="1" x14ac:dyDescent="0.15">
      <c r="A117" s="193"/>
      <c r="B117" s="193"/>
      <c r="C117" s="329"/>
      <c r="D117" s="482"/>
      <c r="E117" s="193"/>
      <c r="F117" s="193"/>
      <c r="G117" s="329"/>
      <c r="H117" s="482"/>
      <c r="I117" s="329"/>
      <c r="J117" s="193"/>
      <c r="K117" s="193"/>
      <c r="L117" s="329"/>
      <c r="M117" s="193"/>
      <c r="N117" s="329">
        <f t="shared" si="18"/>
        <v>158853.928099999</v>
      </c>
      <c r="O117" s="329">
        <f t="shared" si="19"/>
        <v>802515.92809999909</v>
      </c>
    </row>
    <row r="118" spans="1:15" x14ac:dyDescent="0.15">
      <c r="A118" s="193"/>
      <c r="B118" s="193"/>
      <c r="C118" s="329"/>
      <c r="D118" s="482"/>
      <c r="E118" s="193"/>
      <c r="F118" s="193"/>
      <c r="G118" s="329"/>
      <c r="H118" s="482"/>
      <c r="I118" s="329"/>
      <c r="J118" s="193"/>
      <c r="K118" s="193"/>
      <c r="L118" s="329"/>
      <c r="M118" s="193"/>
      <c r="N118" s="329">
        <f t="shared" si="18"/>
        <v>158853.928099999</v>
      </c>
      <c r="O118" s="329">
        <f t="shared" si="19"/>
        <v>802515.92809999909</v>
      </c>
    </row>
    <row r="119" spans="1:15" x14ac:dyDescent="0.15">
      <c r="A119" s="224"/>
      <c r="B119" s="224"/>
      <c r="C119" s="335">
        <f>SUM(C7:C118)</f>
        <v>471603.03209999902</v>
      </c>
      <c r="D119" s="224"/>
      <c r="E119" s="224"/>
      <c r="F119" s="224"/>
      <c r="G119" s="335">
        <f>SUM(G7:G118)</f>
        <v>1419275.51</v>
      </c>
      <c r="H119" s="226"/>
      <c r="I119" s="335">
        <f>SUM(I7:I118)</f>
        <v>439908.75699999998</v>
      </c>
      <c r="J119" s="224"/>
      <c r="K119" s="224"/>
      <c r="L119" s="335">
        <f>SUM(L7:L118)</f>
        <v>648453.85700000019</v>
      </c>
      <c r="M119" s="224"/>
      <c r="N119" s="227"/>
      <c r="O119" s="228">
        <f>C119+G119-I119-L119</f>
        <v>802515.92809999886</v>
      </c>
    </row>
    <row r="120" spans="1:15" x14ac:dyDescent="0.15">
      <c r="A120" s="230"/>
      <c r="B120" s="615"/>
      <c r="C120" s="615"/>
      <c r="D120" s="615"/>
      <c r="E120" s="231"/>
      <c r="F120" s="587"/>
      <c r="G120" s="232">
        <f>+G119-'[1]รับ 0915'!$D$37</f>
        <v>0</v>
      </c>
      <c r="H120" s="233"/>
      <c r="I120" s="234"/>
      <c r="J120" s="272"/>
      <c r="K120" s="235" t="s">
        <v>200</v>
      </c>
      <c r="L120" s="236">
        <f>+L119+I119</f>
        <v>1088362.6140000001</v>
      </c>
      <c r="M120" s="284"/>
      <c r="N120" s="330">
        <f>+N118</f>
        <v>158853.928099999</v>
      </c>
      <c r="O120" s="331" t="s">
        <v>3348</v>
      </c>
    </row>
    <row r="121" spans="1:15" x14ac:dyDescent="0.15">
      <c r="A121" s="230" t="s">
        <v>3275</v>
      </c>
      <c r="B121" s="588" t="s">
        <v>3357</v>
      </c>
      <c r="C121" s="336"/>
      <c r="D121" s="588"/>
      <c r="E121" s="231" t="s">
        <v>67</v>
      </c>
      <c r="F121" s="587">
        <v>88433311.760000005</v>
      </c>
      <c r="G121" s="232" t="s">
        <v>98</v>
      </c>
      <c r="H121" s="233">
        <v>42247</v>
      </c>
      <c r="I121" s="234" t="s">
        <v>199</v>
      </c>
      <c r="J121" s="236">
        <v>67863.975999999981</v>
      </c>
      <c r="K121" s="235"/>
      <c r="L121" s="236"/>
      <c r="M121" s="284"/>
      <c r="N121" s="330">
        <v>128678</v>
      </c>
      <c r="O121" s="331" t="s">
        <v>3349</v>
      </c>
    </row>
    <row r="122" spans="1:15" x14ac:dyDescent="0.15">
      <c r="A122" s="230" t="s">
        <v>3277</v>
      </c>
      <c r="B122" s="588" t="s">
        <v>3358</v>
      </c>
      <c r="C122" s="336"/>
      <c r="D122" s="588"/>
      <c r="E122" s="231" t="s">
        <v>67</v>
      </c>
      <c r="F122" s="587">
        <v>90898373.390000001</v>
      </c>
      <c r="G122" s="232" t="s">
        <v>98</v>
      </c>
      <c r="H122" s="233">
        <v>42248</v>
      </c>
      <c r="I122" s="234" t="s">
        <v>199</v>
      </c>
      <c r="J122" s="236">
        <v>83976.281000000017</v>
      </c>
      <c r="K122" s="268"/>
      <c r="L122" s="236"/>
      <c r="M122" s="235"/>
      <c r="N122" s="330">
        <v>128851</v>
      </c>
      <c r="O122" s="331" t="s">
        <v>3350</v>
      </c>
    </row>
    <row r="123" spans="1:15" x14ac:dyDescent="0.15">
      <c r="A123" s="230" t="s">
        <v>3278</v>
      </c>
      <c r="B123" s="588" t="s">
        <v>3359</v>
      </c>
      <c r="C123" s="336"/>
      <c r="D123" s="588"/>
      <c r="E123" s="231" t="s">
        <v>67</v>
      </c>
      <c r="F123" s="587">
        <v>46959736.270000003</v>
      </c>
      <c r="G123" s="232" t="s">
        <v>98</v>
      </c>
      <c r="H123" s="233">
        <v>42248</v>
      </c>
      <c r="I123" s="234" t="s">
        <v>199</v>
      </c>
      <c r="J123" s="236">
        <v>31496.651000000005</v>
      </c>
      <c r="K123" s="268"/>
      <c r="L123" s="236"/>
      <c r="M123" s="235"/>
      <c r="N123" s="330">
        <v>128700</v>
      </c>
      <c r="O123" s="331" t="s">
        <v>3351</v>
      </c>
    </row>
    <row r="124" spans="1:15" x14ac:dyDescent="0.15">
      <c r="A124" s="230" t="s">
        <v>3279</v>
      </c>
      <c r="B124" s="588" t="s">
        <v>3360</v>
      </c>
      <c r="C124" s="336"/>
      <c r="D124" s="588"/>
      <c r="E124" s="231" t="s">
        <v>67</v>
      </c>
      <c r="F124" s="587">
        <v>65462412.18</v>
      </c>
      <c r="G124" s="232" t="s">
        <v>98</v>
      </c>
      <c r="H124" s="233">
        <v>42249</v>
      </c>
      <c r="I124" s="234" t="s">
        <v>199</v>
      </c>
      <c r="J124" s="236">
        <v>23503.704999999994</v>
      </c>
      <c r="M124" s="235"/>
      <c r="N124" s="330">
        <v>85793</v>
      </c>
      <c r="O124" s="331" t="s">
        <v>3352</v>
      </c>
    </row>
    <row r="125" spans="1:15" x14ac:dyDescent="0.15">
      <c r="A125" s="230" t="s">
        <v>3339</v>
      </c>
      <c r="B125" s="588" t="s">
        <v>3361</v>
      </c>
      <c r="C125" s="336"/>
      <c r="D125" s="588"/>
      <c r="E125" s="231" t="s">
        <v>67</v>
      </c>
      <c r="F125" s="587">
        <v>53437614.829999998</v>
      </c>
      <c r="G125" s="232" t="s">
        <v>98</v>
      </c>
      <c r="H125" s="233">
        <v>42261</v>
      </c>
      <c r="I125" s="234" t="s">
        <v>199</v>
      </c>
      <c r="J125" s="236">
        <v>14700.667099998998</v>
      </c>
      <c r="M125" s="284"/>
      <c r="N125" s="330">
        <v>171640</v>
      </c>
      <c r="O125" s="331" t="s">
        <v>3353</v>
      </c>
    </row>
    <row r="126" spans="1:15" x14ac:dyDescent="0.15">
      <c r="A126" s="230" t="s">
        <v>3340</v>
      </c>
      <c r="B126" s="588" t="s">
        <v>3362</v>
      </c>
      <c r="C126" s="336"/>
      <c r="D126" s="588"/>
      <c r="E126" s="231" t="s">
        <v>67</v>
      </c>
      <c r="F126" s="587">
        <v>16796335.539999999</v>
      </c>
      <c r="G126" s="232" t="s">
        <v>98</v>
      </c>
      <c r="H126" s="233">
        <v>42262</v>
      </c>
      <c r="I126" s="234" t="s">
        <v>199</v>
      </c>
      <c r="J126" s="236">
        <v>42840</v>
      </c>
      <c r="M126" s="284"/>
      <c r="N126" s="330"/>
      <c r="O126" s="331"/>
    </row>
    <row r="127" spans="1:15" x14ac:dyDescent="0.15">
      <c r="A127" s="230" t="s">
        <v>3341</v>
      </c>
      <c r="B127" s="588" t="s">
        <v>3363</v>
      </c>
      <c r="C127" s="336"/>
      <c r="D127" s="588"/>
      <c r="E127" s="231" t="s">
        <v>67</v>
      </c>
      <c r="F127" s="587">
        <v>90460129.109999999</v>
      </c>
      <c r="G127" s="232" t="s">
        <v>98</v>
      </c>
      <c r="H127" s="233">
        <v>42262</v>
      </c>
      <c r="I127" s="234" t="s">
        <v>199</v>
      </c>
      <c r="J127" s="236">
        <v>13397.914000000004</v>
      </c>
      <c r="M127" s="235"/>
      <c r="N127" s="330"/>
      <c r="O127" s="331"/>
    </row>
    <row r="128" spans="1:15" x14ac:dyDescent="0.15">
      <c r="A128" s="230" t="s">
        <v>3342</v>
      </c>
      <c r="B128" s="588" t="s">
        <v>3364</v>
      </c>
      <c r="C128" s="336"/>
      <c r="D128" s="588"/>
      <c r="E128" s="231" t="s">
        <v>67</v>
      </c>
      <c r="F128" s="587">
        <v>104029356.34999999</v>
      </c>
      <c r="G128" s="232" t="s">
        <v>98</v>
      </c>
      <c r="H128" s="233">
        <v>42262</v>
      </c>
      <c r="I128" s="234" t="s">
        <v>199</v>
      </c>
      <c r="J128" s="236">
        <v>54217.995900000999</v>
      </c>
      <c r="M128" s="235"/>
      <c r="N128" s="330"/>
      <c r="O128" s="331"/>
    </row>
    <row r="129" spans="1:15" x14ac:dyDescent="0.15">
      <c r="A129" s="230" t="s">
        <v>3343</v>
      </c>
      <c r="B129" s="588" t="s">
        <v>3365</v>
      </c>
      <c r="C129" s="336"/>
      <c r="D129" s="588"/>
      <c r="E129" s="231" t="s">
        <v>67</v>
      </c>
      <c r="F129" s="587">
        <v>7914230.0300000003</v>
      </c>
      <c r="G129" s="232" t="s">
        <v>98</v>
      </c>
      <c r="H129" s="233">
        <v>42269</v>
      </c>
      <c r="I129" s="234" t="s">
        <v>199</v>
      </c>
      <c r="J129" s="236">
        <v>57745.38109999898</v>
      </c>
      <c r="M129" s="235"/>
      <c r="N129" s="330"/>
      <c r="O129" s="331"/>
    </row>
    <row r="130" spans="1:15" x14ac:dyDescent="0.15">
      <c r="A130" s="230" t="s">
        <v>3345</v>
      </c>
      <c r="B130" s="588" t="s">
        <v>3366</v>
      </c>
      <c r="C130" s="336"/>
      <c r="D130" s="588"/>
      <c r="E130" s="231" t="s">
        <v>67</v>
      </c>
      <c r="F130" s="587">
        <v>67097032.469999999</v>
      </c>
      <c r="G130" s="232" t="s">
        <v>98</v>
      </c>
      <c r="H130" s="233">
        <v>42269</v>
      </c>
      <c r="I130" s="234" t="s">
        <v>199</v>
      </c>
      <c r="J130" s="236">
        <v>37876.801999999996</v>
      </c>
      <c r="M130" s="235"/>
      <c r="N130" s="330"/>
      <c r="O130" s="331"/>
    </row>
    <row r="131" spans="1:15" x14ac:dyDescent="0.15">
      <c r="A131" s="230" t="s">
        <v>3346</v>
      </c>
      <c r="B131" s="588" t="s">
        <v>3367</v>
      </c>
      <c r="C131" s="336"/>
      <c r="D131" s="588"/>
      <c r="E131" s="231" t="s">
        <v>67</v>
      </c>
      <c r="F131" s="587">
        <v>11511609.779999999</v>
      </c>
      <c r="G131" s="232" t="s">
        <v>98</v>
      </c>
      <c r="H131" s="233">
        <v>42270</v>
      </c>
      <c r="I131" s="234" t="s">
        <v>199</v>
      </c>
      <c r="J131" s="236">
        <v>42978</v>
      </c>
      <c r="L131" s="236"/>
      <c r="M131" s="235"/>
      <c r="N131" s="330"/>
      <c r="O131" s="331"/>
    </row>
    <row r="132" spans="1:15" x14ac:dyDescent="0.15">
      <c r="A132" s="230" t="s">
        <v>3347</v>
      </c>
      <c r="B132" s="588" t="s">
        <v>3368</v>
      </c>
      <c r="C132" s="336"/>
      <c r="D132" s="588"/>
      <c r="E132" s="231" t="s">
        <v>67</v>
      </c>
      <c r="F132" s="587">
        <v>85021693.659999996</v>
      </c>
      <c r="G132" s="232" t="s">
        <v>98</v>
      </c>
      <c r="H132" s="233">
        <v>42276</v>
      </c>
      <c r="I132" s="234" t="s">
        <v>199</v>
      </c>
      <c r="J132" s="236">
        <v>35114.005000000005</v>
      </c>
      <c r="L132" s="236"/>
      <c r="M132" s="235"/>
      <c r="N132" s="330"/>
      <c r="O132" s="331"/>
    </row>
    <row r="133" spans="1:15" x14ac:dyDescent="0.15">
      <c r="A133" s="230" t="s">
        <v>3348</v>
      </c>
      <c r="B133" s="588" t="s">
        <v>3369</v>
      </c>
      <c r="C133" s="336"/>
      <c r="D133" s="588"/>
      <c r="E133" s="231" t="s">
        <v>67</v>
      </c>
      <c r="F133" s="587">
        <v>33894892.689999998</v>
      </c>
      <c r="G133" s="232" t="s">
        <v>98</v>
      </c>
      <c r="H133" s="233">
        <v>42276</v>
      </c>
      <c r="I133" s="234" t="s">
        <v>199</v>
      </c>
      <c r="J133" s="236">
        <v>13190.071900000999</v>
      </c>
      <c r="M133" s="235"/>
      <c r="N133" s="330"/>
      <c r="O133" s="331"/>
    </row>
    <row r="134" spans="1:15" ht="12" thickBot="1" x14ac:dyDescent="0.2">
      <c r="A134" s="230"/>
      <c r="B134" s="588"/>
      <c r="C134" s="336"/>
      <c r="D134" s="588"/>
      <c r="E134" s="231"/>
      <c r="F134" s="587"/>
      <c r="G134" s="232"/>
      <c r="H134" s="233"/>
      <c r="I134" s="401" t="s">
        <v>1920</v>
      </c>
      <c r="J134" s="274">
        <f>SUM(J121:J133)</f>
        <v>518901.44999999995</v>
      </c>
      <c r="M134" s="235"/>
      <c r="N134" s="330"/>
      <c r="O134" s="331"/>
    </row>
    <row r="135" spans="1:15" ht="12" thickTop="1" x14ac:dyDescent="0.15">
      <c r="A135" s="230" t="s">
        <v>3280</v>
      </c>
      <c r="B135" s="588" t="s">
        <v>3356</v>
      </c>
      <c r="C135" s="348"/>
      <c r="E135" s="231" t="s">
        <v>67</v>
      </c>
      <c r="F135" s="587">
        <v>85508559.650000006</v>
      </c>
      <c r="G135" s="232" t="s">
        <v>98</v>
      </c>
      <c r="H135" s="233">
        <v>42181</v>
      </c>
      <c r="I135" s="234" t="s">
        <v>199</v>
      </c>
      <c r="J135" s="236">
        <v>7214.3779000009999</v>
      </c>
      <c r="M135" s="266">
        <f>+O135-O119</f>
        <v>0</v>
      </c>
      <c r="N135" s="228" t="s">
        <v>56</v>
      </c>
      <c r="O135" s="333">
        <f>SUM(N120:N134)</f>
        <v>802515.92809999897</v>
      </c>
    </row>
    <row r="136" spans="1:15" x14ac:dyDescent="0.15">
      <c r="A136" s="230" t="s">
        <v>3276</v>
      </c>
      <c r="B136" s="590" t="s">
        <v>3297</v>
      </c>
      <c r="C136" s="348"/>
      <c r="E136" s="231" t="s">
        <v>67</v>
      </c>
      <c r="F136" s="589">
        <v>40781404.590000004</v>
      </c>
      <c r="G136" s="232" t="s">
        <v>98</v>
      </c>
      <c r="H136" s="233">
        <v>42221</v>
      </c>
      <c r="I136" s="234" t="s">
        <v>199</v>
      </c>
      <c r="J136" s="236">
        <v>38830.351099998989</v>
      </c>
    </row>
    <row r="137" spans="1:15" s="181" customFormat="1" x14ac:dyDescent="0.15">
      <c r="A137" s="230" t="s">
        <v>3338</v>
      </c>
      <c r="B137" s="590" t="s">
        <v>3354</v>
      </c>
      <c r="C137" s="348"/>
      <c r="E137" s="231" t="s">
        <v>67</v>
      </c>
      <c r="F137" s="589">
        <v>62402939.119999997</v>
      </c>
      <c r="G137" s="232" t="s">
        <v>98</v>
      </c>
      <c r="H137" s="233">
        <v>42229</v>
      </c>
      <c r="I137" s="234" t="s">
        <v>199</v>
      </c>
      <c r="J137" s="236">
        <v>14706.626</v>
      </c>
      <c r="L137" s="180"/>
      <c r="M137" s="182"/>
      <c r="N137" s="180"/>
      <c r="O137" s="180"/>
    </row>
    <row r="138" spans="1:15" x14ac:dyDescent="0.15">
      <c r="A138" s="230" t="s">
        <v>3344</v>
      </c>
      <c r="B138" s="590" t="s">
        <v>3355</v>
      </c>
      <c r="C138" s="348"/>
      <c r="E138" s="231" t="s">
        <v>67</v>
      </c>
      <c r="F138" s="589">
        <v>43987806.609999999</v>
      </c>
      <c r="G138" s="232" t="s">
        <v>98</v>
      </c>
      <c r="H138" s="233">
        <v>42240</v>
      </c>
      <c r="I138" s="234" t="s">
        <v>199</v>
      </c>
      <c r="J138" s="236">
        <v>68801.051999999981</v>
      </c>
    </row>
    <row r="139" spans="1:15" ht="12" thickBot="1" x14ac:dyDescent="0.2">
      <c r="A139" s="230"/>
      <c r="B139" s="588"/>
      <c r="C139" s="336"/>
      <c r="D139" s="588"/>
      <c r="E139" s="231"/>
      <c r="F139" s="587"/>
      <c r="G139" s="232"/>
      <c r="H139" s="233"/>
      <c r="I139" s="401" t="s">
        <v>320</v>
      </c>
      <c r="J139" s="274">
        <f>SUM(J135:J138)</f>
        <v>129552.40699999998</v>
      </c>
    </row>
    <row r="140" spans="1:15" ht="12" thickTop="1" x14ac:dyDescent="0.15">
      <c r="J140" s="259"/>
    </row>
    <row r="141" spans="1:15" x14ac:dyDescent="0.15">
      <c r="J141" s="259"/>
    </row>
    <row r="142" spans="1:15" x14ac:dyDescent="0.15">
      <c r="J142" s="259"/>
    </row>
    <row r="143" spans="1:15" x14ac:dyDescent="0.15">
      <c r="J143" s="259"/>
    </row>
    <row r="144" spans="1:15" x14ac:dyDescent="0.15">
      <c r="J144" s="259"/>
    </row>
    <row r="145" spans="1:10" x14ac:dyDescent="0.15">
      <c r="J145" s="259"/>
    </row>
    <row r="146" spans="1:10" x14ac:dyDescent="0.15">
      <c r="J146" s="259"/>
    </row>
    <row r="147" spans="1:10" x14ac:dyDescent="0.15">
      <c r="J147" s="259"/>
    </row>
    <row r="148" spans="1:10" x14ac:dyDescent="0.15">
      <c r="J148" s="259"/>
    </row>
    <row r="149" spans="1:10" x14ac:dyDescent="0.15">
      <c r="J149" s="259"/>
    </row>
    <row r="150" spans="1:10" x14ac:dyDescent="0.15">
      <c r="J150" s="259"/>
    </row>
    <row r="151" spans="1:10" x14ac:dyDescent="0.15">
      <c r="A151" s="181"/>
      <c r="B151" s="181" t="s">
        <v>10</v>
      </c>
      <c r="C151" s="348" t="s">
        <v>2935</v>
      </c>
      <c r="D151" s="181" t="s">
        <v>871</v>
      </c>
      <c r="E151" s="181" t="s">
        <v>872</v>
      </c>
      <c r="F151" s="181" t="s">
        <v>18</v>
      </c>
    </row>
    <row r="152" spans="1:10" x14ac:dyDescent="0.15">
      <c r="A152" s="230" t="s">
        <v>3275</v>
      </c>
      <c r="B152" s="180">
        <f>+ROUND(J121,0)</f>
        <v>67864</v>
      </c>
      <c r="C152" s="349">
        <v>0.2</v>
      </c>
      <c r="D152" s="350">
        <f t="shared" ref="D152:D160" si="20">+B152*C152</f>
        <v>13572.800000000001</v>
      </c>
      <c r="E152" s="350">
        <f t="shared" ref="E152:E160" si="21">+D152*0.1</f>
        <v>1357.2800000000002</v>
      </c>
      <c r="F152" s="351">
        <f t="shared" ref="F152:F160" si="22">+D152+E152</f>
        <v>14930.080000000002</v>
      </c>
    </row>
    <row r="153" spans="1:10" x14ac:dyDescent="0.15">
      <c r="A153" s="230" t="s">
        <v>3277</v>
      </c>
      <c r="B153" s="180">
        <f t="shared" ref="B153:B169" si="23">+ROUND(J122,0)</f>
        <v>83976</v>
      </c>
      <c r="C153" s="349">
        <v>0.2</v>
      </c>
      <c r="D153" s="350">
        <f t="shared" si="20"/>
        <v>16795.2</v>
      </c>
      <c r="E153" s="350">
        <f t="shared" si="21"/>
        <v>1679.5200000000002</v>
      </c>
      <c r="F153" s="351">
        <f t="shared" si="22"/>
        <v>18474.72</v>
      </c>
    </row>
    <row r="154" spans="1:10" x14ac:dyDescent="0.15">
      <c r="A154" s="230" t="s">
        <v>3278</v>
      </c>
      <c r="B154" s="180">
        <f t="shared" si="23"/>
        <v>31497</v>
      </c>
      <c r="C154" s="349">
        <v>0.2</v>
      </c>
      <c r="D154" s="350">
        <f t="shared" si="20"/>
        <v>6299.4000000000005</v>
      </c>
      <c r="E154" s="350">
        <f t="shared" si="21"/>
        <v>629.94000000000005</v>
      </c>
      <c r="F154" s="351">
        <f t="shared" si="22"/>
        <v>6929.34</v>
      </c>
    </row>
    <row r="155" spans="1:10" x14ac:dyDescent="0.15">
      <c r="A155" s="230" t="s">
        <v>3279</v>
      </c>
      <c r="B155" s="180">
        <f t="shared" si="23"/>
        <v>23504</v>
      </c>
      <c r="C155" s="349">
        <v>0.2</v>
      </c>
      <c r="D155" s="350">
        <f t="shared" si="20"/>
        <v>4700.8</v>
      </c>
      <c r="E155" s="350">
        <f t="shared" si="21"/>
        <v>470.08000000000004</v>
      </c>
      <c r="F155" s="351">
        <f t="shared" si="22"/>
        <v>5170.88</v>
      </c>
    </row>
    <row r="156" spans="1:10" x14ac:dyDescent="0.15">
      <c r="A156" s="230" t="s">
        <v>3339</v>
      </c>
      <c r="B156" s="180">
        <f t="shared" si="23"/>
        <v>14701</v>
      </c>
      <c r="C156" s="349">
        <v>0.2</v>
      </c>
      <c r="D156" s="350">
        <f t="shared" si="20"/>
        <v>2940.2000000000003</v>
      </c>
      <c r="E156" s="350">
        <f t="shared" si="21"/>
        <v>294.02000000000004</v>
      </c>
      <c r="F156" s="351">
        <f t="shared" si="22"/>
        <v>3234.2200000000003</v>
      </c>
    </row>
    <row r="157" spans="1:10" x14ac:dyDescent="0.15">
      <c r="A157" s="230" t="s">
        <v>3340</v>
      </c>
      <c r="B157" s="180">
        <f t="shared" si="23"/>
        <v>42840</v>
      </c>
      <c r="C157" s="349">
        <v>0.2</v>
      </c>
      <c r="D157" s="350">
        <f t="shared" si="20"/>
        <v>8568</v>
      </c>
      <c r="E157" s="350">
        <f t="shared" si="21"/>
        <v>856.80000000000007</v>
      </c>
      <c r="F157" s="351">
        <f t="shared" si="22"/>
        <v>9424.7999999999993</v>
      </c>
    </row>
    <row r="158" spans="1:10" x14ac:dyDescent="0.15">
      <c r="A158" s="230" t="s">
        <v>3341</v>
      </c>
      <c r="B158" s="180">
        <f t="shared" si="23"/>
        <v>13398</v>
      </c>
      <c r="C158" s="349">
        <v>0.2</v>
      </c>
      <c r="D158" s="350">
        <f t="shared" si="20"/>
        <v>2679.6000000000004</v>
      </c>
      <c r="E158" s="350">
        <f t="shared" si="21"/>
        <v>267.96000000000004</v>
      </c>
      <c r="F158" s="351">
        <f t="shared" si="22"/>
        <v>2947.5600000000004</v>
      </c>
    </row>
    <row r="159" spans="1:10" x14ac:dyDescent="0.15">
      <c r="A159" s="230" t="s">
        <v>3342</v>
      </c>
      <c r="B159" s="180">
        <f t="shared" si="23"/>
        <v>54218</v>
      </c>
      <c r="C159" s="349">
        <v>0.2</v>
      </c>
      <c r="D159" s="350">
        <f t="shared" si="20"/>
        <v>10843.6</v>
      </c>
      <c r="E159" s="350">
        <f t="shared" si="21"/>
        <v>1084.3600000000001</v>
      </c>
      <c r="F159" s="351">
        <f t="shared" si="22"/>
        <v>11927.960000000001</v>
      </c>
    </row>
    <row r="160" spans="1:10" x14ac:dyDescent="0.15">
      <c r="A160" s="230" t="s">
        <v>3343</v>
      </c>
      <c r="B160" s="180">
        <f t="shared" si="23"/>
        <v>57745</v>
      </c>
      <c r="C160" s="349">
        <v>0.2</v>
      </c>
      <c r="D160" s="350">
        <f t="shared" si="20"/>
        <v>11549</v>
      </c>
      <c r="E160" s="350">
        <f t="shared" si="21"/>
        <v>1154.9000000000001</v>
      </c>
      <c r="F160" s="351">
        <f t="shared" si="22"/>
        <v>12703.9</v>
      </c>
    </row>
    <row r="161" spans="1:6" x14ac:dyDescent="0.15">
      <c r="A161" s="230" t="s">
        <v>3345</v>
      </c>
      <c r="B161" s="180">
        <f t="shared" si="23"/>
        <v>37877</v>
      </c>
      <c r="C161" s="349">
        <v>0.2</v>
      </c>
      <c r="D161" s="350">
        <f t="shared" ref="D161:D164" si="24">+B161*C161</f>
        <v>7575.4000000000005</v>
      </c>
      <c r="E161" s="350">
        <f t="shared" ref="E161:E164" si="25">+D161*0.1</f>
        <v>757.54000000000008</v>
      </c>
      <c r="F161" s="351">
        <f t="shared" ref="F161:F164" si="26">+D161+E161</f>
        <v>8332.94</v>
      </c>
    </row>
    <row r="162" spans="1:6" x14ac:dyDescent="0.15">
      <c r="A162" s="230" t="s">
        <v>3346</v>
      </c>
      <c r="B162" s="180">
        <f t="shared" si="23"/>
        <v>42978</v>
      </c>
      <c r="C162" s="349">
        <v>0.2</v>
      </c>
      <c r="D162" s="350">
        <f t="shared" si="24"/>
        <v>8595.6</v>
      </c>
      <c r="E162" s="350">
        <f t="shared" si="25"/>
        <v>859.56000000000006</v>
      </c>
      <c r="F162" s="351">
        <f t="shared" si="26"/>
        <v>9455.16</v>
      </c>
    </row>
    <row r="163" spans="1:6" x14ac:dyDescent="0.15">
      <c r="A163" s="230" t="s">
        <v>3347</v>
      </c>
      <c r="B163" s="180">
        <f t="shared" si="23"/>
        <v>35114</v>
      </c>
      <c r="C163" s="349">
        <v>0.2</v>
      </c>
      <c r="D163" s="350">
        <f t="shared" si="24"/>
        <v>7022.8</v>
      </c>
      <c r="E163" s="350">
        <f t="shared" si="25"/>
        <v>702.28000000000009</v>
      </c>
      <c r="F163" s="351">
        <f t="shared" si="26"/>
        <v>7725.08</v>
      </c>
    </row>
    <row r="164" spans="1:6" x14ac:dyDescent="0.15">
      <c r="A164" s="230" t="s">
        <v>3348</v>
      </c>
      <c r="B164" s="180">
        <f t="shared" si="23"/>
        <v>13190</v>
      </c>
      <c r="C164" s="349">
        <v>0.2</v>
      </c>
      <c r="D164" s="350">
        <f t="shared" si="24"/>
        <v>2638</v>
      </c>
      <c r="E164" s="350">
        <f t="shared" si="25"/>
        <v>263.8</v>
      </c>
      <c r="F164" s="351">
        <f t="shared" si="26"/>
        <v>2901.8</v>
      </c>
    </row>
    <row r="165" spans="1:6" ht="12" thickBot="1" x14ac:dyDescent="0.2">
      <c r="A165" s="230"/>
      <c r="B165" s="381">
        <f>SUM(B152:B164)</f>
        <v>518902</v>
      </c>
      <c r="C165" s="349"/>
      <c r="D165" s="380">
        <f>SUM(D152:D164)</f>
        <v>103780.40000000001</v>
      </c>
      <c r="E165" s="380">
        <f t="shared" ref="E165:F165" si="27">SUM(E152:E164)</f>
        <v>10378.040000000001</v>
      </c>
      <c r="F165" s="380">
        <f t="shared" si="27"/>
        <v>114158.44</v>
      </c>
    </row>
    <row r="166" spans="1:6" ht="12" thickTop="1" x14ac:dyDescent="0.15">
      <c r="A166" s="230" t="s">
        <v>3280</v>
      </c>
      <c r="B166" s="180">
        <f t="shared" si="23"/>
        <v>7214</v>
      </c>
      <c r="C166" s="349">
        <v>0.2</v>
      </c>
      <c r="D166" s="350">
        <f t="shared" ref="D166:D169" si="28">+B166*C166</f>
        <v>1442.8000000000002</v>
      </c>
      <c r="E166" s="350">
        <f t="shared" ref="E166:E169" si="29">+D166*0.1</f>
        <v>144.28000000000003</v>
      </c>
      <c r="F166" s="351">
        <f t="shared" ref="F166:F169" si="30">+D166+E166</f>
        <v>1587.0800000000002</v>
      </c>
    </row>
    <row r="167" spans="1:6" x14ac:dyDescent="0.15">
      <c r="A167" s="230" t="s">
        <v>3276</v>
      </c>
      <c r="B167" s="180">
        <f t="shared" si="23"/>
        <v>38830</v>
      </c>
      <c r="C167" s="349">
        <v>0.2</v>
      </c>
      <c r="D167" s="350">
        <f t="shared" si="28"/>
        <v>7766</v>
      </c>
      <c r="E167" s="350">
        <f t="shared" si="29"/>
        <v>776.6</v>
      </c>
      <c r="F167" s="351">
        <f t="shared" si="30"/>
        <v>8542.6</v>
      </c>
    </row>
    <row r="168" spans="1:6" x14ac:dyDescent="0.15">
      <c r="A168" s="230" t="s">
        <v>3338</v>
      </c>
      <c r="B168" s="180">
        <f t="shared" si="23"/>
        <v>14707</v>
      </c>
      <c r="C168" s="349">
        <v>0.2</v>
      </c>
      <c r="D168" s="350">
        <f t="shared" si="28"/>
        <v>2941.4</v>
      </c>
      <c r="E168" s="350">
        <f t="shared" si="29"/>
        <v>294.14000000000004</v>
      </c>
      <c r="F168" s="351">
        <f t="shared" si="30"/>
        <v>3235.54</v>
      </c>
    </row>
    <row r="169" spans="1:6" x14ac:dyDescent="0.15">
      <c r="A169" s="230" t="s">
        <v>3344</v>
      </c>
      <c r="B169" s="180">
        <f t="shared" si="23"/>
        <v>68801</v>
      </c>
      <c r="C169" s="349">
        <v>0.2</v>
      </c>
      <c r="D169" s="350">
        <f t="shared" si="28"/>
        <v>13760.2</v>
      </c>
      <c r="E169" s="350">
        <f t="shared" si="29"/>
        <v>1376.0200000000002</v>
      </c>
      <c r="F169" s="351">
        <f t="shared" si="30"/>
        <v>15136.220000000001</v>
      </c>
    </row>
    <row r="170" spans="1:6" ht="12" thickBot="1" x14ac:dyDescent="0.2">
      <c r="A170" s="230"/>
      <c r="B170" s="381">
        <f>SUM(B166:B169)</f>
        <v>129552</v>
      </c>
      <c r="C170" s="349"/>
      <c r="D170" s="380">
        <f>SUM(D166:D169)</f>
        <v>25910.400000000001</v>
      </c>
      <c r="E170" s="380">
        <f t="shared" ref="E170:F170" si="31">SUM(E166:E169)</f>
        <v>2591.0400000000004</v>
      </c>
      <c r="F170" s="380">
        <f t="shared" si="31"/>
        <v>28501.440000000002</v>
      </c>
    </row>
    <row r="171" spans="1:6" ht="12" thickTop="1" x14ac:dyDescent="0.15"/>
  </sheetData>
  <mergeCells count="7">
    <mergeCell ref="B120:D120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144"/>
  <sheetViews>
    <sheetView topLeftCell="B1" zoomScale="115" zoomScaleNormal="115" workbookViewId="0">
      <pane ySplit="6" topLeftCell="A60" activePane="bottomLeft" state="frozen"/>
      <selection pane="bottomLeft" activeCell="G57" sqref="G5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3242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3228</v>
      </c>
      <c r="B7" s="263"/>
      <c r="C7" s="328">
        <v>38645.819099999004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38645.819099999004</v>
      </c>
      <c r="O7" s="328">
        <f>+C112</f>
        <v>503324.00109999906</v>
      </c>
    </row>
    <row r="8" spans="1:15" x14ac:dyDescent="0.15">
      <c r="A8" s="193" t="s">
        <v>3229</v>
      </c>
      <c r="B8" s="193"/>
      <c r="C8" s="329">
        <v>128551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38645.819099999004</v>
      </c>
      <c r="O8" s="329">
        <f>O7+G8-I8-L8</f>
        <v>503324.00109999906</v>
      </c>
    </row>
    <row r="9" spans="1:15" x14ac:dyDescent="0.15">
      <c r="A9" s="193" t="s">
        <v>3230</v>
      </c>
      <c r="B9" s="193"/>
      <c r="C9" s="329">
        <v>119614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38645.819099999004</v>
      </c>
      <c r="O9" s="329">
        <f t="shared" ref="O9:O11" si="1">O8+G9-I9-L9</f>
        <v>503324.00109999906</v>
      </c>
    </row>
    <row r="10" spans="1:15" x14ac:dyDescent="0.15">
      <c r="A10" s="193" t="s">
        <v>3231</v>
      </c>
      <c r="B10" s="193"/>
      <c r="C10" s="329">
        <v>87754.182000000001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38645.819099999004</v>
      </c>
      <c r="O10" s="329">
        <f t="shared" si="1"/>
        <v>503324.00109999906</v>
      </c>
    </row>
    <row r="11" spans="1:15" x14ac:dyDescent="0.15">
      <c r="A11" s="193" t="s">
        <v>3232</v>
      </c>
      <c r="B11" s="193"/>
      <c r="C11" s="329">
        <v>128759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38645.819099999004</v>
      </c>
      <c r="O11" s="329">
        <f t="shared" si="1"/>
        <v>503324.00109999906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76" si="2">+N11-I12-L12</f>
        <v>38645.819099999004</v>
      </c>
      <c r="O12" s="329">
        <f t="shared" ref="O12:O76" si="3">O11+G12-I12-L12</f>
        <v>503324.00109999906</v>
      </c>
    </row>
    <row r="13" spans="1:15" x14ac:dyDescent="0.15">
      <c r="A13" s="193"/>
      <c r="B13" s="193"/>
      <c r="C13" s="329"/>
      <c r="D13" s="482" t="s">
        <v>3243</v>
      </c>
      <c r="E13" s="193" t="s">
        <v>1283</v>
      </c>
      <c r="F13" s="193" t="str">
        <f>+'[1]รับ 0815'!$E$47</f>
        <v>GC 010815</v>
      </c>
      <c r="G13" s="329">
        <f>+'[1]รับ 0815'!$D$47</f>
        <v>85923</v>
      </c>
      <c r="H13" s="482" t="s">
        <v>3243</v>
      </c>
      <c r="I13" s="329">
        <v>3528.47</v>
      </c>
      <c r="J13" s="193" t="s">
        <v>3228</v>
      </c>
      <c r="K13" s="193">
        <v>5800361038</v>
      </c>
      <c r="L13" s="329">
        <v>30594.720000000001</v>
      </c>
      <c r="M13" s="193" t="s">
        <v>3228</v>
      </c>
      <c r="N13" s="329">
        <f t="shared" si="2"/>
        <v>4522.6290999990015</v>
      </c>
      <c r="O13" s="329">
        <f t="shared" si="3"/>
        <v>555123.81109999912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 t="s">
        <v>3244</v>
      </c>
      <c r="I14" s="329">
        <v>2900.402</v>
      </c>
      <c r="J14" s="193" t="s">
        <v>3228</v>
      </c>
      <c r="K14" s="193">
        <v>5800361038</v>
      </c>
      <c r="L14" s="329">
        <v>1004.062</v>
      </c>
      <c r="M14" s="193" t="s">
        <v>3228</v>
      </c>
      <c r="N14" s="329">
        <f t="shared" si="2"/>
        <v>618.16509999900143</v>
      </c>
      <c r="O14" s="329">
        <f t="shared" si="3"/>
        <v>551219.34709999908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 t="s">
        <v>3244</v>
      </c>
      <c r="I15" s="329"/>
      <c r="J15" s="193"/>
      <c r="K15" s="193">
        <v>5800361038</v>
      </c>
      <c r="L15" s="329">
        <v>618.16509999900143</v>
      </c>
      <c r="M15" s="193" t="s">
        <v>3228</v>
      </c>
      <c r="N15" s="329">
        <f t="shared" si="2"/>
        <v>0</v>
      </c>
      <c r="O15" s="329">
        <f t="shared" si="3"/>
        <v>550601.18200000003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3244</v>
      </c>
      <c r="I16" s="329"/>
      <c r="J16" s="193"/>
      <c r="K16" s="193">
        <v>5800361038</v>
      </c>
      <c r="L16" s="329">
        <v>13997.621900001001</v>
      </c>
      <c r="M16" s="193" t="s">
        <v>3229</v>
      </c>
      <c r="N16" s="329">
        <f>C8+N15-I16-L16</f>
        <v>114553.378099999</v>
      </c>
      <c r="O16" s="329">
        <f t="shared" si="3"/>
        <v>536603.56009999907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3245</v>
      </c>
      <c r="I17" s="329">
        <v>10248.260000000002</v>
      </c>
      <c r="J17" s="193" t="s">
        <v>3229</v>
      </c>
      <c r="K17" s="193">
        <v>5800361038</v>
      </c>
      <c r="L17" s="329">
        <v>15476.700999999999</v>
      </c>
      <c r="M17" s="193" t="s">
        <v>3229</v>
      </c>
      <c r="N17" s="329">
        <f t="shared" si="2"/>
        <v>88828.417099999002</v>
      </c>
      <c r="O17" s="329">
        <f t="shared" si="3"/>
        <v>510878.59909999906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3246</v>
      </c>
      <c r="I18" s="329">
        <v>13758.643</v>
      </c>
      <c r="J18" s="193" t="s">
        <v>3229</v>
      </c>
      <c r="K18" s="193">
        <v>5800361038</v>
      </c>
      <c r="L18" s="329">
        <v>69219.517000000007</v>
      </c>
      <c r="M18" s="193" t="s">
        <v>3229</v>
      </c>
      <c r="N18" s="329">
        <f t="shared" si="2"/>
        <v>5850.2570999989985</v>
      </c>
      <c r="O18" s="329">
        <f t="shared" si="3"/>
        <v>427900.43909999909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3247</v>
      </c>
      <c r="I19" s="329">
        <v>5850.2570999989985</v>
      </c>
      <c r="J19" s="193" t="s">
        <v>3229</v>
      </c>
      <c r="K19" s="193"/>
      <c r="L19" s="329"/>
      <c r="M19" s="193"/>
      <c r="N19" s="329">
        <f t="shared" si="2"/>
        <v>0</v>
      </c>
      <c r="O19" s="329">
        <f t="shared" si="3"/>
        <v>422050.18200000009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3247</v>
      </c>
      <c r="I20" s="329">
        <v>2753.7629000010002</v>
      </c>
      <c r="J20" s="193" t="s">
        <v>3230</v>
      </c>
      <c r="K20" s="193">
        <v>5800361038</v>
      </c>
      <c r="L20" s="329">
        <v>16380.384</v>
      </c>
      <c r="M20" s="193" t="s">
        <v>3230</v>
      </c>
      <c r="N20" s="329">
        <f>C9+N19-I20-L20</f>
        <v>100479.85309999899</v>
      </c>
      <c r="O20" s="329">
        <f t="shared" si="3"/>
        <v>402916.03509999905</v>
      </c>
    </row>
    <row r="21" spans="1:15" x14ac:dyDescent="0.15">
      <c r="A21" s="193"/>
      <c r="B21" s="193"/>
      <c r="C21" s="329"/>
      <c r="D21" s="482" t="s">
        <v>3267</v>
      </c>
      <c r="E21" s="193" t="s">
        <v>1283</v>
      </c>
      <c r="F21" s="561" t="str">
        <f>+'[1]รับ 0815'!$E$48</f>
        <v>GC 060815</v>
      </c>
      <c r="G21" s="329">
        <f>+'[1]รับ 0815'!$D$48</f>
        <v>42879</v>
      </c>
      <c r="H21" s="482" t="s">
        <v>3267</v>
      </c>
      <c r="I21" s="329">
        <v>4013.4790000000003</v>
      </c>
      <c r="J21" s="193" t="s">
        <v>3230</v>
      </c>
      <c r="K21" s="193"/>
      <c r="L21" s="329"/>
      <c r="M21" s="193"/>
      <c r="N21" s="329">
        <f t="shared" si="2"/>
        <v>96466.374099998982</v>
      </c>
      <c r="O21" s="329">
        <f t="shared" si="3"/>
        <v>441781.55609999906</v>
      </c>
    </row>
    <row r="22" spans="1:15" x14ac:dyDescent="0.15">
      <c r="A22" s="193"/>
      <c r="B22" s="193"/>
      <c r="C22" s="329"/>
      <c r="D22" s="482" t="s">
        <v>3248</v>
      </c>
      <c r="E22" s="193" t="s">
        <v>1283</v>
      </c>
      <c r="F22" s="203" t="str">
        <f>+'[1]รับ 0815'!$E$49</f>
        <v>GC 070815</v>
      </c>
      <c r="G22" s="329">
        <f>+'[1]รับ 0815'!$D$49</f>
        <v>122654</v>
      </c>
      <c r="H22" s="482" t="s">
        <v>3248</v>
      </c>
      <c r="I22" s="329">
        <v>5669.7459999999992</v>
      </c>
      <c r="J22" s="193" t="s">
        <v>3230</v>
      </c>
      <c r="K22" s="193">
        <v>5800361038</v>
      </c>
      <c r="L22" s="329">
        <v>2776.51</v>
      </c>
      <c r="M22" s="193" t="s">
        <v>3230</v>
      </c>
      <c r="N22" s="329">
        <f t="shared" si="2"/>
        <v>88020.118099998988</v>
      </c>
      <c r="O22" s="329">
        <f t="shared" si="3"/>
        <v>555989.30009999895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 t="s">
        <v>3248</v>
      </c>
      <c r="I23" s="329"/>
      <c r="J23" s="193"/>
      <c r="K23" s="193">
        <v>5800361038</v>
      </c>
      <c r="L23" s="329">
        <v>8839.3369999999995</v>
      </c>
      <c r="M23" s="193" t="s">
        <v>3230</v>
      </c>
      <c r="N23" s="329">
        <f t="shared" si="2"/>
        <v>79180.781099998989</v>
      </c>
      <c r="O23" s="329">
        <f t="shared" si="3"/>
        <v>547149.96309999889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 t="s">
        <v>3248</v>
      </c>
      <c r="I24" s="329"/>
      <c r="J24" s="193"/>
      <c r="K24" s="193">
        <v>5800361038</v>
      </c>
      <c r="L24" s="329">
        <v>15373.063</v>
      </c>
      <c r="M24" s="193" t="s">
        <v>3230</v>
      </c>
      <c r="N24" s="329">
        <f t="shared" si="2"/>
        <v>63807.718099998987</v>
      </c>
      <c r="O24" s="329">
        <f t="shared" si="3"/>
        <v>531776.90009999892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 t="s">
        <v>3249</v>
      </c>
      <c r="I25" s="329">
        <v>5622.8549999999996</v>
      </c>
      <c r="J25" s="193" t="s">
        <v>3230</v>
      </c>
      <c r="K25" s="193">
        <v>5800361038</v>
      </c>
      <c r="L25" s="329">
        <v>41382.262999999999</v>
      </c>
      <c r="M25" s="193" t="s">
        <v>3230</v>
      </c>
      <c r="N25" s="329">
        <f t="shared" si="2"/>
        <v>16802.600099998985</v>
      </c>
      <c r="O25" s="329">
        <f t="shared" si="3"/>
        <v>484771.78209999896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 t="s">
        <v>3250</v>
      </c>
      <c r="I26" s="329">
        <v>16802.600099998985</v>
      </c>
      <c r="J26" s="193" t="s">
        <v>3230</v>
      </c>
      <c r="K26" s="193"/>
      <c r="L26" s="329"/>
      <c r="M26" s="193"/>
      <c r="N26" s="329">
        <f t="shared" si="2"/>
        <v>0</v>
      </c>
      <c r="O26" s="329">
        <f t="shared" si="3"/>
        <v>467969.18199999997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 t="s">
        <v>3250</v>
      </c>
      <c r="I27" s="329">
        <v>452.60690000101698</v>
      </c>
      <c r="J27" s="193" t="s">
        <v>3231</v>
      </c>
      <c r="K27" s="193">
        <v>5800361480</v>
      </c>
      <c r="L27" s="329">
        <v>18129.698</v>
      </c>
      <c r="M27" s="193" t="s">
        <v>3231</v>
      </c>
      <c r="N27" s="329">
        <f>C10+N26-I27-L27</f>
        <v>69171.877099998979</v>
      </c>
      <c r="O27" s="329">
        <f t="shared" si="3"/>
        <v>449386.87709999899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 t="s">
        <v>3251</v>
      </c>
      <c r="I28" s="329">
        <v>3661.07</v>
      </c>
      <c r="J28" s="193" t="s">
        <v>3231</v>
      </c>
      <c r="K28" s="193">
        <v>5800361480</v>
      </c>
      <c r="L28" s="329">
        <v>15758.561</v>
      </c>
      <c r="M28" s="193" t="s">
        <v>3231</v>
      </c>
      <c r="N28" s="329">
        <f t="shared" si="2"/>
        <v>49752.246099998978</v>
      </c>
      <c r="O28" s="329">
        <f t="shared" si="3"/>
        <v>429967.246099999</v>
      </c>
    </row>
    <row r="29" spans="1:15" x14ac:dyDescent="0.15">
      <c r="A29" s="193"/>
      <c r="B29" s="193"/>
      <c r="C29" s="329"/>
      <c r="D29" s="482"/>
      <c r="E29" s="193"/>
      <c r="F29" s="561"/>
      <c r="G29" s="329"/>
      <c r="H29" s="482" t="s">
        <v>3251</v>
      </c>
      <c r="I29" s="329"/>
      <c r="J29" s="193"/>
      <c r="K29" s="193">
        <v>5800361480</v>
      </c>
      <c r="L29" s="329">
        <v>978.61300000000006</v>
      </c>
      <c r="M29" s="193" t="s">
        <v>3231</v>
      </c>
      <c r="N29" s="329">
        <f t="shared" si="2"/>
        <v>48773.63309999898</v>
      </c>
      <c r="O29" s="329">
        <f t="shared" si="3"/>
        <v>428988.63309999899</v>
      </c>
    </row>
    <row r="30" spans="1:15" x14ac:dyDescent="0.15">
      <c r="A30" s="193"/>
      <c r="B30" s="193"/>
      <c r="C30" s="329"/>
      <c r="D30" s="482" t="s">
        <v>3252</v>
      </c>
      <c r="E30" s="193" t="s">
        <v>1283</v>
      </c>
      <c r="F30" s="561" t="str">
        <f>+'[1]รับ 0815'!$E$50</f>
        <v>GC 110815</v>
      </c>
      <c r="G30" s="329">
        <f>+'[1]รับ 0815'!$D$50</f>
        <v>85743</v>
      </c>
      <c r="H30" s="482" t="s">
        <v>3252</v>
      </c>
      <c r="I30" s="329">
        <v>48773.63309999898</v>
      </c>
      <c r="J30" s="193" t="s">
        <v>3231</v>
      </c>
      <c r="K30" s="193"/>
      <c r="L30" s="329"/>
      <c r="M30" s="193"/>
      <c r="N30" s="329">
        <f t="shared" si="2"/>
        <v>0</v>
      </c>
      <c r="O30" s="329">
        <f t="shared" si="3"/>
        <v>465958</v>
      </c>
    </row>
    <row r="31" spans="1:15" x14ac:dyDescent="0.15">
      <c r="A31" s="193"/>
      <c r="B31" s="193"/>
      <c r="C31" s="329"/>
      <c r="D31" s="482"/>
      <c r="E31" s="193"/>
      <c r="F31" s="561"/>
      <c r="G31" s="329"/>
      <c r="H31" s="482" t="s">
        <v>3252</v>
      </c>
      <c r="I31" s="329">
        <v>15209.372900001001</v>
      </c>
      <c r="J31" s="193" t="s">
        <v>3232</v>
      </c>
      <c r="K31" s="193">
        <v>5800361038</v>
      </c>
      <c r="L31" s="329">
        <v>4372.0060000000003</v>
      </c>
      <c r="M31" s="193" t="s">
        <v>3232</v>
      </c>
      <c r="N31" s="329">
        <f>C11+N30-I31-L31</f>
        <v>109177.621099999</v>
      </c>
      <c r="O31" s="329">
        <f t="shared" si="3"/>
        <v>446376.621099999</v>
      </c>
    </row>
    <row r="32" spans="1:15" x14ac:dyDescent="0.15">
      <c r="A32" s="193"/>
      <c r="B32" s="193"/>
      <c r="C32" s="329"/>
      <c r="D32" s="482"/>
      <c r="E32" s="193"/>
      <c r="F32" s="561"/>
      <c r="G32" s="329"/>
      <c r="H32" s="482" t="s">
        <v>3253</v>
      </c>
      <c r="I32" s="329">
        <v>3999.2809999999999</v>
      </c>
      <c r="J32" s="193" t="s">
        <v>3232</v>
      </c>
      <c r="K32" s="193">
        <v>5800361038</v>
      </c>
      <c r="L32" s="329">
        <v>8532.5300000000007</v>
      </c>
      <c r="M32" s="193" t="s">
        <v>3232</v>
      </c>
      <c r="N32" s="329">
        <f t="shared" si="2"/>
        <v>96645.810099998998</v>
      </c>
      <c r="O32" s="329">
        <f t="shared" si="3"/>
        <v>433844.81009999895</v>
      </c>
    </row>
    <row r="33" spans="1:15" x14ac:dyDescent="0.15">
      <c r="A33" s="193"/>
      <c r="B33" s="193"/>
      <c r="C33" s="329"/>
      <c r="D33" s="482"/>
      <c r="E33" s="193"/>
      <c r="F33" s="561"/>
      <c r="G33" s="329"/>
      <c r="H33" s="482" t="s">
        <v>3253</v>
      </c>
      <c r="I33" s="329"/>
      <c r="J33" s="193"/>
      <c r="K33" s="193">
        <v>5800361038</v>
      </c>
      <c r="L33" s="329">
        <v>16100.92</v>
      </c>
      <c r="M33" s="193" t="s">
        <v>3232</v>
      </c>
      <c r="N33" s="329">
        <f t="shared" si="2"/>
        <v>80544.890099999</v>
      </c>
      <c r="O33" s="329">
        <f t="shared" si="3"/>
        <v>417743.89009999897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 t="s">
        <v>3253</v>
      </c>
      <c r="I34" s="329"/>
      <c r="J34" s="193"/>
      <c r="K34" s="193">
        <v>5800361038</v>
      </c>
      <c r="L34" s="329">
        <v>602.83600000000001</v>
      </c>
      <c r="M34" s="193" t="s">
        <v>3232</v>
      </c>
      <c r="N34" s="329">
        <f t="shared" si="2"/>
        <v>79942.054099999004</v>
      </c>
      <c r="O34" s="329">
        <f t="shared" si="3"/>
        <v>417141.05409999896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 t="s">
        <v>3268</v>
      </c>
      <c r="I35" s="329">
        <v>5401.5729999999994</v>
      </c>
      <c r="J35" s="193" t="s">
        <v>3232</v>
      </c>
      <c r="K35" s="193"/>
      <c r="L35" s="329"/>
      <c r="M35" s="193"/>
      <c r="N35" s="329">
        <f t="shared" si="2"/>
        <v>74540.481099999</v>
      </c>
      <c r="O35" s="329">
        <f t="shared" si="3"/>
        <v>411739.48109999899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 t="s">
        <v>3254</v>
      </c>
      <c r="I36" s="329">
        <v>35122.737999999998</v>
      </c>
      <c r="J36" s="193" t="s">
        <v>3232</v>
      </c>
      <c r="K36" s="193">
        <v>5800361038</v>
      </c>
      <c r="L36" s="329">
        <v>12076.308999999999</v>
      </c>
      <c r="M36" s="193" t="s">
        <v>3232</v>
      </c>
      <c r="N36" s="329">
        <f t="shared" si="2"/>
        <v>27341.434099999002</v>
      </c>
      <c r="O36" s="329">
        <f t="shared" si="3"/>
        <v>364540.43409999897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3254</v>
      </c>
      <c r="I37" s="329"/>
      <c r="J37" s="193"/>
      <c r="K37" s="193">
        <v>5800361038</v>
      </c>
      <c r="L37" s="329">
        <v>11726.199000000001</v>
      </c>
      <c r="M37" s="193" t="s">
        <v>3232</v>
      </c>
      <c r="N37" s="329">
        <f t="shared" si="2"/>
        <v>15615.235099999001</v>
      </c>
      <c r="O37" s="329">
        <f t="shared" si="3"/>
        <v>352814.23509999894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 t="s">
        <v>3254</v>
      </c>
      <c r="I38" s="329"/>
      <c r="J38" s="193"/>
      <c r="K38" s="193">
        <v>5800361038</v>
      </c>
      <c r="L38" s="329">
        <v>15615.235099999001</v>
      </c>
      <c r="M38" s="193" t="s">
        <v>3232</v>
      </c>
      <c r="N38" s="329">
        <f t="shared" si="2"/>
        <v>0</v>
      </c>
      <c r="O38" s="329">
        <f t="shared" si="3"/>
        <v>337198.99999999994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 t="s">
        <v>3254</v>
      </c>
      <c r="I39" s="329"/>
      <c r="J39" s="193"/>
      <c r="K39" s="193">
        <v>5800361038</v>
      </c>
      <c r="L39" s="329">
        <v>336.22590000099802</v>
      </c>
      <c r="M39" s="193" t="str">
        <f>+'[1]รับ 0815'!$E$47</f>
        <v>GC 010815</v>
      </c>
      <c r="N39" s="329">
        <f>G13+N38-I39-L39</f>
        <v>85586.774099999006</v>
      </c>
      <c r="O39" s="329">
        <f t="shared" si="3"/>
        <v>336862.77409999893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3254</v>
      </c>
      <c r="I40" s="329"/>
      <c r="J40" s="193"/>
      <c r="K40" s="193">
        <v>5800361038</v>
      </c>
      <c r="L40" s="329">
        <v>11502.767</v>
      </c>
      <c r="M40" s="193" t="str">
        <f>+'[1]รับ 0815'!$E$47</f>
        <v>GC 010815</v>
      </c>
      <c r="N40" s="329">
        <f t="shared" si="2"/>
        <v>74084.007099998998</v>
      </c>
      <c r="O40" s="329">
        <f t="shared" si="3"/>
        <v>325360.00709999894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3254</v>
      </c>
      <c r="I41" s="329"/>
      <c r="J41" s="193"/>
      <c r="K41" s="193">
        <v>5800361038</v>
      </c>
      <c r="L41" s="329">
        <v>766.053</v>
      </c>
      <c r="M41" s="193" t="str">
        <f>+'[1]รับ 0815'!$E$47</f>
        <v>GC 010815</v>
      </c>
      <c r="N41" s="329">
        <f t="shared" si="2"/>
        <v>73317.954099998999</v>
      </c>
      <c r="O41" s="329">
        <f t="shared" si="3"/>
        <v>324593.95409999893</v>
      </c>
    </row>
    <row r="42" spans="1:15" x14ac:dyDescent="0.15">
      <c r="A42" s="193"/>
      <c r="B42" s="193"/>
      <c r="C42" s="329"/>
      <c r="D42" s="482" t="s">
        <v>3269</v>
      </c>
      <c r="E42" s="193" t="s">
        <v>1283</v>
      </c>
      <c r="F42" s="193" t="str">
        <f>+'[1]รับ 0815'!$E$51</f>
        <v>GC 150815</v>
      </c>
      <c r="G42" s="329">
        <f>+'[1]รับ 0815'!$D$51</f>
        <v>85775</v>
      </c>
      <c r="H42" s="482" t="s">
        <v>3269</v>
      </c>
      <c r="I42" s="329">
        <v>11853.666000000001</v>
      </c>
      <c r="J42" s="193" t="str">
        <f>+'[1]รับ 0815'!$E$47</f>
        <v>GC 010815</v>
      </c>
      <c r="K42" s="193"/>
      <c r="L42" s="329"/>
      <c r="M42" s="193"/>
      <c r="N42" s="329">
        <f t="shared" si="2"/>
        <v>61464.288099999001</v>
      </c>
      <c r="O42" s="329">
        <f t="shared" si="3"/>
        <v>398515.2880999989</v>
      </c>
    </row>
    <row r="43" spans="1:15" x14ac:dyDescent="0.15">
      <c r="A43" s="193"/>
      <c r="B43" s="193"/>
      <c r="C43" s="329"/>
      <c r="D43" s="482" t="s">
        <v>3256</v>
      </c>
      <c r="E43" s="193" t="s">
        <v>319</v>
      </c>
      <c r="F43" s="193" t="str">
        <f>+'[1]รับ 0815'!$F$37</f>
        <v>TOP 180715</v>
      </c>
      <c r="G43" s="329">
        <f>+'[1]รับ 0815'!$D$38</f>
        <v>43948.478999999999</v>
      </c>
      <c r="H43" s="482" t="s">
        <v>3256</v>
      </c>
      <c r="I43" s="329">
        <v>5309.9650000000001</v>
      </c>
      <c r="J43" s="193" t="str">
        <f>+'[1]รับ 0815'!$E$47</f>
        <v>GC 010815</v>
      </c>
      <c r="K43" s="193">
        <v>5800361038</v>
      </c>
      <c r="L43" s="329">
        <v>15719.448</v>
      </c>
      <c r="M43" s="193" t="str">
        <f>+'[1]รับ 0815'!$E$47</f>
        <v>GC 010815</v>
      </c>
      <c r="N43" s="329">
        <f t="shared" si="2"/>
        <v>40434.875099999001</v>
      </c>
      <c r="O43" s="329">
        <f t="shared" si="3"/>
        <v>421434.35409999889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 t="s">
        <v>3256</v>
      </c>
      <c r="I44" s="329"/>
      <c r="J44" s="193"/>
      <c r="K44" s="193">
        <v>5800361038</v>
      </c>
      <c r="L44" s="329">
        <v>40434.875099999001</v>
      </c>
      <c r="M44" s="193" t="str">
        <f>+'[1]รับ 0815'!$E$47</f>
        <v>GC 010815</v>
      </c>
      <c r="N44" s="329">
        <f t="shared" si="2"/>
        <v>0</v>
      </c>
      <c r="O44" s="329">
        <f t="shared" si="3"/>
        <v>380999.47899999988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3256</v>
      </c>
      <c r="I45" s="329"/>
      <c r="J45" s="193"/>
      <c r="K45" s="193">
        <v>5800361038</v>
      </c>
      <c r="L45" s="329">
        <v>12034.429900001</v>
      </c>
      <c r="M45" s="561" t="str">
        <f>+'[1]รับ 0815'!$E$48</f>
        <v>GC 060815</v>
      </c>
      <c r="N45" s="329">
        <f>G21+N44-I45-L45</f>
        <v>30844.570099999</v>
      </c>
      <c r="O45" s="329">
        <f t="shared" si="3"/>
        <v>368965.0490999989</v>
      </c>
    </row>
    <row r="46" spans="1:15" x14ac:dyDescent="0.15">
      <c r="A46" s="193"/>
      <c r="B46" s="193"/>
      <c r="C46" s="329"/>
      <c r="D46" s="482" t="s">
        <v>3257</v>
      </c>
      <c r="E46" s="193" t="s">
        <v>319</v>
      </c>
      <c r="F46" s="193" t="str">
        <f>+'[1]รับ 0815'!$F$39</f>
        <v>TOP 260715</v>
      </c>
      <c r="G46" s="329">
        <f>+'[1]รับ 0815'!$D$39</f>
        <v>43930.228999999999</v>
      </c>
      <c r="H46" s="482" t="s">
        <v>3257</v>
      </c>
      <c r="I46" s="329">
        <v>16120.744999999999</v>
      </c>
      <c r="J46" s="561" t="str">
        <f>+'[1]รับ 0815'!$E$48</f>
        <v>GC 060815</v>
      </c>
      <c r="K46" s="193">
        <v>5800361038</v>
      </c>
      <c r="L46" s="329">
        <v>14723.825099999001</v>
      </c>
      <c r="M46" s="561" t="str">
        <f>+'[1]รับ 0815'!$E$48</f>
        <v>GC 060815</v>
      </c>
      <c r="N46" s="329">
        <f t="shared" si="2"/>
        <v>0</v>
      </c>
      <c r="O46" s="329">
        <f t="shared" si="3"/>
        <v>382050.70799999987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3257</v>
      </c>
      <c r="I47" s="329"/>
      <c r="J47" s="193"/>
      <c r="K47" s="193">
        <v>5800361038</v>
      </c>
      <c r="L47" s="329">
        <v>619.05390000099896</v>
      </c>
      <c r="M47" s="203" t="str">
        <f>+'[1]รับ 0815'!$E$49</f>
        <v>GC 070815</v>
      </c>
      <c r="N47" s="329">
        <f>G22+N46-I47-L47</f>
        <v>122034.946099999</v>
      </c>
      <c r="O47" s="329">
        <f t="shared" ref="O47:O55" si="4">O46+G47-I47-L47</f>
        <v>381431.65409999888</v>
      </c>
    </row>
    <row r="48" spans="1:15" x14ac:dyDescent="0.15">
      <c r="A48" s="193"/>
      <c r="B48" s="193"/>
      <c r="C48" s="329"/>
      <c r="D48" s="482" t="s">
        <v>3258</v>
      </c>
      <c r="E48" s="193" t="s">
        <v>319</v>
      </c>
      <c r="F48" s="193" t="str">
        <f>+'[1]รับ 0815'!$F$39</f>
        <v>TOP 260715</v>
      </c>
      <c r="G48" s="329">
        <f>+'[1]รับ 0815'!$D$40</f>
        <v>87833.437999999995</v>
      </c>
      <c r="H48" s="482" t="s">
        <v>3258</v>
      </c>
      <c r="I48" s="329">
        <v>11594.074000000001</v>
      </c>
      <c r="J48" s="203" t="str">
        <f>+'[1]รับ 0815'!$E$49</f>
        <v>GC 070815</v>
      </c>
      <c r="K48" s="193">
        <v>5800361038</v>
      </c>
      <c r="L48" s="329">
        <v>98170.402000000002</v>
      </c>
      <c r="M48" s="203" t="str">
        <f>+'[1]รับ 0815'!$E$49</f>
        <v>GC 070815</v>
      </c>
      <c r="N48" s="329">
        <f t="shared" ref="N48:N55" si="5">+N47-I48-L48</f>
        <v>12270.470099998987</v>
      </c>
      <c r="O48" s="329">
        <f t="shared" si="4"/>
        <v>359500.61609999882</v>
      </c>
    </row>
    <row r="49" spans="1:15" x14ac:dyDescent="0.15">
      <c r="A49" s="193"/>
      <c r="B49" s="193"/>
      <c r="C49" s="329"/>
      <c r="D49" s="482" t="s">
        <v>3258</v>
      </c>
      <c r="E49" s="193" t="s">
        <v>1283</v>
      </c>
      <c r="F49" s="193" t="str">
        <f>+'[1]รับ 0815'!$E$52</f>
        <v>GC 180815</v>
      </c>
      <c r="G49" s="329">
        <f>+'[1]รับ 0815'!$D$52</f>
        <v>128480</v>
      </c>
      <c r="H49" s="482" t="s">
        <v>3258</v>
      </c>
      <c r="I49" s="329"/>
      <c r="J49" s="193"/>
      <c r="K49" s="193"/>
      <c r="L49" s="329"/>
      <c r="M49" s="193"/>
      <c r="N49" s="329">
        <f t="shared" si="5"/>
        <v>12270.470099998987</v>
      </c>
      <c r="O49" s="329">
        <f t="shared" si="4"/>
        <v>487980.61609999882</v>
      </c>
    </row>
    <row r="50" spans="1:15" x14ac:dyDescent="0.15">
      <c r="A50" s="193"/>
      <c r="B50" s="193"/>
      <c r="C50" s="329"/>
      <c r="D50" s="482" t="s">
        <v>3259</v>
      </c>
      <c r="E50" s="193" t="s">
        <v>1283</v>
      </c>
      <c r="F50" s="561" t="str">
        <f>+'[1]รับ 0815'!$E$53</f>
        <v>GC 190815</v>
      </c>
      <c r="G50" s="329">
        <f>+'[1]รับ 0815'!$D$53</f>
        <v>128456</v>
      </c>
      <c r="H50" s="482" t="s">
        <v>3259</v>
      </c>
      <c r="I50" s="329">
        <v>7656.643</v>
      </c>
      <c r="J50" s="203" t="str">
        <f>+'[1]รับ 0815'!$E$49</f>
        <v>GC 070815</v>
      </c>
      <c r="K50" s="193">
        <v>5800361038</v>
      </c>
      <c r="L50" s="329">
        <v>4613.8270999989873</v>
      </c>
      <c r="M50" s="203" t="str">
        <f>+'[1]รับ 0815'!$E$49</f>
        <v>GC 070815</v>
      </c>
      <c r="N50" s="329">
        <f t="shared" si="5"/>
        <v>0</v>
      </c>
      <c r="O50" s="329">
        <f t="shared" si="4"/>
        <v>604166.14599999983</v>
      </c>
    </row>
    <row r="51" spans="1:15" x14ac:dyDescent="0.15">
      <c r="A51" s="193"/>
      <c r="B51" s="193"/>
      <c r="C51" s="329"/>
      <c r="D51" s="482"/>
      <c r="E51" s="193"/>
      <c r="F51" s="561"/>
      <c r="G51" s="329"/>
      <c r="H51" s="482" t="s">
        <v>3259</v>
      </c>
      <c r="I51" s="329"/>
      <c r="J51" s="193"/>
      <c r="K51" s="193">
        <v>5800361038</v>
      </c>
      <c r="L51" s="329">
        <v>11294.641900000999</v>
      </c>
      <c r="M51" s="561" t="str">
        <f>+'[1]รับ 0815'!$E$50</f>
        <v>GC 110815</v>
      </c>
      <c r="N51" s="329">
        <f>G30+N50-I51-L51</f>
        <v>74448.358099998994</v>
      </c>
      <c r="O51" s="329">
        <f t="shared" si="4"/>
        <v>592871.50409999886</v>
      </c>
    </row>
    <row r="52" spans="1:15" x14ac:dyDescent="0.15">
      <c r="A52" s="193"/>
      <c r="B52" s="193"/>
      <c r="C52" s="329"/>
      <c r="D52" s="482"/>
      <c r="E52" s="193"/>
      <c r="F52" s="561"/>
      <c r="G52" s="329"/>
      <c r="H52" s="482" t="s">
        <v>3270</v>
      </c>
      <c r="I52" s="329">
        <v>2975.2260000000001</v>
      </c>
      <c r="J52" s="561" t="str">
        <f>+'[1]รับ 0815'!$E$50</f>
        <v>GC 110815</v>
      </c>
      <c r="K52" s="193"/>
      <c r="L52" s="329"/>
      <c r="M52" s="193"/>
      <c r="N52" s="329">
        <f t="shared" si="5"/>
        <v>71473.132099998998</v>
      </c>
      <c r="O52" s="329">
        <f t="shared" si="4"/>
        <v>589896.27809999883</v>
      </c>
    </row>
    <row r="53" spans="1:15" x14ac:dyDescent="0.15">
      <c r="A53" s="193"/>
      <c r="B53" s="193"/>
      <c r="C53" s="329"/>
      <c r="D53" s="482" t="s">
        <v>3260</v>
      </c>
      <c r="E53" s="193" t="s">
        <v>1283</v>
      </c>
      <c r="F53" s="193" t="str">
        <f>+'[1]รับ 0815'!$E$54</f>
        <v>GC 210815</v>
      </c>
      <c r="G53" s="329">
        <f>+'[1]รับ 0815'!$D$54</f>
        <v>85673</v>
      </c>
      <c r="H53" s="482" t="s">
        <v>3260</v>
      </c>
      <c r="I53" s="329">
        <v>5587.665</v>
      </c>
      <c r="J53" s="561" t="str">
        <f>+'[1]รับ 0815'!$E$50</f>
        <v>GC 110815</v>
      </c>
      <c r="K53" s="193">
        <v>5800361038</v>
      </c>
      <c r="L53" s="329">
        <v>14508.179</v>
      </c>
      <c r="M53" s="561" t="str">
        <f>+'[1]รับ 0815'!$E$50</f>
        <v>GC 110815</v>
      </c>
      <c r="N53" s="329">
        <f t="shared" si="5"/>
        <v>51377.288099999001</v>
      </c>
      <c r="O53" s="329">
        <f t="shared" si="4"/>
        <v>655473.43409999879</v>
      </c>
    </row>
    <row r="54" spans="1:15" x14ac:dyDescent="0.15">
      <c r="A54" s="193"/>
      <c r="B54" s="193"/>
      <c r="C54" s="329"/>
      <c r="D54" s="482" t="s">
        <v>3271</v>
      </c>
      <c r="E54" s="193" t="s">
        <v>1283</v>
      </c>
      <c r="F54" s="193" t="str">
        <f>+'[1]รับ 0815'!$E$55</f>
        <v>GC 220815</v>
      </c>
      <c r="G54" s="329">
        <f>+'[1]รับ 0815'!$D$55</f>
        <v>42813</v>
      </c>
      <c r="H54" s="482" t="s">
        <v>3271</v>
      </c>
      <c r="I54" s="329">
        <v>10043.356</v>
      </c>
      <c r="J54" s="561" t="str">
        <f>+'[1]รับ 0815'!$E$50</f>
        <v>GC 110815</v>
      </c>
      <c r="K54" s="193"/>
      <c r="L54" s="329"/>
      <c r="M54" s="193"/>
      <c r="N54" s="329">
        <f t="shared" si="5"/>
        <v>41333.932099999001</v>
      </c>
      <c r="O54" s="329">
        <f t="shared" si="4"/>
        <v>688243.07809999876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3261</v>
      </c>
      <c r="I55" s="329">
        <v>16299.603999999998</v>
      </c>
      <c r="J55" s="561" t="str">
        <f>+'[1]รับ 0815'!$E$50</f>
        <v>GC 110815</v>
      </c>
      <c r="K55" s="193">
        <v>5800361038</v>
      </c>
      <c r="L55" s="329">
        <v>17821.803</v>
      </c>
      <c r="M55" s="561" t="str">
        <f>+'[1]รับ 0815'!$E$50</f>
        <v>GC 110815</v>
      </c>
      <c r="N55" s="329">
        <f t="shared" si="5"/>
        <v>7212.5250999990021</v>
      </c>
      <c r="O55" s="329">
        <f t="shared" si="4"/>
        <v>654121.67109999876</v>
      </c>
    </row>
    <row r="56" spans="1:15" x14ac:dyDescent="0.15">
      <c r="A56" s="193"/>
      <c r="B56" s="193"/>
      <c r="C56" s="329"/>
      <c r="D56" s="482"/>
      <c r="E56" s="193"/>
      <c r="F56" s="561"/>
      <c r="G56" s="329"/>
      <c r="H56" s="482" t="s">
        <v>3262</v>
      </c>
      <c r="I56" s="329">
        <v>6720.8090000000011</v>
      </c>
      <c r="J56" s="561" t="str">
        <f>+'[1]รับ 0815'!$E$50</f>
        <v>GC 110815</v>
      </c>
      <c r="K56" s="193">
        <v>5800361038</v>
      </c>
      <c r="L56" s="329">
        <v>491.71609999900102</v>
      </c>
      <c r="M56" s="561" t="str">
        <f>+'[1]รับ 0815'!$E$50</f>
        <v>GC 110815</v>
      </c>
      <c r="N56" s="329">
        <f t="shared" si="2"/>
        <v>0</v>
      </c>
      <c r="O56" s="329">
        <f t="shared" si="3"/>
        <v>646909.14599999972</v>
      </c>
    </row>
    <row r="57" spans="1:15" x14ac:dyDescent="0.15">
      <c r="A57" s="193"/>
      <c r="B57" s="193"/>
      <c r="C57" s="329"/>
      <c r="D57" s="482"/>
      <c r="E57" s="193"/>
      <c r="F57" s="561"/>
      <c r="G57" s="329"/>
      <c r="H57" s="482" t="s">
        <v>3262</v>
      </c>
      <c r="I57" s="329"/>
      <c r="J57" s="193"/>
      <c r="K57" s="193">
        <v>5800361038</v>
      </c>
      <c r="L57" s="329">
        <v>15837.791900001001</v>
      </c>
      <c r="M57" s="193" t="str">
        <f>+'[1]รับ 0815'!$E$51</f>
        <v>GC 150815</v>
      </c>
      <c r="N57" s="329">
        <f>G42+N56-I57-L57</f>
        <v>69937.208099998999</v>
      </c>
      <c r="O57" s="329">
        <f t="shared" si="3"/>
        <v>631071.35409999872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 t="s">
        <v>3262</v>
      </c>
      <c r="I58" s="329"/>
      <c r="J58" s="193"/>
      <c r="K58" s="193">
        <v>5800361038</v>
      </c>
      <c r="L58" s="329">
        <v>1541.14</v>
      </c>
      <c r="M58" s="193" t="str">
        <f>+'[1]รับ 0815'!$E$51</f>
        <v>GC 150815</v>
      </c>
      <c r="N58" s="329">
        <f t="shared" si="2"/>
        <v>68396.068099999</v>
      </c>
      <c r="O58" s="329">
        <f t="shared" si="3"/>
        <v>629530.2140999987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3272</v>
      </c>
      <c r="I59" s="329">
        <v>14542.525000000001</v>
      </c>
      <c r="J59" s="193" t="str">
        <f>+'[1]รับ 0815'!$E$51</f>
        <v>GC 150815</v>
      </c>
      <c r="K59" s="193"/>
      <c r="L59" s="329"/>
      <c r="M59" s="193"/>
      <c r="N59" s="329">
        <f t="shared" si="2"/>
        <v>53853.543099998999</v>
      </c>
      <c r="O59" s="329">
        <f t="shared" si="3"/>
        <v>614987.68909999868</v>
      </c>
    </row>
    <row r="60" spans="1:15" x14ac:dyDescent="0.15">
      <c r="A60" s="193"/>
      <c r="B60" s="193"/>
      <c r="C60" s="329"/>
      <c r="D60" s="482" t="s">
        <v>3263</v>
      </c>
      <c r="E60" s="193" t="s">
        <v>319</v>
      </c>
      <c r="F60" s="193" t="str">
        <f>+'[1]รับ 0815'!$F$41</f>
        <v>TOP 160615</v>
      </c>
      <c r="G60" s="329">
        <f>+'[1]รับ 0815'!$D$41</f>
        <v>39877.910000000003</v>
      </c>
      <c r="H60" s="482" t="s">
        <v>3263</v>
      </c>
      <c r="I60" s="329">
        <v>5223.2579999999998</v>
      </c>
      <c r="J60" s="193" t="str">
        <f>+'[1]รับ 0815'!$E$51</f>
        <v>GC 150815</v>
      </c>
      <c r="K60" s="193">
        <v>5800361038</v>
      </c>
      <c r="L60" s="329">
        <v>2926.86</v>
      </c>
      <c r="M60" s="193" t="str">
        <f>+'[1]รับ 0815'!$E$51</f>
        <v>GC 150815</v>
      </c>
      <c r="N60" s="329">
        <f t="shared" si="2"/>
        <v>45703.425099998996</v>
      </c>
      <c r="O60" s="329">
        <f t="shared" si="3"/>
        <v>646715.48109999869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3263</v>
      </c>
      <c r="I61" s="329"/>
      <c r="J61" s="193"/>
      <c r="K61" s="193">
        <v>5800361038</v>
      </c>
      <c r="L61" s="329">
        <v>4427.2</v>
      </c>
      <c r="M61" s="193" t="str">
        <f>+'[1]รับ 0815'!$E$51</f>
        <v>GC 150815</v>
      </c>
      <c r="N61" s="329">
        <f t="shared" si="2"/>
        <v>41276.225099998999</v>
      </c>
      <c r="O61" s="329">
        <f t="shared" si="3"/>
        <v>642288.28109999874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3263</v>
      </c>
      <c r="I62" s="329"/>
      <c r="J62" s="203"/>
      <c r="K62" s="193">
        <v>5800361038</v>
      </c>
      <c r="L62" s="329">
        <v>16162.571</v>
      </c>
      <c r="M62" s="193" t="str">
        <f>+'[1]รับ 0815'!$E$51</f>
        <v>GC 150815</v>
      </c>
      <c r="N62" s="329">
        <f t="shared" si="2"/>
        <v>25113.654099998999</v>
      </c>
      <c r="O62" s="329">
        <f t="shared" si="3"/>
        <v>626125.71009999875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3263</v>
      </c>
      <c r="I63" s="329"/>
      <c r="J63" s="193"/>
      <c r="K63" s="193">
        <v>5800361038</v>
      </c>
      <c r="L63" s="329">
        <v>799.05100000000004</v>
      </c>
      <c r="M63" s="193" t="str">
        <f>+'[1]รับ 0815'!$E$51</f>
        <v>GC 150815</v>
      </c>
      <c r="N63" s="329">
        <f t="shared" si="2"/>
        <v>24314.603099999</v>
      </c>
      <c r="O63" s="329">
        <f t="shared" si="3"/>
        <v>625326.65909999877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3273</v>
      </c>
      <c r="I64" s="329">
        <v>6316.7269999999999</v>
      </c>
      <c r="J64" s="193" t="str">
        <f>+'[1]รับ 0815'!$E$51</f>
        <v>GC 150815</v>
      </c>
      <c r="K64" s="193"/>
      <c r="L64" s="329"/>
      <c r="M64" s="561"/>
      <c r="N64" s="329">
        <f t="shared" si="2"/>
        <v>17997.876099999001</v>
      </c>
      <c r="O64" s="329">
        <f t="shared" si="3"/>
        <v>619009.93209999881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 t="s">
        <v>3264</v>
      </c>
      <c r="I65" s="329">
        <v>5267.3899999999994</v>
      </c>
      <c r="J65" s="193" t="str">
        <f>+'[1]รับ 0815'!$E$51</f>
        <v>GC 150815</v>
      </c>
      <c r="K65" s="193">
        <v>5800361038</v>
      </c>
      <c r="L65" s="329">
        <v>12730.486099999001</v>
      </c>
      <c r="M65" s="193" t="str">
        <f>+'[1]รับ 0815'!$E$51</f>
        <v>GC 150815</v>
      </c>
      <c r="N65" s="329">
        <f t="shared" si="2"/>
        <v>0</v>
      </c>
      <c r="O65" s="329">
        <f t="shared" si="3"/>
        <v>601012.05599999975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 t="s">
        <v>3264</v>
      </c>
      <c r="I66" s="329"/>
      <c r="J66" s="203"/>
      <c r="K66" s="193">
        <v>5800361480</v>
      </c>
      <c r="L66" s="329">
        <f>+'[1]รับ 0815'!$D$38</f>
        <v>43948.478999999999</v>
      </c>
      <c r="M66" s="193" t="str">
        <f>+'[1]รับ 0815'!$F$37</f>
        <v>TOP 180715</v>
      </c>
      <c r="N66" s="329">
        <f>G43+N65-I66-L66</f>
        <v>0</v>
      </c>
      <c r="O66" s="329">
        <f t="shared" si="3"/>
        <v>557063.5769999997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3264</v>
      </c>
      <c r="I67" s="329"/>
      <c r="J67" s="203"/>
      <c r="K67" s="193">
        <v>5800361480</v>
      </c>
      <c r="L67" s="329">
        <v>7890.4289000010003</v>
      </c>
      <c r="M67" s="193" t="str">
        <f>+'[1]รับ 0815'!$F$39</f>
        <v>TOP 260715</v>
      </c>
      <c r="N67" s="329">
        <f>G46+G48+N66-I67-L67</f>
        <v>123873.23809999898</v>
      </c>
      <c r="O67" s="329">
        <f t="shared" si="3"/>
        <v>549173.14809999871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3264</v>
      </c>
      <c r="I68" s="329"/>
      <c r="J68" s="561"/>
      <c r="K68" s="193">
        <v>5800361480</v>
      </c>
      <c r="L68" s="329">
        <v>15823.105</v>
      </c>
      <c r="M68" s="193" t="s">
        <v>3276</v>
      </c>
      <c r="N68" s="329">
        <f t="shared" si="2"/>
        <v>108050.13309999899</v>
      </c>
      <c r="O68" s="329">
        <f t="shared" si="3"/>
        <v>533350.04309999873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3274</v>
      </c>
      <c r="I69" s="329">
        <v>12783.692999999999</v>
      </c>
      <c r="J69" s="193" t="s">
        <v>3276</v>
      </c>
      <c r="K69" s="193"/>
      <c r="L69" s="329"/>
      <c r="M69" s="561"/>
      <c r="N69" s="329">
        <f t="shared" si="2"/>
        <v>95266.440099998988</v>
      </c>
      <c r="O69" s="329">
        <f t="shared" si="3"/>
        <v>520566.35009999876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3265</v>
      </c>
      <c r="I70" s="329">
        <v>15220.011</v>
      </c>
      <c r="J70" s="193" t="s">
        <v>3276</v>
      </c>
      <c r="K70" s="193">
        <v>5800361480</v>
      </c>
      <c r="L70" s="329">
        <v>525.34400000000005</v>
      </c>
      <c r="M70" s="193" t="s">
        <v>3276</v>
      </c>
      <c r="N70" s="329">
        <f t="shared" si="2"/>
        <v>79521.085099998993</v>
      </c>
      <c r="O70" s="329">
        <f t="shared" si="3"/>
        <v>504820.99509999878</v>
      </c>
    </row>
    <row r="71" spans="1:15" x14ac:dyDescent="0.15">
      <c r="A71" s="193"/>
      <c r="B71" s="193"/>
      <c r="C71" s="329"/>
      <c r="D71" s="482"/>
      <c r="E71" s="193"/>
      <c r="F71" s="203"/>
      <c r="G71" s="329"/>
      <c r="H71" s="482" t="s">
        <v>3265</v>
      </c>
      <c r="I71" s="329"/>
      <c r="J71" s="561"/>
      <c r="K71" s="193">
        <v>5800361480</v>
      </c>
      <c r="L71" s="329">
        <v>14090.573</v>
      </c>
      <c r="M71" s="193" t="s">
        <v>3276</v>
      </c>
      <c r="N71" s="329">
        <f t="shared" si="2"/>
        <v>65430.512099998989</v>
      </c>
      <c r="O71" s="329">
        <f t="shared" si="3"/>
        <v>490730.4220999988</v>
      </c>
    </row>
    <row r="72" spans="1:15" x14ac:dyDescent="0.15">
      <c r="A72" s="193"/>
      <c r="B72" s="193"/>
      <c r="C72" s="329"/>
      <c r="D72" s="482"/>
      <c r="E72" s="193"/>
      <c r="F72" s="203"/>
      <c r="G72" s="329"/>
      <c r="H72" s="482" t="s">
        <v>3266</v>
      </c>
      <c r="I72" s="329">
        <v>4620.259</v>
      </c>
      <c r="J72" s="193" t="s">
        <v>3276</v>
      </c>
      <c r="K72" s="193">
        <v>5800361480</v>
      </c>
      <c r="L72" s="329">
        <v>14507.130999999999</v>
      </c>
      <c r="M72" s="193" t="s">
        <v>3276</v>
      </c>
      <c r="N72" s="329">
        <f t="shared" si="2"/>
        <v>46303.122099998989</v>
      </c>
      <c r="O72" s="329">
        <f t="shared" si="3"/>
        <v>471603.03209999879</v>
      </c>
    </row>
    <row r="73" spans="1:15" hidden="1" x14ac:dyDescent="0.15">
      <c r="A73" s="193"/>
      <c r="B73" s="193"/>
      <c r="C73" s="329"/>
      <c r="D73" s="482"/>
      <c r="E73" s="193"/>
      <c r="F73" s="203"/>
      <c r="G73" s="329"/>
      <c r="H73" s="482"/>
      <c r="I73" s="329"/>
      <c r="J73" s="193"/>
      <c r="K73" s="193"/>
      <c r="L73" s="329"/>
      <c r="M73" s="193"/>
      <c r="N73" s="329">
        <f t="shared" si="2"/>
        <v>46303.122099998989</v>
      </c>
      <c r="O73" s="329">
        <f t="shared" si="3"/>
        <v>471603.03209999879</v>
      </c>
    </row>
    <row r="74" spans="1:15" hidden="1" x14ac:dyDescent="0.15">
      <c r="A74" s="193"/>
      <c r="B74" s="193"/>
      <c r="C74" s="329"/>
      <c r="D74" s="482"/>
      <c r="E74" s="193"/>
      <c r="F74" s="561"/>
      <c r="G74" s="329"/>
      <c r="H74" s="482"/>
      <c r="I74" s="329"/>
      <c r="J74" s="193"/>
      <c r="K74" s="193"/>
      <c r="L74" s="329"/>
      <c r="M74" s="193"/>
      <c r="N74" s="329">
        <f t="shared" si="2"/>
        <v>46303.122099998989</v>
      </c>
      <c r="O74" s="329">
        <f t="shared" si="3"/>
        <v>471603.03209999879</v>
      </c>
    </row>
    <row r="75" spans="1:15" hidden="1" x14ac:dyDescent="0.15">
      <c r="A75" s="193"/>
      <c r="B75" s="193"/>
      <c r="C75" s="329"/>
      <c r="D75" s="482"/>
      <c r="E75" s="193"/>
      <c r="F75" s="203"/>
      <c r="G75" s="329"/>
      <c r="H75" s="482"/>
      <c r="I75" s="329"/>
      <c r="J75" s="193"/>
      <c r="K75" s="193"/>
      <c r="L75" s="329"/>
      <c r="M75" s="193"/>
      <c r="N75" s="329">
        <f t="shared" si="2"/>
        <v>46303.122099998989</v>
      </c>
      <c r="O75" s="329">
        <f t="shared" si="3"/>
        <v>471603.03209999879</v>
      </c>
    </row>
    <row r="76" spans="1:15" hidden="1" x14ac:dyDescent="0.15">
      <c r="A76" s="193"/>
      <c r="B76" s="193"/>
      <c r="C76" s="329"/>
      <c r="D76" s="482"/>
      <c r="E76" s="193"/>
      <c r="F76" s="203"/>
      <c r="G76" s="329"/>
      <c r="H76" s="482"/>
      <c r="I76" s="329"/>
      <c r="J76" s="193"/>
      <c r="K76" s="193"/>
      <c r="L76" s="329"/>
      <c r="M76" s="561"/>
      <c r="N76" s="329">
        <f t="shared" si="2"/>
        <v>46303.122099998989</v>
      </c>
      <c r="O76" s="329">
        <f t="shared" si="3"/>
        <v>471603.03209999879</v>
      </c>
    </row>
    <row r="77" spans="1:15" hidden="1" x14ac:dyDescent="0.15">
      <c r="A77" s="193"/>
      <c r="B77" s="193"/>
      <c r="C77" s="329"/>
      <c r="D77" s="482"/>
      <c r="E77" s="193"/>
      <c r="F77" s="203"/>
      <c r="G77" s="329"/>
      <c r="H77" s="482"/>
      <c r="I77" s="329"/>
      <c r="J77" s="193"/>
      <c r="K77" s="193"/>
      <c r="L77" s="329"/>
      <c r="M77" s="193"/>
      <c r="N77" s="329">
        <f t="shared" ref="N77:N111" si="6">+N76-I77-L77</f>
        <v>46303.122099998989</v>
      </c>
      <c r="O77" s="329">
        <f t="shared" ref="O77:O111" si="7">O76+G77-I77-L77</f>
        <v>471603.03209999879</v>
      </c>
    </row>
    <row r="78" spans="1:15" hidden="1" x14ac:dyDescent="0.15">
      <c r="A78" s="193"/>
      <c r="B78" s="193"/>
      <c r="C78" s="329"/>
      <c r="D78" s="482"/>
      <c r="E78" s="193"/>
      <c r="F78" s="203"/>
      <c r="G78" s="329"/>
      <c r="H78" s="482"/>
      <c r="I78" s="329"/>
      <c r="J78" s="193"/>
      <c r="K78" s="193"/>
      <c r="L78" s="329"/>
      <c r="M78" s="193"/>
      <c r="N78" s="329">
        <f t="shared" si="6"/>
        <v>46303.122099998989</v>
      </c>
      <c r="O78" s="329">
        <f t="shared" si="7"/>
        <v>471603.03209999879</v>
      </c>
    </row>
    <row r="79" spans="1:15" hidden="1" x14ac:dyDescent="0.15">
      <c r="A79" s="193"/>
      <c r="B79" s="193"/>
      <c r="C79" s="329"/>
      <c r="D79" s="482"/>
      <c r="E79" s="193"/>
      <c r="F79" s="203"/>
      <c r="G79" s="329"/>
      <c r="H79" s="482"/>
      <c r="I79" s="329"/>
      <c r="J79" s="193"/>
      <c r="K79" s="193"/>
      <c r="L79" s="329"/>
      <c r="M79" s="193"/>
      <c r="N79" s="329">
        <f t="shared" si="6"/>
        <v>46303.122099998989</v>
      </c>
      <c r="O79" s="329">
        <f t="shared" si="7"/>
        <v>471603.03209999879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561"/>
      <c r="K80" s="193"/>
      <c r="L80" s="329"/>
      <c r="M80" s="193"/>
      <c r="N80" s="329">
        <f t="shared" si="6"/>
        <v>46303.122099998989</v>
      </c>
      <c r="O80" s="329">
        <f t="shared" si="7"/>
        <v>471603.03209999879</v>
      </c>
    </row>
    <row r="81" spans="1:15" hidden="1" x14ac:dyDescent="0.15">
      <c r="A81" s="193"/>
      <c r="B81" s="193"/>
      <c r="C81" s="329"/>
      <c r="D81" s="482"/>
      <c r="E81" s="193"/>
      <c r="F81" s="561"/>
      <c r="G81" s="329"/>
      <c r="H81" s="482"/>
      <c r="I81" s="329"/>
      <c r="J81" s="561"/>
      <c r="K81" s="193"/>
      <c r="L81" s="329"/>
      <c r="M81" s="561"/>
      <c r="N81" s="329">
        <f t="shared" si="6"/>
        <v>46303.122099998989</v>
      </c>
      <c r="O81" s="329">
        <f t="shared" si="7"/>
        <v>471603.03209999879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6"/>
        <v>46303.122099998989</v>
      </c>
      <c r="O82" s="329">
        <f t="shared" si="7"/>
        <v>471603.03209999879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561"/>
      <c r="K83" s="193"/>
      <c r="L83" s="329"/>
      <c r="M83" s="561"/>
      <c r="N83" s="329">
        <f t="shared" si="6"/>
        <v>46303.122099998989</v>
      </c>
      <c r="O83" s="329">
        <f t="shared" si="7"/>
        <v>471603.03209999879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561"/>
      <c r="N84" s="329">
        <f t="shared" si="6"/>
        <v>46303.122099998989</v>
      </c>
      <c r="O84" s="329">
        <f t="shared" si="7"/>
        <v>471603.03209999879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561"/>
      <c r="K85" s="193"/>
      <c r="L85" s="329"/>
      <c r="M85" s="561"/>
      <c r="N85" s="329">
        <f t="shared" si="6"/>
        <v>46303.122099998989</v>
      </c>
      <c r="O85" s="329">
        <f t="shared" si="7"/>
        <v>471603.03209999879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561"/>
      <c r="N86" s="329">
        <f t="shared" si="6"/>
        <v>46303.122099998989</v>
      </c>
      <c r="O86" s="329">
        <f t="shared" si="7"/>
        <v>471603.03209999879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561"/>
      <c r="K87" s="193"/>
      <c r="L87" s="329"/>
      <c r="M87" s="561"/>
      <c r="N87" s="329">
        <f t="shared" si="6"/>
        <v>46303.122099998989</v>
      </c>
      <c r="O87" s="329">
        <f t="shared" si="7"/>
        <v>471603.03209999879</v>
      </c>
    </row>
    <row r="88" spans="1:15" hidden="1" x14ac:dyDescent="0.15">
      <c r="A88" s="193"/>
      <c r="B88" s="193"/>
      <c r="C88" s="329"/>
      <c r="D88" s="482"/>
      <c r="E88" s="193"/>
      <c r="F88" s="203"/>
      <c r="G88" s="329"/>
      <c r="H88" s="482"/>
      <c r="I88" s="329"/>
      <c r="J88" s="193"/>
      <c r="K88" s="193"/>
      <c r="L88" s="329"/>
      <c r="M88" s="561"/>
      <c r="N88" s="329">
        <f t="shared" si="6"/>
        <v>46303.122099998989</v>
      </c>
      <c r="O88" s="329">
        <f t="shared" si="7"/>
        <v>471603.03209999879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561"/>
      <c r="N89" s="329">
        <f t="shared" si="6"/>
        <v>46303.122099998989</v>
      </c>
      <c r="O89" s="329">
        <f t="shared" si="7"/>
        <v>471603.03209999879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203"/>
      <c r="K90" s="193"/>
      <c r="L90" s="329"/>
      <c r="M90" s="561"/>
      <c r="N90" s="329">
        <f t="shared" si="6"/>
        <v>46303.122099998989</v>
      </c>
      <c r="O90" s="329">
        <f t="shared" si="7"/>
        <v>471603.03209999879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561"/>
      <c r="K91" s="193"/>
      <c r="L91" s="329"/>
      <c r="M91" s="561"/>
      <c r="N91" s="329">
        <f t="shared" si="6"/>
        <v>46303.122099998989</v>
      </c>
      <c r="O91" s="329">
        <f t="shared" si="7"/>
        <v>471603.03209999879</v>
      </c>
    </row>
    <row r="92" spans="1:15" hidden="1" x14ac:dyDescent="0.15">
      <c r="A92" s="193"/>
      <c r="B92" s="193"/>
      <c r="C92" s="329"/>
      <c r="D92" s="482"/>
      <c r="E92" s="193"/>
      <c r="F92" s="203"/>
      <c r="G92" s="329"/>
      <c r="H92" s="482"/>
      <c r="I92" s="329"/>
      <c r="J92" s="193"/>
      <c r="K92" s="193"/>
      <c r="L92" s="329"/>
      <c r="M92" s="561"/>
      <c r="N92" s="329">
        <f t="shared" si="6"/>
        <v>46303.122099998989</v>
      </c>
      <c r="O92" s="329">
        <f t="shared" si="7"/>
        <v>471603.03209999879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203"/>
      <c r="K93" s="193"/>
      <c r="L93" s="329"/>
      <c r="M93" s="203"/>
      <c r="N93" s="329">
        <f t="shared" si="6"/>
        <v>46303.122099998989</v>
      </c>
      <c r="O93" s="329">
        <f t="shared" si="7"/>
        <v>471603.03209999879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203"/>
      <c r="K94" s="193"/>
      <c r="L94" s="329"/>
      <c r="M94" s="203"/>
      <c r="N94" s="329">
        <f t="shared" si="6"/>
        <v>46303.122099998989</v>
      </c>
      <c r="O94" s="329">
        <f t="shared" si="7"/>
        <v>471603.03209999879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203"/>
      <c r="K95" s="193"/>
      <c r="L95" s="329"/>
      <c r="M95" s="203"/>
      <c r="N95" s="329">
        <f t="shared" si="6"/>
        <v>46303.122099998989</v>
      </c>
      <c r="O95" s="329">
        <f t="shared" si="7"/>
        <v>471603.03209999879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203"/>
      <c r="N96" s="329">
        <f t="shared" si="6"/>
        <v>46303.122099998989</v>
      </c>
      <c r="O96" s="329">
        <f t="shared" si="7"/>
        <v>471603.03209999879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203"/>
      <c r="N97" s="329">
        <f t="shared" si="6"/>
        <v>46303.122099998989</v>
      </c>
      <c r="O97" s="329">
        <f t="shared" si="7"/>
        <v>471603.03209999879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203"/>
      <c r="K98" s="193"/>
      <c r="L98" s="329"/>
      <c r="M98" s="203"/>
      <c r="N98" s="329">
        <f t="shared" si="6"/>
        <v>46303.122099998989</v>
      </c>
      <c r="O98" s="329">
        <f t="shared" si="7"/>
        <v>471603.03209999879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6"/>
        <v>46303.122099998989</v>
      </c>
      <c r="O99" s="329">
        <f t="shared" si="7"/>
        <v>471603.03209999879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6"/>
        <v>46303.122099998989</v>
      </c>
      <c r="O100" s="329">
        <f t="shared" si="7"/>
        <v>471603.03209999879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6"/>
        <v>46303.122099998989</v>
      </c>
      <c r="O101" s="329">
        <f t="shared" si="7"/>
        <v>471603.03209999879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6"/>
        <v>46303.122099998989</v>
      </c>
      <c r="O102" s="329">
        <f t="shared" si="7"/>
        <v>471603.03209999879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6"/>
        <v>46303.122099998989</v>
      </c>
      <c r="O103" s="329">
        <f t="shared" si="7"/>
        <v>471603.03209999879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6"/>
        <v>46303.122099998989</v>
      </c>
      <c r="O104" s="329">
        <f t="shared" si="7"/>
        <v>471603.03209999879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6"/>
        <v>46303.122099998989</v>
      </c>
      <c r="O105" s="329">
        <f t="shared" si="7"/>
        <v>471603.03209999879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6"/>
        <v>46303.122099998989</v>
      </c>
      <c r="O106" s="329">
        <f t="shared" si="7"/>
        <v>471603.03209999879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193"/>
      <c r="N107" s="329">
        <f t="shared" si="6"/>
        <v>46303.122099998989</v>
      </c>
      <c r="O107" s="329">
        <f t="shared" si="7"/>
        <v>471603.03209999879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193"/>
      <c r="N108" s="329">
        <f t="shared" si="6"/>
        <v>46303.122099998989</v>
      </c>
      <c r="O108" s="329">
        <f t="shared" si="7"/>
        <v>471603.03209999879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6"/>
        <v>46303.122099998989</v>
      </c>
      <c r="O109" s="329">
        <f t="shared" si="7"/>
        <v>471603.03209999879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6"/>
        <v>46303.122099998989</v>
      </c>
      <c r="O110" s="329">
        <f t="shared" si="7"/>
        <v>471603.03209999879</v>
      </c>
    </row>
    <row r="111" spans="1:15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6"/>
        <v>46303.122099998989</v>
      </c>
      <c r="O111" s="329">
        <f t="shared" si="7"/>
        <v>471603.03209999879</v>
      </c>
    </row>
    <row r="112" spans="1:15" x14ac:dyDescent="0.15">
      <c r="A112" s="224"/>
      <c r="B112" s="224"/>
      <c r="C112" s="335">
        <f>SUM(C7:C111)</f>
        <v>503324.00109999906</v>
      </c>
      <c r="D112" s="224"/>
      <c r="E112" s="224"/>
      <c r="F112" s="224"/>
      <c r="G112" s="335">
        <f>SUM(G7:G111)</f>
        <v>1023986.056</v>
      </c>
      <c r="H112" s="226"/>
      <c r="I112" s="335">
        <f>SUM(I7:I111)</f>
        <v>341904.36600000004</v>
      </c>
      <c r="J112" s="224"/>
      <c r="K112" s="224"/>
      <c r="L112" s="335">
        <f>SUM(L7:L111)</f>
        <v>713802.6590000001</v>
      </c>
      <c r="M112" s="224"/>
      <c r="N112" s="227"/>
      <c r="O112" s="228">
        <f>C112+G112-I112-L112</f>
        <v>471603.03209999891</v>
      </c>
    </row>
    <row r="113" spans="1:15" x14ac:dyDescent="0.15">
      <c r="A113" s="230"/>
      <c r="B113" s="615"/>
      <c r="C113" s="615"/>
      <c r="D113" s="615"/>
      <c r="E113" s="231"/>
      <c r="F113" s="583"/>
      <c r="G113" s="232">
        <f>+G112-'[1]รับ 0815'!$D$7-'[1]รับ 0815'!$D$27</f>
        <v>0</v>
      </c>
      <c r="H113" s="233"/>
      <c r="I113" s="234"/>
      <c r="J113" s="272"/>
      <c r="K113" s="235" t="s">
        <v>200</v>
      </c>
      <c r="L113" s="236">
        <f>+L112+I112</f>
        <v>1055707.0250000001</v>
      </c>
      <c r="M113" s="284"/>
      <c r="N113" s="330">
        <f>+N111</f>
        <v>46303.122099998989</v>
      </c>
      <c r="O113" s="331" t="s">
        <v>3276</v>
      </c>
    </row>
    <row r="114" spans="1:15" x14ac:dyDescent="0.15">
      <c r="A114" s="230" t="s">
        <v>3228</v>
      </c>
      <c r="B114" s="584" t="s">
        <v>3241</v>
      </c>
      <c r="C114" s="336"/>
      <c r="D114" s="584"/>
      <c r="E114" s="231" t="s">
        <v>67</v>
      </c>
      <c r="F114" s="583">
        <v>16883685.530000001</v>
      </c>
      <c r="G114" s="232" t="s">
        <v>98</v>
      </c>
      <c r="H114" s="233">
        <v>42213</v>
      </c>
      <c r="I114" s="234" t="s">
        <v>199</v>
      </c>
      <c r="J114" s="236">
        <v>32216.947099999004</v>
      </c>
      <c r="K114" s="235"/>
      <c r="L114" s="236"/>
      <c r="M114" s="284"/>
      <c r="N114" s="330">
        <v>128480</v>
      </c>
      <c r="O114" s="331" t="s">
        <v>3275</v>
      </c>
    </row>
    <row r="115" spans="1:15" x14ac:dyDescent="0.15">
      <c r="A115" s="230" t="s">
        <v>3229</v>
      </c>
      <c r="B115" s="584" t="s">
        <v>3289</v>
      </c>
      <c r="C115" s="336"/>
      <c r="D115" s="584"/>
      <c r="E115" s="231" t="s">
        <v>67</v>
      </c>
      <c r="F115" s="583">
        <v>28104790.079999998</v>
      </c>
      <c r="G115" s="232" t="s">
        <v>98</v>
      </c>
      <c r="H115" s="233">
        <v>42213</v>
      </c>
      <c r="I115" s="234" t="s">
        <v>199</v>
      </c>
      <c r="J115" s="236">
        <v>98693.83990000101</v>
      </c>
      <c r="K115" s="268"/>
      <c r="L115" s="236"/>
      <c r="M115" s="235"/>
      <c r="N115" s="330">
        <v>128456</v>
      </c>
      <c r="O115" s="331" t="s">
        <v>3277</v>
      </c>
    </row>
    <row r="116" spans="1:15" x14ac:dyDescent="0.15">
      <c r="A116" s="230" t="s">
        <v>3230</v>
      </c>
      <c r="B116" s="584" t="s">
        <v>3290</v>
      </c>
      <c r="C116" s="336"/>
      <c r="D116" s="584"/>
      <c r="E116" s="231" t="s">
        <v>67</v>
      </c>
      <c r="F116" s="583">
        <v>87373182.930000007</v>
      </c>
      <c r="G116" s="232" t="s">
        <v>98</v>
      </c>
      <c r="H116" s="233">
        <v>42220</v>
      </c>
      <c r="I116" s="234" t="s">
        <v>199</v>
      </c>
      <c r="J116" s="236">
        <v>84751.557000000001</v>
      </c>
      <c r="K116" s="268"/>
      <c r="L116" s="236"/>
      <c r="M116" s="235"/>
      <c r="N116" s="330">
        <v>85673</v>
      </c>
      <c r="O116" s="331" t="s">
        <v>3278</v>
      </c>
    </row>
    <row r="117" spans="1:15" x14ac:dyDescent="0.15">
      <c r="A117" s="230" t="s">
        <v>3232</v>
      </c>
      <c r="B117" s="584" t="s">
        <v>3292</v>
      </c>
      <c r="C117" s="336"/>
      <c r="D117" s="584"/>
      <c r="E117" s="231" t="s">
        <v>67</v>
      </c>
      <c r="F117" s="583">
        <v>70105915.900000006</v>
      </c>
      <c r="G117" s="232" t="s">
        <v>98</v>
      </c>
      <c r="H117" s="233">
        <v>42227</v>
      </c>
      <c r="I117" s="234" t="s">
        <v>199</v>
      </c>
      <c r="J117" s="236">
        <v>69026.03509999899</v>
      </c>
      <c r="M117" s="235"/>
      <c r="N117" s="330">
        <v>42813</v>
      </c>
      <c r="O117" s="331" t="s">
        <v>3279</v>
      </c>
    </row>
    <row r="118" spans="1:15" x14ac:dyDescent="0.15">
      <c r="A118" s="230" t="s">
        <v>3281</v>
      </c>
      <c r="B118" s="586" t="s">
        <v>3291</v>
      </c>
      <c r="C118" s="336"/>
      <c r="D118" s="586"/>
      <c r="E118" s="231" t="s">
        <v>67</v>
      </c>
      <c r="F118" s="585">
        <v>75348272.049999997</v>
      </c>
      <c r="G118" s="232" t="s">
        <v>98</v>
      </c>
      <c r="H118" s="233">
        <v>42229</v>
      </c>
      <c r="I118" s="234" t="s">
        <v>199</v>
      </c>
      <c r="J118" s="236">
        <v>68759.369000000006</v>
      </c>
      <c r="M118" s="284"/>
      <c r="N118" s="330">
        <v>39877.910000000003</v>
      </c>
      <c r="O118" s="331" t="s">
        <v>3280</v>
      </c>
    </row>
    <row r="119" spans="1:15" x14ac:dyDescent="0.15">
      <c r="A119" s="230" t="s">
        <v>3282</v>
      </c>
      <c r="B119" s="584" t="s">
        <v>3293</v>
      </c>
      <c r="C119" s="336"/>
      <c r="D119" s="584"/>
      <c r="E119" s="231" t="s">
        <v>67</v>
      </c>
      <c r="F119" s="583">
        <v>89876351.680000007</v>
      </c>
      <c r="G119" s="232" t="s">
        <v>98</v>
      </c>
      <c r="H119" s="233">
        <v>42234</v>
      </c>
      <c r="I119" s="234" t="s">
        <v>199</v>
      </c>
      <c r="J119" s="236">
        <v>26758.255000000001</v>
      </c>
      <c r="M119" s="284"/>
      <c r="N119" s="330"/>
      <c r="O119" s="331"/>
    </row>
    <row r="120" spans="1:15" x14ac:dyDescent="0.15">
      <c r="A120" s="230" t="s">
        <v>3283</v>
      </c>
      <c r="B120" s="584" t="s">
        <v>3294</v>
      </c>
      <c r="C120" s="336"/>
      <c r="D120" s="584"/>
      <c r="E120" s="231" t="s">
        <v>67</v>
      </c>
      <c r="F120" s="583">
        <v>64710443.049999997</v>
      </c>
      <c r="G120" s="232" t="s">
        <v>98</v>
      </c>
      <c r="H120" s="233">
        <v>42234</v>
      </c>
      <c r="I120" s="234" t="s">
        <v>199</v>
      </c>
      <c r="J120" s="236">
        <v>103403.283</v>
      </c>
      <c r="M120" s="235"/>
      <c r="N120" s="330"/>
      <c r="O120" s="331"/>
    </row>
    <row r="121" spans="1:15" x14ac:dyDescent="0.15">
      <c r="A121" s="230" t="s">
        <v>3284</v>
      </c>
      <c r="B121" s="584" t="s">
        <v>3295</v>
      </c>
      <c r="C121" s="336"/>
      <c r="D121" s="584"/>
      <c r="E121" s="231" t="s">
        <v>67</v>
      </c>
      <c r="F121" s="583">
        <v>45705869.840000004</v>
      </c>
      <c r="G121" s="232" t="s">
        <v>98</v>
      </c>
      <c r="H121" s="233">
        <v>42240</v>
      </c>
      <c r="I121" s="234" t="s">
        <v>199</v>
      </c>
      <c r="J121" s="236">
        <v>44116.34</v>
      </c>
      <c r="M121" s="235"/>
      <c r="N121" s="330"/>
      <c r="O121" s="331"/>
    </row>
    <row r="122" spans="1:15" x14ac:dyDescent="0.15">
      <c r="A122" s="230" t="s">
        <v>3285</v>
      </c>
      <c r="B122" s="584" t="s">
        <v>3296</v>
      </c>
      <c r="C122" s="336"/>
      <c r="D122" s="584"/>
      <c r="E122" s="231" t="s">
        <v>67</v>
      </c>
      <c r="F122" s="583">
        <v>69790693.120000005</v>
      </c>
      <c r="G122" s="232" t="s">
        <v>98</v>
      </c>
      <c r="H122" s="233">
        <v>42242</v>
      </c>
      <c r="I122" s="234" t="s">
        <v>199</v>
      </c>
      <c r="J122" s="236">
        <v>54425.100000000006</v>
      </c>
      <c r="M122" s="235"/>
      <c r="N122" s="330"/>
      <c r="O122" s="331"/>
    </row>
    <row r="123" spans="1:15" ht="12" thickBot="1" x14ac:dyDescent="0.2">
      <c r="A123" s="230"/>
      <c r="B123" s="584"/>
      <c r="C123" s="336"/>
      <c r="D123" s="584"/>
      <c r="E123" s="231"/>
      <c r="F123" s="583"/>
      <c r="G123" s="232"/>
      <c r="H123" s="233"/>
      <c r="I123" s="401" t="s">
        <v>1920</v>
      </c>
      <c r="J123" s="274">
        <f>SUM(J114:J122)</f>
        <v>582150.72609999892</v>
      </c>
      <c r="M123" s="235"/>
      <c r="N123" s="330"/>
      <c r="O123" s="331"/>
    </row>
    <row r="124" spans="1:15" ht="12" thickTop="1" x14ac:dyDescent="0.15">
      <c r="A124" s="230" t="s">
        <v>3231</v>
      </c>
      <c r="B124" s="584" t="s">
        <v>3287</v>
      </c>
      <c r="C124" s="348"/>
      <c r="E124" s="231" t="s">
        <v>67</v>
      </c>
      <c r="F124" s="583">
        <v>90680088.480000004</v>
      </c>
      <c r="G124" s="232" t="s">
        <v>98</v>
      </c>
      <c r="H124" s="233">
        <v>42191</v>
      </c>
      <c r="I124" s="234" t="s">
        <v>199</v>
      </c>
      <c r="J124" s="236">
        <v>34866.871999999996</v>
      </c>
      <c r="L124" s="236"/>
      <c r="M124" s="235"/>
      <c r="N124" s="330"/>
      <c r="O124" s="331"/>
    </row>
    <row r="125" spans="1:15" x14ac:dyDescent="0.15">
      <c r="A125" s="230" t="s">
        <v>3286</v>
      </c>
      <c r="B125" s="584" t="s">
        <v>3288</v>
      </c>
      <c r="C125" s="348"/>
      <c r="E125" s="231" t="s">
        <v>67</v>
      </c>
      <c r="F125" s="583">
        <v>78347344.930000007</v>
      </c>
      <c r="G125" s="232" t="s">
        <v>98</v>
      </c>
      <c r="H125" s="233">
        <v>42213</v>
      </c>
      <c r="I125" s="234" t="s">
        <v>199</v>
      </c>
      <c r="J125" s="236">
        <v>43948.478999999999</v>
      </c>
      <c r="L125" s="236"/>
      <c r="M125" s="235"/>
      <c r="N125" s="330"/>
      <c r="O125" s="331"/>
    </row>
    <row r="126" spans="1:15" x14ac:dyDescent="0.15">
      <c r="A126" s="230" t="s">
        <v>3276</v>
      </c>
      <c r="B126" s="584" t="s">
        <v>3297</v>
      </c>
      <c r="C126" s="348"/>
      <c r="E126" s="231" t="s">
        <v>67</v>
      </c>
      <c r="F126" s="583">
        <v>40781404.590000004</v>
      </c>
      <c r="G126" s="232" t="s">
        <v>98</v>
      </c>
      <c r="H126" s="233">
        <v>42221</v>
      </c>
      <c r="I126" s="234" t="s">
        <v>199</v>
      </c>
      <c r="J126" s="236">
        <v>52836.581900001001</v>
      </c>
      <c r="M126" s="235"/>
      <c r="N126" s="330"/>
      <c r="O126" s="331"/>
    </row>
    <row r="127" spans="1:15" ht="12" thickBot="1" x14ac:dyDescent="0.2">
      <c r="A127" s="230"/>
      <c r="B127" s="584"/>
      <c r="C127" s="336"/>
      <c r="D127" s="584"/>
      <c r="E127" s="231"/>
      <c r="F127" s="583"/>
      <c r="G127" s="232"/>
      <c r="H127" s="233"/>
      <c r="I127" s="401" t="s">
        <v>320</v>
      </c>
      <c r="J127" s="274">
        <f>SUM(J124:J126)</f>
        <v>131651.932900001</v>
      </c>
      <c r="M127" s="235"/>
      <c r="N127" s="330"/>
      <c r="O127" s="331"/>
    </row>
    <row r="128" spans="1:15" ht="12" thickTop="1" x14ac:dyDescent="0.15">
      <c r="J128" s="259"/>
      <c r="M128" s="266">
        <f>+O128-O112</f>
        <v>0</v>
      </c>
      <c r="N128" s="228" t="s">
        <v>56</v>
      </c>
      <c r="O128" s="333">
        <f>SUM(N113:N127)</f>
        <v>471603.03209999902</v>
      </c>
    </row>
    <row r="129" spans="1:15" x14ac:dyDescent="0.15">
      <c r="A129" s="181"/>
      <c r="B129" s="181" t="s">
        <v>10</v>
      </c>
      <c r="C129" s="348" t="s">
        <v>2935</v>
      </c>
      <c r="D129" s="181" t="s">
        <v>871</v>
      </c>
      <c r="E129" s="181" t="s">
        <v>872</v>
      </c>
      <c r="F129" s="181" t="s">
        <v>18</v>
      </c>
    </row>
    <row r="130" spans="1:15" s="181" customFormat="1" x14ac:dyDescent="0.15">
      <c r="A130" s="230" t="s">
        <v>3228</v>
      </c>
      <c r="B130" s="180">
        <v>32217</v>
      </c>
      <c r="C130" s="349">
        <v>0.2</v>
      </c>
      <c r="D130" s="350">
        <f t="shared" ref="D130:D138" si="8">+B130*C130</f>
        <v>6443.4000000000005</v>
      </c>
      <c r="E130" s="350">
        <f t="shared" ref="E130:E138" si="9">+D130*0.1</f>
        <v>644.34000000000015</v>
      </c>
      <c r="F130" s="351">
        <f t="shared" ref="F130:F138" si="10">+D130+E130</f>
        <v>7087.7400000000007</v>
      </c>
      <c r="G130" s="180"/>
      <c r="I130" s="180"/>
      <c r="J130" s="182"/>
      <c r="L130" s="180"/>
      <c r="M130" s="182"/>
      <c r="N130" s="180"/>
      <c r="O130" s="180"/>
    </row>
    <row r="131" spans="1:15" x14ac:dyDescent="0.15">
      <c r="A131" s="230" t="s">
        <v>3229</v>
      </c>
      <c r="B131" s="180">
        <v>98694</v>
      </c>
      <c r="C131" s="349">
        <v>0.2</v>
      </c>
      <c r="D131" s="350">
        <f t="shared" si="8"/>
        <v>19738.800000000003</v>
      </c>
      <c r="E131" s="350">
        <f t="shared" si="9"/>
        <v>1973.8800000000003</v>
      </c>
      <c r="F131" s="351">
        <f t="shared" si="10"/>
        <v>21712.680000000004</v>
      </c>
    </row>
    <row r="132" spans="1:15" x14ac:dyDescent="0.15">
      <c r="A132" s="230" t="s">
        <v>3230</v>
      </c>
      <c r="B132" s="180">
        <v>84752</v>
      </c>
      <c r="C132" s="349">
        <v>0.2</v>
      </c>
      <c r="D132" s="350">
        <f t="shared" si="8"/>
        <v>16950.400000000001</v>
      </c>
      <c r="E132" s="350">
        <f t="shared" si="9"/>
        <v>1695.0400000000002</v>
      </c>
      <c r="F132" s="351">
        <f t="shared" si="10"/>
        <v>18645.440000000002</v>
      </c>
    </row>
    <row r="133" spans="1:15" x14ac:dyDescent="0.15">
      <c r="A133" s="230" t="s">
        <v>3232</v>
      </c>
      <c r="B133" s="180">
        <v>69026</v>
      </c>
      <c r="C133" s="349">
        <v>0.2</v>
      </c>
      <c r="D133" s="350">
        <f t="shared" si="8"/>
        <v>13805.2</v>
      </c>
      <c r="E133" s="350">
        <f t="shared" si="9"/>
        <v>1380.5200000000002</v>
      </c>
      <c r="F133" s="351">
        <f t="shared" si="10"/>
        <v>15185.720000000001</v>
      </c>
    </row>
    <row r="134" spans="1:15" x14ac:dyDescent="0.15">
      <c r="A134" s="230" t="s">
        <v>3281</v>
      </c>
      <c r="B134" s="180">
        <v>68759</v>
      </c>
      <c r="C134" s="349">
        <v>0.2</v>
      </c>
      <c r="D134" s="350">
        <f t="shared" si="8"/>
        <v>13751.800000000001</v>
      </c>
      <c r="E134" s="350">
        <f t="shared" si="9"/>
        <v>1375.1800000000003</v>
      </c>
      <c r="F134" s="351">
        <f t="shared" si="10"/>
        <v>15126.980000000001</v>
      </c>
    </row>
    <row r="135" spans="1:15" x14ac:dyDescent="0.15">
      <c r="A135" s="230" t="s">
        <v>3282</v>
      </c>
      <c r="B135" s="180">
        <v>26758</v>
      </c>
      <c r="C135" s="349">
        <v>0.2</v>
      </c>
      <c r="D135" s="350">
        <f t="shared" si="8"/>
        <v>5351.6</v>
      </c>
      <c r="E135" s="350">
        <f t="shared" si="9"/>
        <v>535.16000000000008</v>
      </c>
      <c r="F135" s="351">
        <f t="shared" si="10"/>
        <v>5886.76</v>
      </c>
    </row>
    <row r="136" spans="1:15" x14ac:dyDescent="0.15">
      <c r="A136" s="230" t="s">
        <v>3283</v>
      </c>
      <c r="B136" s="180">
        <v>103403</v>
      </c>
      <c r="C136" s="349">
        <v>0.2</v>
      </c>
      <c r="D136" s="350">
        <f t="shared" si="8"/>
        <v>20680.600000000002</v>
      </c>
      <c r="E136" s="350">
        <f t="shared" si="9"/>
        <v>2068.0600000000004</v>
      </c>
      <c r="F136" s="351">
        <f t="shared" si="10"/>
        <v>22748.660000000003</v>
      </c>
    </row>
    <row r="137" spans="1:15" x14ac:dyDescent="0.15">
      <c r="A137" s="230" t="s">
        <v>3284</v>
      </c>
      <c r="B137" s="180">
        <v>44116</v>
      </c>
      <c r="C137" s="349">
        <v>0.2</v>
      </c>
      <c r="D137" s="350">
        <f t="shared" si="8"/>
        <v>8823.2000000000007</v>
      </c>
      <c r="E137" s="350">
        <f t="shared" si="9"/>
        <v>882.32000000000016</v>
      </c>
      <c r="F137" s="351">
        <f t="shared" si="10"/>
        <v>9705.52</v>
      </c>
    </row>
    <row r="138" spans="1:15" x14ac:dyDescent="0.15">
      <c r="A138" s="230" t="s">
        <v>3285</v>
      </c>
      <c r="B138" s="180">
        <v>54425</v>
      </c>
      <c r="C138" s="349">
        <v>0.2</v>
      </c>
      <c r="D138" s="350">
        <f t="shared" si="8"/>
        <v>10885</v>
      </c>
      <c r="E138" s="350">
        <f t="shared" si="9"/>
        <v>1088.5</v>
      </c>
      <c r="F138" s="351">
        <f t="shared" si="10"/>
        <v>11973.5</v>
      </c>
    </row>
    <row r="139" spans="1:15" ht="12" thickBot="1" x14ac:dyDescent="0.2">
      <c r="A139" s="230"/>
      <c r="B139" s="381">
        <f>SUM(B130:B138)</f>
        <v>582150</v>
      </c>
      <c r="C139" s="349"/>
      <c r="D139" s="380">
        <f>SUM(D130:D138)</f>
        <v>116430.00000000001</v>
      </c>
      <c r="E139" s="380">
        <f t="shared" ref="E139:F139" si="11">SUM(E130:E138)</f>
        <v>11643</v>
      </c>
      <c r="F139" s="380">
        <f t="shared" si="11"/>
        <v>128073.00000000001</v>
      </c>
    </row>
    <row r="140" spans="1:15" ht="12" thickTop="1" x14ac:dyDescent="0.15">
      <c r="A140" s="230" t="s">
        <v>3231</v>
      </c>
      <c r="B140" s="180">
        <v>34867</v>
      </c>
      <c r="C140" s="349">
        <v>0.2</v>
      </c>
      <c r="D140" s="350">
        <f t="shared" ref="D140:D142" si="12">+B140*C140</f>
        <v>6973.4000000000005</v>
      </c>
      <c r="E140" s="350">
        <f t="shared" ref="E140:E142" si="13">+D140*0.1</f>
        <v>697.34000000000015</v>
      </c>
      <c r="F140" s="351">
        <f t="shared" ref="F140:F142" si="14">+D140+E140</f>
        <v>7670.7400000000007</v>
      </c>
    </row>
    <row r="141" spans="1:15" x14ac:dyDescent="0.15">
      <c r="A141" s="230" t="s">
        <v>3286</v>
      </c>
      <c r="B141" s="180">
        <v>43948</v>
      </c>
      <c r="C141" s="349">
        <v>0.2</v>
      </c>
      <c r="D141" s="350">
        <f t="shared" si="12"/>
        <v>8789.6</v>
      </c>
      <c r="E141" s="350">
        <f t="shared" si="13"/>
        <v>878.96</v>
      </c>
      <c r="F141" s="351">
        <f t="shared" si="14"/>
        <v>9668.5600000000013</v>
      </c>
    </row>
    <row r="142" spans="1:15" x14ac:dyDescent="0.15">
      <c r="A142" s="230" t="s">
        <v>3276</v>
      </c>
      <c r="B142" s="180">
        <v>52837</v>
      </c>
      <c r="C142" s="349">
        <v>0.2</v>
      </c>
      <c r="D142" s="350">
        <f t="shared" si="12"/>
        <v>10567.400000000001</v>
      </c>
      <c r="E142" s="350">
        <f t="shared" si="13"/>
        <v>1056.7400000000002</v>
      </c>
      <c r="F142" s="351">
        <f t="shared" si="14"/>
        <v>11624.140000000001</v>
      </c>
    </row>
    <row r="143" spans="1:15" ht="12" thickBot="1" x14ac:dyDescent="0.2">
      <c r="A143" s="230"/>
      <c r="B143" s="381">
        <f>SUM(B140:B142)</f>
        <v>131652</v>
      </c>
      <c r="C143" s="349"/>
      <c r="D143" s="380">
        <f>SUM(D140:D142)</f>
        <v>26330.400000000001</v>
      </c>
      <c r="E143" s="380">
        <f t="shared" ref="E143:F143" si="15">SUM(E140:E142)</f>
        <v>2633.0400000000004</v>
      </c>
      <c r="F143" s="380">
        <f t="shared" si="15"/>
        <v>28963.440000000002</v>
      </c>
    </row>
    <row r="144" spans="1:15" ht="12" thickTop="1" x14ac:dyDescent="0.15"/>
  </sheetData>
  <mergeCells count="7">
    <mergeCell ref="B113:D11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36"/>
  <sheetViews>
    <sheetView topLeftCell="D1" zoomScale="115" zoomScaleNormal="115" workbookViewId="0">
      <pane ySplit="6" topLeftCell="A41" activePane="bottomLeft" state="frozen"/>
      <selection pane="bottomLeft" activeCell="F41" sqref="F41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3142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3125</v>
      </c>
      <c r="B7" s="263"/>
      <c r="C7" s="328">
        <v>39116.807099999016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39116.807099999016</v>
      </c>
      <c r="O7" s="328">
        <f>+C111</f>
        <v>339254.80709999905</v>
      </c>
    </row>
    <row r="8" spans="1:15" x14ac:dyDescent="0.15">
      <c r="A8" s="193" t="s">
        <v>3126</v>
      </c>
      <c r="B8" s="193"/>
      <c r="C8" s="329">
        <v>42880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39116.807099999016</v>
      </c>
      <c r="O8" s="329">
        <f>O7+G8-I8-L8</f>
        <v>339254.80709999905</v>
      </c>
    </row>
    <row r="9" spans="1:15" x14ac:dyDescent="0.15">
      <c r="A9" s="193" t="s">
        <v>3127</v>
      </c>
      <c r="B9" s="193"/>
      <c r="C9" s="329">
        <v>85737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39116.807099999016</v>
      </c>
      <c r="O9" s="329">
        <f t="shared" ref="O9" si="1">O8+G9-I9-L9</f>
        <v>339254.80709999905</v>
      </c>
    </row>
    <row r="10" spans="1:15" x14ac:dyDescent="0.15">
      <c r="A10" s="193" t="s">
        <v>3128</v>
      </c>
      <c r="B10" s="193"/>
      <c r="C10" s="329">
        <v>85767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73" si="2">+N9-I10-L10</f>
        <v>39116.807099999016</v>
      </c>
      <c r="O10" s="329">
        <f t="shared" ref="O10:O73" si="3">O9+G10-I10-L10</f>
        <v>339254.80709999905</v>
      </c>
    </row>
    <row r="11" spans="1:15" x14ac:dyDescent="0.15">
      <c r="A11" s="193" t="s">
        <v>3129</v>
      </c>
      <c r="B11" s="193"/>
      <c r="C11" s="329">
        <v>85754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39116.807099999016</v>
      </c>
      <c r="O11" s="329">
        <f t="shared" si="3"/>
        <v>339254.80709999905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39116.807099999016</v>
      </c>
      <c r="O12" s="329">
        <f t="shared" si="3"/>
        <v>339254.80709999905</v>
      </c>
    </row>
    <row r="13" spans="1:15" x14ac:dyDescent="0.15">
      <c r="A13" s="193"/>
      <c r="B13" s="193"/>
      <c r="C13" s="329"/>
      <c r="D13" s="482" t="s">
        <v>3159</v>
      </c>
      <c r="E13" s="193" t="s">
        <v>1283</v>
      </c>
      <c r="F13" s="193" t="s">
        <v>3224</v>
      </c>
      <c r="G13" s="329">
        <v>128578</v>
      </c>
      <c r="H13" s="482" t="s">
        <v>3159</v>
      </c>
      <c r="I13" s="329">
        <v>11522.546000000002</v>
      </c>
      <c r="J13" s="193" t="s">
        <v>3125</v>
      </c>
      <c r="K13" s="193">
        <v>5800360908</v>
      </c>
      <c r="L13" s="329">
        <v>8485.5720000000001</v>
      </c>
      <c r="M13" s="193" t="s">
        <v>3125</v>
      </c>
      <c r="N13" s="329">
        <f t="shared" si="2"/>
        <v>19108.689099999014</v>
      </c>
      <c r="O13" s="329">
        <f t="shared" si="3"/>
        <v>447824.68909999909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 t="s">
        <v>3159</v>
      </c>
      <c r="I14" s="329"/>
      <c r="J14" s="193"/>
      <c r="K14" s="193">
        <v>5800360908</v>
      </c>
      <c r="L14" s="329">
        <v>16177.242</v>
      </c>
      <c r="M14" s="193" t="s">
        <v>3125</v>
      </c>
      <c r="N14" s="329">
        <f t="shared" si="2"/>
        <v>2931.4470999990135</v>
      </c>
      <c r="O14" s="329">
        <f t="shared" si="3"/>
        <v>431647.44709999906</v>
      </c>
    </row>
    <row r="15" spans="1:15" x14ac:dyDescent="0.15">
      <c r="A15" s="193"/>
      <c r="B15" s="193"/>
      <c r="C15" s="329"/>
      <c r="D15" s="482" t="s">
        <v>3203</v>
      </c>
      <c r="E15" s="193" t="s">
        <v>1283</v>
      </c>
      <c r="F15" s="193" t="s">
        <v>3225</v>
      </c>
      <c r="G15" s="329">
        <v>128603</v>
      </c>
      <c r="H15" s="482" t="s">
        <v>3203</v>
      </c>
      <c r="I15" s="329">
        <v>2931.4470999990135</v>
      </c>
      <c r="J15" s="193" t="s">
        <v>3125</v>
      </c>
      <c r="K15" s="193"/>
      <c r="L15" s="329"/>
      <c r="M15" s="193"/>
      <c r="N15" s="329">
        <f t="shared" si="2"/>
        <v>0</v>
      </c>
      <c r="O15" s="329">
        <f t="shared" si="3"/>
        <v>557319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3203</v>
      </c>
      <c r="I16" s="329">
        <v>42880</v>
      </c>
      <c r="J16" s="193" t="s">
        <v>3126</v>
      </c>
      <c r="K16" s="193"/>
      <c r="L16" s="329"/>
      <c r="M16" s="193"/>
      <c r="N16" s="329">
        <f>C8+N15-I16-L16</f>
        <v>0</v>
      </c>
      <c r="O16" s="329">
        <f t="shared" si="3"/>
        <v>514439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3203</v>
      </c>
      <c r="I17" s="329">
        <v>8705.3449000010005</v>
      </c>
      <c r="J17" s="193" t="s">
        <v>3127</v>
      </c>
      <c r="K17" s="193"/>
      <c r="L17" s="329"/>
      <c r="M17" s="193"/>
      <c r="N17" s="329">
        <f>C9+N16-I17-L17</f>
        <v>77031.655099999</v>
      </c>
      <c r="O17" s="329">
        <f t="shared" si="3"/>
        <v>505733.65509999898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3169</v>
      </c>
      <c r="I18" s="329">
        <v>2986.498</v>
      </c>
      <c r="J18" s="193" t="s">
        <v>3127</v>
      </c>
      <c r="K18" s="193">
        <v>5800360908</v>
      </c>
      <c r="L18" s="329">
        <v>43298.73</v>
      </c>
      <c r="M18" s="193" t="s">
        <v>3127</v>
      </c>
      <c r="N18" s="329">
        <f t="shared" si="2"/>
        <v>30746.427099998989</v>
      </c>
      <c r="O18" s="329">
        <f t="shared" si="3"/>
        <v>459448.42709999898</v>
      </c>
    </row>
    <row r="19" spans="1:15" x14ac:dyDescent="0.15">
      <c r="A19" s="193"/>
      <c r="B19" s="193"/>
      <c r="C19" s="329"/>
      <c r="D19" s="482"/>
      <c r="E19" s="193"/>
      <c r="F19" s="561"/>
      <c r="G19" s="329"/>
      <c r="H19" s="482" t="s">
        <v>3169</v>
      </c>
      <c r="I19" s="329"/>
      <c r="J19" s="193"/>
      <c r="K19" s="193">
        <v>5800360908</v>
      </c>
      <c r="L19" s="329">
        <v>15773.093999999999</v>
      </c>
      <c r="M19" s="193" t="s">
        <v>3127</v>
      </c>
      <c r="N19" s="329">
        <f t="shared" si="2"/>
        <v>14973.33309999899</v>
      </c>
      <c r="O19" s="329">
        <f t="shared" si="3"/>
        <v>443675.333099999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3205</v>
      </c>
      <c r="I20" s="329">
        <v>3456.806</v>
      </c>
      <c r="J20" s="193" t="s">
        <v>3127</v>
      </c>
      <c r="K20" s="193"/>
      <c r="L20" s="329"/>
      <c r="M20" s="193"/>
      <c r="N20" s="329">
        <f t="shared" si="2"/>
        <v>11516.52709999899</v>
      </c>
      <c r="O20" s="329">
        <f t="shared" si="3"/>
        <v>440218.52709999902</v>
      </c>
    </row>
    <row r="21" spans="1:15" x14ac:dyDescent="0.15">
      <c r="A21" s="193"/>
      <c r="B21" s="193"/>
      <c r="C21" s="329"/>
      <c r="D21" s="482"/>
      <c r="E21" s="193"/>
      <c r="F21" s="203"/>
      <c r="G21" s="329"/>
      <c r="H21" s="482" t="s">
        <v>3171</v>
      </c>
      <c r="I21" s="329">
        <v>4321.9770000000008</v>
      </c>
      <c r="J21" s="193" t="s">
        <v>3127</v>
      </c>
      <c r="K21" s="193">
        <v>5800360908</v>
      </c>
      <c r="L21" s="329">
        <v>7194.550099998989</v>
      </c>
      <c r="M21" s="193" t="s">
        <v>3127</v>
      </c>
      <c r="N21" s="329">
        <f t="shared" si="2"/>
        <v>0</v>
      </c>
      <c r="O21" s="329">
        <f t="shared" si="3"/>
        <v>428702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 t="s">
        <v>3171</v>
      </c>
      <c r="I22" s="329"/>
      <c r="J22" s="193"/>
      <c r="K22" s="193">
        <v>5800360908</v>
      </c>
      <c r="L22" s="329">
        <v>11974.302900000999</v>
      </c>
      <c r="M22" s="193" t="s">
        <v>3128</v>
      </c>
      <c r="N22" s="329">
        <f>C10+N21-I22-L22</f>
        <v>73792.697099999001</v>
      </c>
      <c r="O22" s="329">
        <f t="shared" si="3"/>
        <v>416727.697099999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 t="s">
        <v>3171</v>
      </c>
      <c r="I23" s="329"/>
      <c r="J23" s="193"/>
      <c r="K23" s="193">
        <v>5800360908</v>
      </c>
      <c r="L23" s="329">
        <v>15765.384</v>
      </c>
      <c r="M23" s="193" t="s">
        <v>3128</v>
      </c>
      <c r="N23" s="329">
        <f t="shared" si="2"/>
        <v>58027.313099999003</v>
      </c>
      <c r="O23" s="329">
        <f t="shared" si="3"/>
        <v>400962.31309999898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 t="s">
        <v>3207</v>
      </c>
      <c r="I24" s="329">
        <v>13847.983</v>
      </c>
      <c r="J24" s="193" t="s">
        <v>3128</v>
      </c>
      <c r="K24" s="193"/>
      <c r="L24" s="329"/>
      <c r="M24" s="193"/>
      <c r="N24" s="329">
        <f t="shared" si="2"/>
        <v>44179.330099999002</v>
      </c>
      <c r="O24" s="329">
        <f t="shared" si="3"/>
        <v>387114.33009999897</v>
      </c>
    </row>
    <row r="25" spans="1:15" x14ac:dyDescent="0.15">
      <c r="A25" s="193"/>
      <c r="B25" s="193"/>
      <c r="C25" s="329"/>
      <c r="D25" s="482" t="s">
        <v>3209</v>
      </c>
      <c r="E25" s="193" t="s">
        <v>1283</v>
      </c>
      <c r="F25" s="203" t="s">
        <v>3226</v>
      </c>
      <c r="G25" s="329">
        <v>165279</v>
      </c>
      <c r="H25" s="482" t="s">
        <v>3209</v>
      </c>
      <c r="I25" s="329">
        <v>3793.2</v>
      </c>
      <c r="J25" s="193" t="s">
        <v>3128</v>
      </c>
      <c r="K25" s="193"/>
      <c r="L25" s="329"/>
      <c r="M25" s="193"/>
      <c r="N25" s="329">
        <f t="shared" si="2"/>
        <v>40386.130099999005</v>
      </c>
      <c r="O25" s="329">
        <f t="shared" si="3"/>
        <v>548600.13009999902</v>
      </c>
    </row>
    <row r="26" spans="1:15" x14ac:dyDescent="0.15">
      <c r="A26" s="193"/>
      <c r="B26" s="193"/>
      <c r="C26" s="329"/>
      <c r="D26" s="482" t="s">
        <v>3173</v>
      </c>
      <c r="E26" s="193" t="s">
        <v>1283</v>
      </c>
      <c r="F26" s="561" t="s">
        <v>3126</v>
      </c>
      <c r="G26" s="329">
        <v>41837</v>
      </c>
      <c r="H26" s="482" t="s">
        <v>3173</v>
      </c>
      <c r="I26" s="329">
        <v>3741.9639999999999</v>
      </c>
      <c r="J26" s="193" t="s">
        <v>3128</v>
      </c>
      <c r="K26" s="193">
        <v>5800360908</v>
      </c>
      <c r="L26" s="329">
        <v>16152.367</v>
      </c>
      <c r="M26" s="193" t="s">
        <v>3128</v>
      </c>
      <c r="N26" s="329">
        <f t="shared" si="2"/>
        <v>20491.799099999007</v>
      </c>
      <c r="O26" s="329">
        <f t="shared" si="3"/>
        <v>570542.79909999901</v>
      </c>
    </row>
    <row r="27" spans="1:15" x14ac:dyDescent="0.15">
      <c r="A27" s="193"/>
      <c r="B27" s="193"/>
      <c r="C27" s="329"/>
      <c r="D27" s="482"/>
      <c r="E27" s="193"/>
      <c r="F27" s="561"/>
      <c r="G27" s="329"/>
      <c r="H27" s="482" t="s">
        <v>3210</v>
      </c>
      <c r="I27" s="329">
        <v>3240.1149999999998</v>
      </c>
      <c r="J27" s="193" t="s">
        <v>3128</v>
      </c>
      <c r="K27" s="193"/>
      <c r="L27" s="329"/>
      <c r="M27" s="193"/>
      <c r="N27" s="329">
        <f t="shared" si="2"/>
        <v>17251.684099999009</v>
      </c>
      <c r="O27" s="329">
        <f t="shared" si="3"/>
        <v>567302.68409999902</v>
      </c>
    </row>
    <row r="28" spans="1:15" x14ac:dyDescent="0.15">
      <c r="A28" s="193"/>
      <c r="B28" s="193"/>
      <c r="C28" s="329"/>
      <c r="D28" s="482"/>
      <c r="E28" s="193"/>
      <c r="F28" s="561"/>
      <c r="G28" s="329"/>
      <c r="H28" s="482" t="s">
        <v>3174</v>
      </c>
      <c r="I28" s="329">
        <v>13862.940999999999</v>
      </c>
      <c r="J28" s="193" t="s">
        <v>3128</v>
      </c>
      <c r="K28" s="193">
        <v>5800360908</v>
      </c>
      <c r="L28" s="329">
        <v>3388.7430999990102</v>
      </c>
      <c r="M28" s="193" t="s">
        <v>3128</v>
      </c>
      <c r="N28" s="329">
        <f t="shared" si="2"/>
        <v>0</v>
      </c>
      <c r="O28" s="329">
        <f t="shared" si="3"/>
        <v>550051</v>
      </c>
    </row>
    <row r="29" spans="1:15" x14ac:dyDescent="0.15">
      <c r="A29" s="193"/>
      <c r="B29" s="193"/>
      <c r="C29" s="329"/>
      <c r="D29" s="482"/>
      <c r="E29" s="193"/>
      <c r="F29" s="561"/>
      <c r="G29" s="329"/>
      <c r="H29" s="482" t="s">
        <v>3174</v>
      </c>
      <c r="I29" s="329"/>
      <c r="J29" s="193"/>
      <c r="K29" s="193">
        <v>5800360908</v>
      </c>
      <c r="L29" s="329">
        <v>12497.643900001</v>
      </c>
      <c r="M29" s="193" t="s">
        <v>3129</v>
      </c>
      <c r="N29" s="329">
        <f>C11+N28-I29-L29</f>
        <v>73256.356099999</v>
      </c>
      <c r="O29" s="329">
        <f t="shared" si="3"/>
        <v>537553.35609999904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 t="s">
        <v>3174</v>
      </c>
      <c r="I30" s="329"/>
      <c r="J30" s="193"/>
      <c r="K30" s="193">
        <v>5800360908</v>
      </c>
      <c r="L30" s="329">
        <v>3472.4670000000001</v>
      </c>
      <c r="M30" s="193" t="s">
        <v>3129</v>
      </c>
      <c r="N30" s="329">
        <f t="shared" si="2"/>
        <v>69783.889099998996</v>
      </c>
      <c r="O30" s="329">
        <f t="shared" si="3"/>
        <v>534080.8890999991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 t="s">
        <v>3177</v>
      </c>
      <c r="I31" s="329">
        <v>6821.4920000000002</v>
      </c>
      <c r="J31" s="193" t="s">
        <v>3129</v>
      </c>
      <c r="K31" s="193">
        <v>5800360908</v>
      </c>
      <c r="L31" s="329">
        <v>62962.397099998998</v>
      </c>
      <c r="M31" s="193" t="s">
        <v>3129</v>
      </c>
      <c r="N31" s="329">
        <f t="shared" si="2"/>
        <v>0</v>
      </c>
      <c r="O31" s="329">
        <f t="shared" si="3"/>
        <v>464297.00000000012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 t="s">
        <v>3177</v>
      </c>
      <c r="I32" s="329"/>
      <c r="J32" s="193"/>
      <c r="K32" s="193">
        <v>5800360908</v>
      </c>
      <c r="L32" s="329">
        <v>5423.9829000010104</v>
      </c>
      <c r="M32" s="193" t="s">
        <v>3224</v>
      </c>
      <c r="N32" s="329">
        <f>G13+N31-I32-L32</f>
        <v>123154.01709999899</v>
      </c>
      <c r="O32" s="329">
        <f t="shared" si="3"/>
        <v>458873.01709999912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3178</v>
      </c>
      <c r="I33" s="329">
        <v>2811.8469999999998</v>
      </c>
      <c r="J33" s="193" t="s">
        <v>3224</v>
      </c>
      <c r="K33" s="193">
        <v>5800360908</v>
      </c>
      <c r="L33" s="329">
        <v>15784.620999999999</v>
      </c>
      <c r="M33" s="193" t="s">
        <v>3224</v>
      </c>
      <c r="N33" s="329">
        <f t="shared" si="2"/>
        <v>104557.549099999</v>
      </c>
      <c r="O33" s="329">
        <f t="shared" si="3"/>
        <v>440276.54909999913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 t="s">
        <v>3211</v>
      </c>
      <c r="I34" s="329">
        <v>6555.3240000000005</v>
      </c>
      <c r="J34" s="193" t="s">
        <v>3224</v>
      </c>
      <c r="K34" s="193"/>
      <c r="L34" s="329"/>
      <c r="M34" s="193"/>
      <c r="N34" s="329">
        <f t="shared" si="2"/>
        <v>98002.225099998992</v>
      </c>
      <c r="O34" s="329">
        <f t="shared" si="3"/>
        <v>433721.22509999911</v>
      </c>
    </row>
    <row r="35" spans="1:15" x14ac:dyDescent="0.15">
      <c r="A35" s="193"/>
      <c r="B35" s="193"/>
      <c r="C35" s="329"/>
      <c r="D35" s="482" t="s">
        <v>3212</v>
      </c>
      <c r="E35" s="193" t="s">
        <v>1283</v>
      </c>
      <c r="F35" s="193" t="s">
        <v>3227</v>
      </c>
      <c r="G35" s="329">
        <v>82659</v>
      </c>
      <c r="H35" s="482" t="s">
        <v>3212</v>
      </c>
      <c r="I35" s="329">
        <v>14863.133</v>
      </c>
      <c r="J35" s="193" t="s">
        <v>3224</v>
      </c>
      <c r="K35" s="193"/>
      <c r="L35" s="329"/>
      <c r="M35" s="193"/>
      <c r="N35" s="329">
        <f t="shared" si="2"/>
        <v>83139.09209999899</v>
      </c>
      <c r="O35" s="329">
        <f t="shared" si="3"/>
        <v>501517.09209999914</v>
      </c>
    </row>
    <row r="36" spans="1:15" x14ac:dyDescent="0.15">
      <c r="A36" s="193"/>
      <c r="B36" s="193"/>
      <c r="C36" s="329"/>
      <c r="D36" s="482" t="s">
        <v>3179</v>
      </c>
      <c r="E36" s="193" t="s">
        <v>1283</v>
      </c>
      <c r="F36" s="193" t="s">
        <v>3228</v>
      </c>
      <c r="G36" s="329">
        <v>85666</v>
      </c>
      <c r="H36" s="482" t="s">
        <v>3179</v>
      </c>
      <c r="I36" s="329">
        <v>10795.865</v>
      </c>
      <c r="J36" s="193" t="s">
        <v>3224</v>
      </c>
      <c r="K36" s="193">
        <v>5800360908</v>
      </c>
      <c r="L36" s="329">
        <v>6268.9840000000004</v>
      </c>
      <c r="M36" s="193" t="s">
        <v>3224</v>
      </c>
      <c r="N36" s="329">
        <f t="shared" si="2"/>
        <v>66074.243099998988</v>
      </c>
      <c r="O36" s="329">
        <f t="shared" si="3"/>
        <v>570118.24309999903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3179</v>
      </c>
      <c r="I37" s="329"/>
      <c r="J37" s="561"/>
      <c r="K37" s="193">
        <v>5800360908</v>
      </c>
      <c r="L37" s="329">
        <v>44915.578999999998</v>
      </c>
      <c r="M37" s="193" t="s">
        <v>3224</v>
      </c>
      <c r="N37" s="329">
        <f t="shared" si="2"/>
        <v>21158.66409999899</v>
      </c>
      <c r="O37" s="329">
        <f t="shared" si="3"/>
        <v>525202.664099999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3179</v>
      </c>
      <c r="I38" s="329"/>
      <c r="J38" s="561"/>
      <c r="K38" s="193">
        <v>5800360908</v>
      </c>
      <c r="L38" s="329">
        <v>16775.493999999999</v>
      </c>
      <c r="M38" s="193" t="s">
        <v>3224</v>
      </c>
      <c r="N38" s="329">
        <f t="shared" si="2"/>
        <v>4383.1700999989916</v>
      </c>
      <c r="O38" s="329">
        <f t="shared" si="3"/>
        <v>508427.170099999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3218</v>
      </c>
      <c r="I39" s="329">
        <v>4383.1700999989916</v>
      </c>
      <c r="J39" s="193" t="s">
        <v>3224</v>
      </c>
      <c r="K39" s="193"/>
      <c r="L39" s="329"/>
      <c r="M39" s="561"/>
      <c r="N39" s="329">
        <f t="shared" si="2"/>
        <v>0</v>
      </c>
      <c r="O39" s="329">
        <f t="shared" si="3"/>
        <v>504044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3218</v>
      </c>
      <c r="I40" s="329">
        <v>3742.3819000010099</v>
      </c>
      <c r="J40" s="193" t="s">
        <v>3225</v>
      </c>
      <c r="K40" s="193"/>
      <c r="L40" s="329"/>
      <c r="M40" s="561"/>
      <c r="N40" s="329">
        <f>G15+N39-I40-L40</f>
        <v>124860.61809999899</v>
      </c>
      <c r="O40" s="329">
        <f t="shared" si="3"/>
        <v>500301.61809999897</v>
      </c>
    </row>
    <row r="41" spans="1:15" x14ac:dyDescent="0.15">
      <c r="A41" s="193"/>
      <c r="B41" s="193"/>
      <c r="C41" s="329"/>
      <c r="D41" s="482" t="s">
        <v>3182</v>
      </c>
      <c r="E41" s="193" t="s">
        <v>1283</v>
      </c>
      <c r="F41" s="193" t="s">
        <v>3229</v>
      </c>
      <c r="G41" s="329">
        <v>128551</v>
      </c>
      <c r="H41" s="482" t="s">
        <v>3182</v>
      </c>
      <c r="I41" s="329">
        <v>4559.6919999999991</v>
      </c>
      <c r="J41" s="193" t="s">
        <v>3225</v>
      </c>
      <c r="K41" s="193">
        <v>5800360908</v>
      </c>
      <c r="L41" s="329">
        <v>15152.133</v>
      </c>
      <c r="M41" s="193" t="s">
        <v>3225</v>
      </c>
      <c r="N41" s="329">
        <f t="shared" si="2"/>
        <v>105148.79309999899</v>
      </c>
      <c r="O41" s="329">
        <f t="shared" si="3"/>
        <v>609140.79309999885</v>
      </c>
    </row>
    <row r="42" spans="1:15" x14ac:dyDescent="0.15">
      <c r="A42" s="193"/>
      <c r="B42" s="193"/>
      <c r="C42" s="329"/>
      <c r="D42" s="482"/>
      <c r="E42" s="193"/>
      <c r="F42" s="193"/>
      <c r="G42" s="329"/>
      <c r="H42" s="482" t="s">
        <v>3219</v>
      </c>
      <c r="I42" s="329">
        <v>3130.761</v>
      </c>
      <c r="J42" s="193" t="s">
        <v>3225</v>
      </c>
      <c r="K42" s="193"/>
      <c r="L42" s="329"/>
      <c r="M42" s="193"/>
      <c r="N42" s="329">
        <f t="shared" si="2"/>
        <v>102018.03209999899</v>
      </c>
      <c r="O42" s="329">
        <f t="shared" si="3"/>
        <v>606010.03209999879</v>
      </c>
    </row>
    <row r="43" spans="1:15" x14ac:dyDescent="0.15">
      <c r="A43" s="193"/>
      <c r="B43" s="193"/>
      <c r="C43" s="329"/>
      <c r="D43" s="482"/>
      <c r="E43" s="193"/>
      <c r="F43" s="561"/>
      <c r="G43" s="329"/>
      <c r="H43" s="482" t="s">
        <v>3183</v>
      </c>
      <c r="I43" s="329"/>
      <c r="J43" s="203"/>
      <c r="K43" s="193">
        <v>5800360908</v>
      </c>
      <c r="L43" s="329">
        <v>1225.885</v>
      </c>
      <c r="M43" s="193" t="s">
        <v>3225</v>
      </c>
      <c r="N43" s="329">
        <f t="shared" si="2"/>
        <v>100792.147099999</v>
      </c>
      <c r="O43" s="329">
        <f t="shared" si="3"/>
        <v>604784.14709999878</v>
      </c>
    </row>
    <row r="44" spans="1:15" x14ac:dyDescent="0.15">
      <c r="A44" s="193"/>
      <c r="B44" s="193"/>
      <c r="C44" s="329"/>
      <c r="D44" s="482"/>
      <c r="E44" s="193"/>
      <c r="F44" s="561"/>
      <c r="G44" s="329"/>
      <c r="H44" s="482" t="s">
        <v>3183</v>
      </c>
      <c r="I44" s="329"/>
      <c r="J44" s="561"/>
      <c r="K44" s="193">
        <v>5800360908</v>
      </c>
      <c r="L44" s="329">
        <v>14716.594999999999</v>
      </c>
      <c r="M44" s="193" t="s">
        <v>3225</v>
      </c>
      <c r="N44" s="329">
        <f t="shared" si="2"/>
        <v>86075.552099998997</v>
      </c>
      <c r="O44" s="329">
        <f t="shared" si="3"/>
        <v>590067.55209999881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3183</v>
      </c>
      <c r="I45" s="329">
        <v>14531.217999999999</v>
      </c>
      <c r="J45" s="193" t="s">
        <v>3225</v>
      </c>
      <c r="K45" s="193">
        <v>5800360908</v>
      </c>
      <c r="L45" s="329">
        <v>620.91600000000005</v>
      </c>
      <c r="M45" s="193" t="s">
        <v>3225</v>
      </c>
      <c r="N45" s="329">
        <f t="shared" si="2"/>
        <v>70923.418099999006</v>
      </c>
      <c r="O45" s="329">
        <f t="shared" si="3"/>
        <v>574915.41809999885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3220</v>
      </c>
      <c r="I46" s="329">
        <v>6363.9339999999993</v>
      </c>
      <c r="J46" s="193" t="s">
        <v>3225</v>
      </c>
      <c r="K46" s="193"/>
      <c r="L46" s="329"/>
      <c r="M46" s="193"/>
      <c r="N46" s="329">
        <f t="shared" si="2"/>
        <v>64559.484099999005</v>
      </c>
      <c r="O46" s="329">
        <f t="shared" si="3"/>
        <v>568551.48409999884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3221</v>
      </c>
      <c r="I47" s="329">
        <v>12509.554999999998</v>
      </c>
      <c r="J47" s="193" t="s">
        <v>3225</v>
      </c>
      <c r="K47" s="193"/>
      <c r="L47" s="329"/>
      <c r="M47" s="193"/>
      <c r="N47" s="329">
        <f t="shared" si="2"/>
        <v>52049.929099999004</v>
      </c>
      <c r="O47" s="329">
        <f t="shared" si="3"/>
        <v>556041.92909999879</v>
      </c>
    </row>
    <row r="48" spans="1:15" x14ac:dyDescent="0.15">
      <c r="A48" s="193"/>
      <c r="B48" s="193"/>
      <c r="C48" s="329"/>
      <c r="D48" s="482"/>
      <c r="E48" s="193"/>
      <c r="F48" s="561"/>
      <c r="G48" s="329"/>
      <c r="H48" s="482" t="s">
        <v>3186</v>
      </c>
      <c r="I48" s="329">
        <v>3473.8180000000002</v>
      </c>
      <c r="J48" s="193" t="s">
        <v>3225</v>
      </c>
      <c r="K48" s="193">
        <v>5800360908</v>
      </c>
      <c r="L48" s="329">
        <v>7923.0569999999998</v>
      </c>
      <c r="M48" s="193" t="s">
        <v>3225</v>
      </c>
      <c r="N48" s="329">
        <f t="shared" si="2"/>
        <v>40653.054099999004</v>
      </c>
      <c r="O48" s="329">
        <f t="shared" si="3"/>
        <v>544645.05409999879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3186</v>
      </c>
      <c r="I49" s="329"/>
      <c r="J49" s="193"/>
      <c r="K49" s="193">
        <v>5800360908</v>
      </c>
      <c r="L49" s="329">
        <v>16462.484</v>
      </c>
      <c r="M49" s="193" t="s">
        <v>3225</v>
      </c>
      <c r="N49" s="329">
        <f t="shared" si="2"/>
        <v>24190.570099999004</v>
      </c>
      <c r="O49" s="329">
        <f t="shared" si="3"/>
        <v>528182.57009999873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3187</v>
      </c>
      <c r="I50" s="329">
        <v>6644.0520000000006</v>
      </c>
      <c r="J50" s="193" t="s">
        <v>3225</v>
      </c>
      <c r="K50" s="193">
        <v>5800360908</v>
      </c>
      <c r="L50" s="329">
        <v>17546.518099999004</v>
      </c>
      <c r="M50" s="193" t="s">
        <v>3225</v>
      </c>
      <c r="N50" s="329">
        <f t="shared" si="2"/>
        <v>0</v>
      </c>
      <c r="O50" s="329">
        <f t="shared" si="3"/>
        <v>503991.99999999971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3187</v>
      </c>
      <c r="I51" s="329"/>
      <c r="J51" s="193"/>
      <c r="K51" s="193">
        <v>5800360908</v>
      </c>
      <c r="L51" s="329">
        <v>47920.067900000999</v>
      </c>
      <c r="M51" s="203" t="s">
        <v>3226</v>
      </c>
      <c r="N51" s="329">
        <f>G25+N50-I51-L51</f>
        <v>117358.932099999</v>
      </c>
      <c r="O51" s="329">
        <f t="shared" si="3"/>
        <v>456071.9320999987</v>
      </c>
    </row>
    <row r="52" spans="1:15" x14ac:dyDescent="0.15">
      <c r="A52" s="193"/>
      <c r="B52" s="193"/>
      <c r="C52" s="329"/>
      <c r="D52" s="482" t="s">
        <v>3188</v>
      </c>
      <c r="E52" s="193" t="s">
        <v>1283</v>
      </c>
      <c r="F52" s="193" t="s">
        <v>3230</v>
      </c>
      <c r="G52" s="329">
        <v>119614</v>
      </c>
      <c r="H52" s="482" t="s">
        <v>3188</v>
      </c>
      <c r="I52" s="329">
        <v>15403.862000000001</v>
      </c>
      <c r="J52" s="203" t="s">
        <v>3226</v>
      </c>
      <c r="K52" s="193">
        <v>5800360908</v>
      </c>
      <c r="L52" s="329">
        <v>79740.444000000003</v>
      </c>
      <c r="M52" s="203" t="s">
        <v>3226</v>
      </c>
      <c r="N52" s="329">
        <f t="shared" si="2"/>
        <v>22214.62609999899</v>
      </c>
      <c r="O52" s="329">
        <f t="shared" si="3"/>
        <v>480541.62609999871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 t="s">
        <v>3188</v>
      </c>
      <c r="I53" s="329"/>
      <c r="J53" s="193"/>
      <c r="K53" s="193">
        <v>5800360908</v>
      </c>
      <c r="L53" s="329">
        <v>5843.9780000000001</v>
      </c>
      <c r="M53" s="203" t="s">
        <v>3226</v>
      </c>
      <c r="N53" s="329">
        <f t="shared" si="2"/>
        <v>16370.648099998991</v>
      </c>
      <c r="O53" s="329">
        <f t="shared" si="3"/>
        <v>474697.64809999871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 t="s">
        <v>3188</v>
      </c>
      <c r="I54" s="329"/>
      <c r="J54" s="561"/>
      <c r="K54" s="193">
        <v>5800360908</v>
      </c>
      <c r="L54" s="329">
        <v>15798.575999999999</v>
      </c>
      <c r="M54" s="203" t="s">
        <v>3226</v>
      </c>
      <c r="N54" s="329">
        <f t="shared" si="2"/>
        <v>572.07209999899169</v>
      </c>
      <c r="O54" s="329">
        <f t="shared" si="3"/>
        <v>458899.07209999871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3189</v>
      </c>
      <c r="I55" s="329">
        <v>572.07209999899169</v>
      </c>
      <c r="J55" s="203" t="s">
        <v>3226</v>
      </c>
      <c r="K55" s="193"/>
      <c r="L55" s="329"/>
      <c r="M55" s="561"/>
      <c r="N55" s="329">
        <f t="shared" si="2"/>
        <v>0</v>
      </c>
      <c r="O55" s="329">
        <f t="shared" si="3"/>
        <v>458326.99999999971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 t="s">
        <v>3189</v>
      </c>
      <c r="I56" s="329">
        <v>14507.757900000999</v>
      </c>
      <c r="J56" s="561" t="s">
        <v>3126</v>
      </c>
      <c r="K56" s="193">
        <v>5800360908</v>
      </c>
      <c r="L56" s="329">
        <v>3012.578</v>
      </c>
      <c r="M56" s="561" t="s">
        <v>3126</v>
      </c>
      <c r="N56" s="329">
        <f>G26+N55-I56-L56</f>
        <v>24316.664099998998</v>
      </c>
      <c r="O56" s="329">
        <f t="shared" si="3"/>
        <v>440806.66409999871</v>
      </c>
    </row>
    <row r="57" spans="1:15" x14ac:dyDescent="0.15">
      <c r="A57" s="193"/>
      <c r="B57" s="193"/>
      <c r="C57" s="329"/>
      <c r="D57" s="482" t="s">
        <v>3190</v>
      </c>
      <c r="E57" s="193" t="s">
        <v>319</v>
      </c>
      <c r="F57" s="193" t="s">
        <v>3231</v>
      </c>
      <c r="G57" s="329">
        <v>87754.182000000001</v>
      </c>
      <c r="H57" s="482" t="s">
        <v>3190</v>
      </c>
      <c r="I57" s="329">
        <v>2407.9160000000002</v>
      </c>
      <c r="J57" s="561" t="s">
        <v>3126</v>
      </c>
      <c r="K57" s="193">
        <v>5800360908</v>
      </c>
      <c r="L57" s="329">
        <v>20993.523000000001</v>
      </c>
      <c r="M57" s="561" t="s">
        <v>3126</v>
      </c>
      <c r="N57" s="329">
        <f t="shared" si="2"/>
        <v>915.22509999899557</v>
      </c>
      <c r="O57" s="329">
        <f t="shared" si="3"/>
        <v>505159.40709999873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 t="s">
        <v>3190</v>
      </c>
      <c r="I58" s="329"/>
      <c r="J58" s="561"/>
      <c r="K58" s="193">
        <v>5800360908</v>
      </c>
      <c r="L58" s="329">
        <v>915.22509999899557</v>
      </c>
      <c r="M58" s="561" t="s">
        <v>3126</v>
      </c>
      <c r="N58" s="329">
        <f t="shared" si="2"/>
        <v>0</v>
      </c>
      <c r="O58" s="329">
        <f t="shared" si="3"/>
        <v>504244.18199999974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3190</v>
      </c>
      <c r="I59" s="329"/>
      <c r="J59" s="561"/>
      <c r="K59" s="193">
        <v>5800360908</v>
      </c>
      <c r="L59" s="329">
        <v>14384.412900001</v>
      </c>
      <c r="M59" s="193" t="s">
        <v>3227</v>
      </c>
      <c r="N59" s="329">
        <f>G35+N58-I59-L59</f>
        <v>68274.587099999</v>
      </c>
      <c r="O59" s="329">
        <f t="shared" si="3"/>
        <v>489859.76909999875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3190</v>
      </c>
      <c r="I60" s="329"/>
      <c r="J60" s="561"/>
      <c r="K60" s="193">
        <v>5800360908</v>
      </c>
      <c r="L60" s="329">
        <v>620.91600000000005</v>
      </c>
      <c r="M60" s="193" t="s">
        <v>3227</v>
      </c>
      <c r="N60" s="329">
        <f t="shared" si="2"/>
        <v>67653.671099999003</v>
      </c>
      <c r="O60" s="329">
        <f t="shared" si="3"/>
        <v>489238.85309999873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3191</v>
      </c>
      <c r="I61" s="329">
        <v>3708.5499999999997</v>
      </c>
      <c r="J61" s="193" t="s">
        <v>3227</v>
      </c>
      <c r="K61" s="193">
        <v>5800360908</v>
      </c>
      <c r="L61" s="329">
        <v>44612.233999999997</v>
      </c>
      <c r="M61" s="193" t="s">
        <v>3227</v>
      </c>
      <c r="N61" s="329">
        <f t="shared" si="2"/>
        <v>19332.887099999003</v>
      </c>
      <c r="O61" s="329">
        <f t="shared" si="3"/>
        <v>440918.06909999874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3191</v>
      </c>
      <c r="I62" s="329"/>
      <c r="J62" s="561"/>
      <c r="K62" s="193">
        <v>5800360908</v>
      </c>
      <c r="L62" s="329">
        <v>318.92899999999997</v>
      </c>
      <c r="M62" s="193" t="s">
        <v>3227</v>
      </c>
      <c r="N62" s="329">
        <f t="shared" si="2"/>
        <v>19013.958099999003</v>
      </c>
      <c r="O62" s="329">
        <f t="shared" si="3"/>
        <v>440599.14009999874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3222</v>
      </c>
      <c r="I63" s="329">
        <v>11218.34</v>
      </c>
      <c r="J63" s="193" t="s">
        <v>3227</v>
      </c>
      <c r="K63" s="193"/>
      <c r="L63" s="329"/>
      <c r="M63" s="203"/>
      <c r="N63" s="329">
        <f t="shared" si="2"/>
        <v>7795.6180999990029</v>
      </c>
      <c r="O63" s="329">
        <f t="shared" si="3"/>
        <v>429380.80009999871</v>
      </c>
    </row>
    <row r="64" spans="1:15" x14ac:dyDescent="0.15">
      <c r="A64" s="193"/>
      <c r="B64" s="193"/>
      <c r="C64" s="329"/>
      <c r="D64" s="482" t="s">
        <v>3192</v>
      </c>
      <c r="E64" s="193" t="s">
        <v>1283</v>
      </c>
      <c r="F64" s="193" t="s">
        <v>3232</v>
      </c>
      <c r="G64" s="329">
        <v>128759</v>
      </c>
      <c r="H64" s="482" t="s">
        <v>3192</v>
      </c>
      <c r="I64" s="329">
        <v>3649.748</v>
      </c>
      <c r="J64" s="193" t="s">
        <v>3227</v>
      </c>
      <c r="K64" s="193">
        <v>5800360908</v>
      </c>
      <c r="L64" s="329">
        <v>4145.8700999990033</v>
      </c>
      <c r="M64" s="193" t="s">
        <v>3227</v>
      </c>
      <c r="N64" s="329">
        <f t="shared" si="2"/>
        <v>0</v>
      </c>
      <c r="O64" s="329">
        <f t="shared" si="3"/>
        <v>550344.18199999968</v>
      </c>
    </row>
    <row r="65" spans="1:15" x14ac:dyDescent="0.15">
      <c r="A65" s="193"/>
      <c r="B65" s="193"/>
      <c r="C65" s="329"/>
      <c r="D65" s="482"/>
      <c r="E65" s="193"/>
      <c r="F65" s="561"/>
      <c r="G65" s="329"/>
      <c r="H65" s="482" t="s">
        <v>3192</v>
      </c>
      <c r="I65" s="329"/>
      <c r="J65" s="193"/>
      <c r="K65" s="193">
        <v>5800360908</v>
      </c>
      <c r="L65" s="329">
        <v>11643.124900000999</v>
      </c>
      <c r="M65" s="193" t="s">
        <v>3228</v>
      </c>
      <c r="N65" s="329">
        <f>G36+N64-I65-L65</f>
        <v>74022.875099999001</v>
      </c>
      <c r="O65" s="329">
        <f t="shared" si="3"/>
        <v>538701.0570999987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 t="s">
        <v>3223</v>
      </c>
      <c r="I66" s="329">
        <v>3841.4949999999999</v>
      </c>
      <c r="J66" s="193" t="s">
        <v>3228</v>
      </c>
      <c r="K66" s="193"/>
      <c r="L66" s="329"/>
      <c r="M66" s="193"/>
      <c r="N66" s="329">
        <f t="shared" si="2"/>
        <v>70181.380099999005</v>
      </c>
      <c r="O66" s="329">
        <f t="shared" si="3"/>
        <v>534859.5620999987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3193</v>
      </c>
      <c r="I67" s="329">
        <v>9977.5389999999989</v>
      </c>
      <c r="J67" s="193" t="s">
        <v>3228</v>
      </c>
      <c r="K67" s="193">
        <v>5800360908</v>
      </c>
      <c r="L67" s="329">
        <v>5431.8720000000003</v>
      </c>
      <c r="M67" s="193" t="s">
        <v>3228</v>
      </c>
      <c r="N67" s="329">
        <f t="shared" si="2"/>
        <v>54771.969099999005</v>
      </c>
      <c r="O67" s="329">
        <f t="shared" si="3"/>
        <v>519450.15109999874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3193</v>
      </c>
      <c r="I68" s="329"/>
      <c r="J68" s="203"/>
      <c r="K68" s="193">
        <v>5800360908</v>
      </c>
      <c r="L68" s="329">
        <v>16126.15</v>
      </c>
      <c r="M68" s="193" t="s">
        <v>3228</v>
      </c>
      <c r="N68" s="329">
        <f t="shared" si="2"/>
        <v>38645.819099999004</v>
      </c>
      <c r="O68" s="329">
        <f t="shared" si="3"/>
        <v>503324.00109999871</v>
      </c>
    </row>
    <row r="69" spans="1:15" hidden="1" x14ac:dyDescent="0.15">
      <c r="A69" s="193"/>
      <c r="B69" s="193"/>
      <c r="C69" s="329"/>
      <c r="D69" s="482"/>
      <c r="E69" s="193"/>
      <c r="F69" s="203"/>
      <c r="G69" s="329"/>
      <c r="H69" s="482"/>
      <c r="I69" s="329"/>
      <c r="J69" s="193"/>
      <c r="K69" s="193"/>
      <c r="L69" s="329"/>
      <c r="M69" s="193"/>
      <c r="N69" s="329">
        <f t="shared" si="2"/>
        <v>38645.819099999004</v>
      </c>
      <c r="O69" s="329">
        <f t="shared" si="3"/>
        <v>503324.00109999871</v>
      </c>
    </row>
    <row r="70" spans="1:15" hidden="1" x14ac:dyDescent="0.15">
      <c r="A70" s="193"/>
      <c r="B70" s="193"/>
      <c r="C70" s="329"/>
      <c r="D70" s="482"/>
      <c r="E70" s="193"/>
      <c r="F70" s="203"/>
      <c r="G70" s="329"/>
      <c r="H70" s="482"/>
      <c r="I70" s="329"/>
      <c r="J70" s="561"/>
      <c r="K70" s="193"/>
      <c r="L70" s="329"/>
      <c r="M70" s="193"/>
      <c r="N70" s="329">
        <f t="shared" si="2"/>
        <v>38645.819099999004</v>
      </c>
      <c r="O70" s="329">
        <f t="shared" si="3"/>
        <v>503324.00109999871</v>
      </c>
    </row>
    <row r="71" spans="1:15" hidden="1" x14ac:dyDescent="0.15">
      <c r="A71" s="193"/>
      <c r="B71" s="193"/>
      <c r="C71" s="329"/>
      <c r="D71" s="482"/>
      <c r="E71" s="193"/>
      <c r="F71" s="203"/>
      <c r="G71" s="329"/>
      <c r="H71" s="482"/>
      <c r="I71" s="329"/>
      <c r="J71" s="193"/>
      <c r="K71" s="193"/>
      <c r="L71" s="329"/>
      <c r="M71" s="193"/>
      <c r="N71" s="329">
        <f t="shared" si="2"/>
        <v>38645.819099999004</v>
      </c>
      <c r="O71" s="329">
        <f t="shared" si="3"/>
        <v>503324.00109999871</v>
      </c>
    </row>
    <row r="72" spans="1:15" hidden="1" x14ac:dyDescent="0.15">
      <c r="A72" s="193"/>
      <c r="B72" s="193"/>
      <c r="C72" s="329"/>
      <c r="D72" s="482"/>
      <c r="E72" s="193"/>
      <c r="F72" s="203"/>
      <c r="G72" s="329"/>
      <c r="H72" s="482"/>
      <c r="I72" s="329"/>
      <c r="J72" s="193"/>
      <c r="K72" s="193"/>
      <c r="L72" s="329"/>
      <c r="M72" s="193"/>
      <c r="N72" s="329">
        <f t="shared" si="2"/>
        <v>38645.819099999004</v>
      </c>
      <c r="O72" s="329">
        <f t="shared" si="3"/>
        <v>503324.00109999871</v>
      </c>
    </row>
    <row r="73" spans="1:15" hidden="1" x14ac:dyDescent="0.15">
      <c r="A73" s="193"/>
      <c r="B73" s="193"/>
      <c r="C73" s="329"/>
      <c r="D73" s="482"/>
      <c r="E73" s="193"/>
      <c r="F73" s="561"/>
      <c r="G73" s="329"/>
      <c r="H73" s="482"/>
      <c r="I73" s="329"/>
      <c r="J73" s="193"/>
      <c r="K73" s="193"/>
      <c r="L73" s="329"/>
      <c r="M73" s="193"/>
      <c r="N73" s="329">
        <f t="shared" si="2"/>
        <v>38645.819099999004</v>
      </c>
      <c r="O73" s="329">
        <f t="shared" si="3"/>
        <v>503324.00109999871</v>
      </c>
    </row>
    <row r="74" spans="1:15" hidden="1" x14ac:dyDescent="0.15">
      <c r="A74" s="193"/>
      <c r="B74" s="193"/>
      <c r="C74" s="329"/>
      <c r="D74" s="482"/>
      <c r="E74" s="193"/>
      <c r="F74" s="203"/>
      <c r="G74" s="329"/>
      <c r="H74" s="482"/>
      <c r="I74" s="329"/>
      <c r="J74" s="193"/>
      <c r="K74" s="193"/>
      <c r="L74" s="329"/>
      <c r="M74" s="193"/>
      <c r="N74" s="329">
        <f t="shared" ref="N74:N110" si="4">+N73-I74-L74</f>
        <v>38645.819099999004</v>
      </c>
      <c r="O74" s="329">
        <f t="shared" ref="O74:O110" si="5">O73+G74-I74-L74</f>
        <v>503324.00109999871</v>
      </c>
    </row>
    <row r="75" spans="1:15" hidden="1" x14ac:dyDescent="0.15">
      <c r="A75" s="193"/>
      <c r="B75" s="193"/>
      <c r="C75" s="329"/>
      <c r="D75" s="482"/>
      <c r="E75" s="193"/>
      <c r="F75" s="203"/>
      <c r="G75" s="329"/>
      <c r="H75" s="482"/>
      <c r="I75" s="329"/>
      <c r="J75" s="193"/>
      <c r="K75" s="193"/>
      <c r="L75" s="329"/>
      <c r="M75" s="561"/>
      <c r="N75" s="329">
        <f t="shared" si="4"/>
        <v>38645.819099999004</v>
      </c>
      <c r="O75" s="329">
        <f t="shared" si="5"/>
        <v>503324.00109999871</v>
      </c>
    </row>
    <row r="76" spans="1:15" hidden="1" x14ac:dyDescent="0.15">
      <c r="A76" s="193"/>
      <c r="B76" s="193"/>
      <c r="C76" s="329"/>
      <c r="D76" s="482"/>
      <c r="E76" s="193"/>
      <c r="F76" s="203"/>
      <c r="G76" s="329"/>
      <c r="H76" s="482"/>
      <c r="I76" s="329"/>
      <c r="J76" s="193"/>
      <c r="K76" s="193"/>
      <c r="L76" s="329"/>
      <c r="M76" s="193"/>
      <c r="N76" s="329">
        <f t="shared" si="4"/>
        <v>38645.819099999004</v>
      </c>
      <c r="O76" s="329">
        <f t="shared" si="5"/>
        <v>503324.00109999871</v>
      </c>
    </row>
    <row r="77" spans="1:15" hidden="1" x14ac:dyDescent="0.15">
      <c r="A77" s="193"/>
      <c r="B77" s="193"/>
      <c r="C77" s="329"/>
      <c r="D77" s="482"/>
      <c r="E77" s="193"/>
      <c r="F77" s="203"/>
      <c r="G77" s="329"/>
      <c r="H77" s="482"/>
      <c r="I77" s="329"/>
      <c r="J77" s="193"/>
      <c r="K77" s="193"/>
      <c r="L77" s="329"/>
      <c r="M77" s="193"/>
      <c r="N77" s="329">
        <f t="shared" si="4"/>
        <v>38645.819099999004</v>
      </c>
      <c r="O77" s="329">
        <f t="shared" si="5"/>
        <v>503324.00109999871</v>
      </c>
    </row>
    <row r="78" spans="1:15" hidden="1" x14ac:dyDescent="0.15">
      <c r="A78" s="193"/>
      <c r="B78" s="193"/>
      <c r="C78" s="329"/>
      <c r="D78" s="482"/>
      <c r="E78" s="193"/>
      <c r="F78" s="203"/>
      <c r="G78" s="329"/>
      <c r="H78" s="482"/>
      <c r="I78" s="329"/>
      <c r="J78" s="193"/>
      <c r="K78" s="193"/>
      <c r="L78" s="329"/>
      <c r="M78" s="193"/>
      <c r="N78" s="329">
        <f t="shared" si="4"/>
        <v>38645.819099999004</v>
      </c>
      <c r="O78" s="329">
        <f t="shared" si="5"/>
        <v>503324.00109999871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561"/>
      <c r="K79" s="193"/>
      <c r="L79" s="329"/>
      <c r="M79" s="193"/>
      <c r="N79" s="329">
        <f t="shared" si="4"/>
        <v>38645.819099999004</v>
      </c>
      <c r="O79" s="329">
        <f t="shared" si="5"/>
        <v>503324.00109999871</v>
      </c>
    </row>
    <row r="80" spans="1:15" hidden="1" x14ac:dyDescent="0.15">
      <c r="A80" s="193"/>
      <c r="B80" s="193"/>
      <c r="C80" s="329"/>
      <c r="D80" s="482"/>
      <c r="E80" s="193"/>
      <c r="F80" s="561"/>
      <c r="G80" s="329"/>
      <c r="H80" s="482"/>
      <c r="I80" s="329"/>
      <c r="J80" s="561"/>
      <c r="K80" s="193"/>
      <c r="L80" s="329"/>
      <c r="M80" s="561"/>
      <c r="N80" s="329">
        <f t="shared" si="4"/>
        <v>38645.819099999004</v>
      </c>
      <c r="O80" s="329">
        <f t="shared" si="5"/>
        <v>503324.00109999871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38645.819099999004</v>
      </c>
      <c r="O81" s="329">
        <f t="shared" si="5"/>
        <v>503324.00109999871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561"/>
      <c r="K82" s="193"/>
      <c r="L82" s="329"/>
      <c r="M82" s="561"/>
      <c r="N82" s="329">
        <f t="shared" si="4"/>
        <v>38645.819099999004</v>
      </c>
      <c r="O82" s="329">
        <f t="shared" si="5"/>
        <v>503324.00109999871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561"/>
      <c r="N83" s="329">
        <f t="shared" si="4"/>
        <v>38645.819099999004</v>
      </c>
      <c r="O83" s="329">
        <f t="shared" si="5"/>
        <v>503324.00109999871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561"/>
      <c r="K84" s="193"/>
      <c r="L84" s="329"/>
      <c r="M84" s="561"/>
      <c r="N84" s="329">
        <f t="shared" si="4"/>
        <v>38645.819099999004</v>
      </c>
      <c r="O84" s="329">
        <f t="shared" si="5"/>
        <v>503324.00109999871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561"/>
      <c r="N85" s="329">
        <f t="shared" si="4"/>
        <v>38645.819099999004</v>
      </c>
      <c r="O85" s="329">
        <f t="shared" si="5"/>
        <v>503324.00109999871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561"/>
      <c r="K86" s="193"/>
      <c r="L86" s="329"/>
      <c r="M86" s="561"/>
      <c r="N86" s="329">
        <f t="shared" si="4"/>
        <v>38645.819099999004</v>
      </c>
      <c r="O86" s="329">
        <f t="shared" si="5"/>
        <v>503324.00109999871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561"/>
      <c r="N87" s="329">
        <f t="shared" si="4"/>
        <v>38645.819099999004</v>
      </c>
      <c r="O87" s="329">
        <f t="shared" si="5"/>
        <v>503324.00109999871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193"/>
      <c r="K88" s="193"/>
      <c r="L88" s="329"/>
      <c r="M88" s="561"/>
      <c r="N88" s="329">
        <f t="shared" si="4"/>
        <v>38645.819099999004</v>
      </c>
      <c r="O88" s="329">
        <f t="shared" si="5"/>
        <v>503324.00109999871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561"/>
      <c r="N89" s="329">
        <f t="shared" si="4"/>
        <v>38645.819099999004</v>
      </c>
      <c r="O89" s="329">
        <f t="shared" si="5"/>
        <v>503324.00109999871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561"/>
      <c r="K90" s="193"/>
      <c r="L90" s="329"/>
      <c r="M90" s="561"/>
      <c r="N90" s="329">
        <f t="shared" si="4"/>
        <v>38645.819099999004</v>
      </c>
      <c r="O90" s="329">
        <f t="shared" si="5"/>
        <v>503324.00109999871</v>
      </c>
    </row>
    <row r="91" spans="1:15" hidden="1" x14ac:dyDescent="0.15">
      <c r="A91" s="193"/>
      <c r="B91" s="193"/>
      <c r="C91" s="329"/>
      <c r="D91" s="482"/>
      <c r="E91" s="193"/>
      <c r="F91" s="203"/>
      <c r="G91" s="329"/>
      <c r="H91" s="482"/>
      <c r="I91" s="329"/>
      <c r="J91" s="193"/>
      <c r="K91" s="193"/>
      <c r="L91" s="329"/>
      <c r="M91" s="561"/>
      <c r="N91" s="329">
        <f t="shared" si="4"/>
        <v>38645.819099999004</v>
      </c>
      <c r="O91" s="329">
        <f t="shared" si="5"/>
        <v>503324.00109999871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203"/>
      <c r="K92" s="193"/>
      <c r="L92" s="329"/>
      <c r="M92" s="203"/>
      <c r="N92" s="329">
        <f t="shared" si="4"/>
        <v>38645.819099999004</v>
      </c>
      <c r="O92" s="329">
        <f t="shared" si="5"/>
        <v>503324.00109999871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203"/>
      <c r="K93" s="193"/>
      <c r="L93" s="329"/>
      <c r="M93" s="203"/>
      <c r="N93" s="329">
        <f t="shared" si="4"/>
        <v>38645.819099999004</v>
      </c>
      <c r="O93" s="329">
        <f t="shared" si="5"/>
        <v>503324.00109999871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203"/>
      <c r="K94" s="193"/>
      <c r="L94" s="329"/>
      <c r="M94" s="203"/>
      <c r="N94" s="329">
        <f t="shared" si="4"/>
        <v>38645.819099999004</v>
      </c>
      <c r="O94" s="329">
        <f t="shared" si="5"/>
        <v>503324.00109999871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203"/>
      <c r="N95" s="329">
        <f t="shared" si="4"/>
        <v>38645.819099999004</v>
      </c>
      <c r="O95" s="329">
        <f t="shared" si="5"/>
        <v>503324.00109999871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203"/>
      <c r="N96" s="329">
        <f t="shared" si="4"/>
        <v>38645.819099999004</v>
      </c>
      <c r="O96" s="329">
        <f t="shared" si="5"/>
        <v>503324.00109999871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203"/>
      <c r="K97" s="193"/>
      <c r="L97" s="329"/>
      <c r="M97" s="203"/>
      <c r="N97" s="329">
        <f t="shared" si="4"/>
        <v>38645.819099999004</v>
      </c>
      <c r="O97" s="329">
        <f t="shared" si="5"/>
        <v>503324.00109999871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4"/>
        <v>38645.819099999004</v>
      </c>
      <c r="O98" s="329">
        <f t="shared" si="5"/>
        <v>503324.00109999871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4"/>
        <v>38645.819099999004</v>
      </c>
      <c r="O99" s="329">
        <f t="shared" si="5"/>
        <v>503324.00109999871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4"/>
        <v>38645.819099999004</v>
      </c>
      <c r="O100" s="329">
        <f t="shared" si="5"/>
        <v>503324.00109999871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4"/>
        <v>38645.819099999004</v>
      </c>
      <c r="O101" s="329">
        <f t="shared" si="5"/>
        <v>503324.00109999871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4"/>
        <v>38645.819099999004</v>
      </c>
      <c r="O102" s="329">
        <f t="shared" si="5"/>
        <v>503324.00109999871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4"/>
        <v>38645.819099999004</v>
      </c>
      <c r="O103" s="329">
        <f t="shared" si="5"/>
        <v>503324.00109999871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4"/>
        <v>38645.819099999004</v>
      </c>
      <c r="O104" s="329">
        <f t="shared" si="5"/>
        <v>503324.00109999871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4"/>
        <v>38645.819099999004</v>
      </c>
      <c r="O105" s="329">
        <f t="shared" si="5"/>
        <v>503324.00109999871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4"/>
        <v>38645.819099999004</v>
      </c>
      <c r="O106" s="329">
        <f t="shared" si="5"/>
        <v>503324.00109999871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193"/>
      <c r="N107" s="329">
        <f t="shared" si="4"/>
        <v>38645.819099999004</v>
      </c>
      <c r="O107" s="329">
        <f t="shared" si="5"/>
        <v>503324.00109999871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193"/>
      <c r="N108" s="329">
        <f t="shared" si="4"/>
        <v>38645.819099999004</v>
      </c>
      <c r="O108" s="329">
        <f t="shared" si="5"/>
        <v>503324.00109999871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4"/>
        <v>38645.819099999004</v>
      </c>
      <c r="O109" s="329">
        <f t="shared" si="5"/>
        <v>503324.00109999871</v>
      </c>
    </row>
    <row r="110" spans="1:15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4"/>
        <v>38645.819099999004</v>
      </c>
      <c r="O110" s="329">
        <f t="shared" si="5"/>
        <v>503324.00109999871</v>
      </c>
    </row>
    <row r="111" spans="1:15" x14ac:dyDescent="0.15">
      <c r="A111" s="224"/>
      <c r="B111" s="224"/>
      <c r="C111" s="335">
        <f>SUM(C7:C110)</f>
        <v>339254.80709999905</v>
      </c>
      <c r="D111" s="224"/>
      <c r="E111" s="224"/>
      <c r="F111" s="224"/>
      <c r="G111" s="335">
        <f>SUM(G7:G110)</f>
        <v>1097300.182</v>
      </c>
      <c r="H111" s="226"/>
      <c r="I111" s="335">
        <f>SUM(I7:I110)</f>
        <v>281764.34499999997</v>
      </c>
      <c r="J111" s="224"/>
      <c r="K111" s="224"/>
      <c r="L111" s="335">
        <f>SUM(L7:L110)</f>
        <v>651466.64299999992</v>
      </c>
      <c r="M111" s="224"/>
      <c r="N111" s="227"/>
      <c r="O111" s="228">
        <f>C111+G111-I111-L111</f>
        <v>503324.00109999906</v>
      </c>
    </row>
    <row r="112" spans="1:15" x14ac:dyDescent="0.15">
      <c r="A112" s="230"/>
      <c r="B112" s="615"/>
      <c r="C112" s="615"/>
      <c r="D112" s="615"/>
      <c r="E112" s="231"/>
      <c r="F112" s="574"/>
      <c r="G112" s="232">
        <f>+G111-'[1]รับ 0715'!$D$32</f>
        <v>0</v>
      </c>
      <c r="H112" s="233"/>
      <c r="I112" s="234"/>
      <c r="J112" s="272"/>
      <c r="K112" s="235" t="s">
        <v>200</v>
      </c>
      <c r="L112" s="236">
        <f>+L111+I111</f>
        <v>933230.9879999999</v>
      </c>
      <c r="M112" s="284"/>
      <c r="N112" s="330">
        <f>+N110</f>
        <v>38645.819099999004</v>
      </c>
      <c r="O112" s="331" t="s">
        <v>3228</v>
      </c>
    </row>
    <row r="113" spans="1:15" x14ac:dyDescent="0.15">
      <c r="A113" s="230" t="s">
        <v>3125</v>
      </c>
      <c r="B113" s="575" t="s">
        <v>3141</v>
      </c>
      <c r="C113" s="336"/>
      <c r="D113" s="575"/>
      <c r="E113" s="231" t="s">
        <v>67</v>
      </c>
      <c r="F113" s="574">
        <v>12043244.050000001</v>
      </c>
      <c r="G113" s="232" t="s">
        <v>98</v>
      </c>
      <c r="H113" s="233">
        <v>42185</v>
      </c>
      <c r="I113" s="234" t="s">
        <v>199</v>
      </c>
      <c r="J113" s="236">
        <v>24662.813999999998</v>
      </c>
      <c r="K113" s="235"/>
      <c r="L113" s="236"/>
      <c r="M113" s="284"/>
      <c r="N113" s="330">
        <f>+G41</f>
        <v>128551</v>
      </c>
      <c r="O113" s="331" t="str">
        <f>+F41</f>
        <v>GC 170715</v>
      </c>
    </row>
    <row r="114" spans="1:15" x14ac:dyDescent="0.15">
      <c r="A114" s="230" t="s">
        <v>3126</v>
      </c>
      <c r="B114" s="577" t="s">
        <v>3233</v>
      </c>
      <c r="C114" s="336"/>
      <c r="D114" s="575"/>
      <c r="E114" s="231" t="s">
        <v>67</v>
      </c>
      <c r="F114" s="574">
        <v>122364942.94</v>
      </c>
      <c r="G114" s="232" t="s">
        <v>98</v>
      </c>
      <c r="H114" s="233">
        <v>42191</v>
      </c>
      <c r="I114" s="234" t="s">
        <v>199</v>
      </c>
      <c r="J114" s="236">
        <v>24921.326099998998</v>
      </c>
      <c r="K114" s="268"/>
      <c r="L114" s="236"/>
      <c r="M114" s="235"/>
      <c r="N114" s="330">
        <f>+G52</f>
        <v>119614</v>
      </c>
      <c r="O114" s="331" t="str">
        <f>+F52</f>
        <v>GC 240715</v>
      </c>
    </row>
    <row r="115" spans="1:15" x14ac:dyDescent="0.15">
      <c r="A115" s="230" t="s">
        <v>3127</v>
      </c>
      <c r="B115" s="577" t="s">
        <v>3234</v>
      </c>
      <c r="C115" s="336"/>
      <c r="D115" s="575"/>
      <c r="E115" s="231" t="s">
        <v>67</v>
      </c>
      <c r="F115" s="574">
        <v>15800284.720000001</v>
      </c>
      <c r="G115" s="232" t="s">
        <v>98</v>
      </c>
      <c r="H115" s="233">
        <v>42192</v>
      </c>
      <c r="I115" s="234" t="s">
        <v>199</v>
      </c>
      <c r="J115" s="236">
        <v>66266.374099998997</v>
      </c>
      <c r="K115" s="268"/>
      <c r="L115" s="236"/>
      <c r="M115" s="235"/>
      <c r="N115" s="330">
        <f>+G57</f>
        <v>87754.182000000001</v>
      </c>
      <c r="O115" s="331" t="str">
        <f>+F57</f>
        <v>TOP 250615</v>
      </c>
    </row>
    <row r="116" spans="1:15" x14ac:dyDescent="0.15">
      <c r="A116" s="230" t="s">
        <v>3128</v>
      </c>
      <c r="B116" s="577" t="s">
        <v>3235</v>
      </c>
      <c r="C116" s="336"/>
      <c r="D116" s="575"/>
      <c r="E116" s="231" t="s">
        <v>67</v>
      </c>
      <c r="F116" s="574">
        <v>42250811.729999997</v>
      </c>
      <c r="G116" s="232" t="s">
        <v>98</v>
      </c>
      <c r="H116" s="233">
        <v>42192</v>
      </c>
      <c r="I116" s="234" t="s">
        <v>199</v>
      </c>
      <c r="J116" s="236">
        <v>47280.797000000006</v>
      </c>
      <c r="M116" s="235"/>
      <c r="N116" s="330">
        <f>+G64</f>
        <v>128759</v>
      </c>
      <c r="O116" s="331" t="str">
        <f>+F64</f>
        <v>GC 290715</v>
      </c>
    </row>
    <row r="117" spans="1:15" x14ac:dyDescent="0.15">
      <c r="A117" s="230" t="s">
        <v>3129</v>
      </c>
      <c r="B117" s="577" t="s">
        <v>3236</v>
      </c>
      <c r="C117" s="336"/>
      <c r="D117" s="575"/>
      <c r="E117" s="231" t="s">
        <v>67</v>
      </c>
      <c r="F117" s="574">
        <v>69117261.159999996</v>
      </c>
      <c r="G117" s="232" t="s">
        <v>98</v>
      </c>
      <c r="H117" s="233">
        <v>42198</v>
      </c>
      <c r="I117" s="234" t="s">
        <v>199</v>
      </c>
      <c r="J117" s="236">
        <v>78932.508000000002</v>
      </c>
      <c r="M117" s="284"/>
      <c r="N117" s="330"/>
      <c r="O117" s="331"/>
    </row>
    <row r="118" spans="1:15" x14ac:dyDescent="0.15">
      <c r="A118" s="230" t="s">
        <v>3224</v>
      </c>
      <c r="B118" s="577" t="s">
        <v>3237</v>
      </c>
      <c r="C118" s="336"/>
      <c r="D118" s="575"/>
      <c r="E118" s="231" t="s">
        <v>67</v>
      </c>
      <c r="F118" s="574">
        <v>72573125.640000001</v>
      </c>
      <c r="G118" s="232" t="s">
        <v>98</v>
      </c>
      <c r="H118" s="233">
        <v>42199</v>
      </c>
      <c r="I118" s="234" t="s">
        <v>199</v>
      </c>
      <c r="J118" s="236">
        <v>89168.660900001007</v>
      </c>
      <c r="M118" s="284"/>
      <c r="N118" s="330"/>
      <c r="O118" s="331"/>
    </row>
    <row r="119" spans="1:15" x14ac:dyDescent="0.15">
      <c r="A119" s="230" t="s">
        <v>3225</v>
      </c>
      <c r="B119" s="577" t="s">
        <v>3238</v>
      </c>
      <c r="C119" s="336"/>
      <c r="D119" s="575"/>
      <c r="E119" s="231" t="s">
        <v>67</v>
      </c>
      <c r="F119" s="574">
        <v>45120004.710000001</v>
      </c>
      <c r="G119" s="232" t="s">
        <v>98</v>
      </c>
      <c r="H119" s="233">
        <v>42199</v>
      </c>
      <c r="I119" s="234" t="s">
        <v>199</v>
      </c>
      <c r="J119" s="236">
        <v>73647.588099999004</v>
      </c>
      <c r="M119" s="235"/>
      <c r="N119" s="330"/>
      <c r="O119" s="331"/>
    </row>
    <row r="120" spans="1:15" x14ac:dyDescent="0.15">
      <c r="A120" s="230" t="s">
        <v>3226</v>
      </c>
      <c r="B120" s="577" t="s">
        <v>3239</v>
      </c>
      <c r="C120" s="336"/>
      <c r="D120" s="575"/>
      <c r="E120" s="231" t="s">
        <v>67</v>
      </c>
      <c r="F120" s="574">
        <v>16995549.609999999</v>
      </c>
      <c r="G120" s="232" t="s">
        <v>98</v>
      </c>
      <c r="H120" s="233">
        <v>42205</v>
      </c>
      <c r="I120" s="234" t="s">
        <v>199</v>
      </c>
      <c r="J120" s="236">
        <v>149303.06590000101</v>
      </c>
      <c r="M120" s="235"/>
      <c r="N120" s="330"/>
      <c r="O120" s="331"/>
    </row>
    <row r="121" spans="1:15" x14ac:dyDescent="0.15">
      <c r="A121" s="230" t="s">
        <v>3227</v>
      </c>
      <c r="B121" s="577" t="s">
        <v>3240</v>
      </c>
      <c r="C121" s="336"/>
      <c r="D121" s="575"/>
      <c r="E121" s="231" t="s">
        <v>67</v>
      </c>
      <c r="F121" s="574">
        <v>16695166.619999999</v>
      </c>
      <c r="G121" s="232" t="s">
        <v>98</v>
      </c>
      <c r="H121" s="233">
        <v>42212</v>
      </c>
      <c r="I121" s="234" t="s">
        <v>199</v>
      </c>
      <c r="J121" s="236">
        <v>64082.361999999994</v>
      </c>
      <c r="M121" s="235"/>
      <c r="N121" s="330"/>
      <c r="O121" s="331"/>
    </row>
    <row r="122" spans="1:15" x14ac:dyDescent="0.15">
      <c r="A122" s="230" t="s">
        <v>3228</v>
      </c>
      <c r="B122" s="577" t="s">
        <v>3241</v>
      </c>
      <c r="C122" s="336"/>
      <c r="D122" s="575"/>
      <c r="E122" s="231" t="s">
        <v>67</v>
      </c>
      <c r="F122" s="574">
        <v>16883685.530000001</v>
      </c>
      <c r="G122" s="232" t="s">
        <v>98</v>
      </c>
      <c r="H122" s="233">
        <v>42213</v>
      </c>
      <c r="I122" s="234" t="s">
        <v>199</v>
      </c>
      <c r="J122" s="236">
        <v>33201.146900000997</v>
      </c>
      <c r="M122" s="235"/>
      <c r="N122" s="330"/>
      <c r="O122" s="331"/>
    </row>
    <row r="123" spans="1:15" ht="12" thickBot="1" x14ac:dyDescent="0.2">
      <c r="A123" s="230"/>
      <c r="B123" s="577"/>
      <c r="C123" s="336"/>
      <c r="D123" s="577"/>
      <c r="E123" s="231"/>
      <c r="F123" s="576"/>
      <c r="G123" s="232"/>
      <c r="H123" s="233"/>
      <c r="I123" s="401" t="s">
        <v>1920</v>
      </c>
      <c r="J123" s="274">
        <f>SUM(J113:J122)</f>
        <v>651466.64299999992</v>
      </c>
      <c r="L123" s="236"/>
      <c r="M123" s="235"/>
      <c r="N123" s="330"/>
      <c r="O123" s="331"/>
    </row>
    <row r="124" spans="1:15" ht="12" thickTop="1" x14ac:dyDescent="0.15">
      <c r="A124" s="181"/>
      <c r="B124" s="181" t="s">
        <v>10</v>
      </c>
      <c r="C124" s="348" t="s">
        <v>2935</v>
      </c>
      <c r="D124" s="181" t="s">
        <v>871</v>
      </c>
      <c r="E124" s="181" t="s">
        <v>872</v>
      </c>
      <c r="F124" s="181" t="s">
        <v>18</v>
      </c>
      <c r="G124" s="181"/>
      <c r="J124" s="259"/>
      <c r="L124" s="236"/>
      <c r="M124" s="235"/>
      <c r="N124" s="330"/>
      <c r="O124" s="331"/>
    </row>
    <row r="125" spans="1:15" x14ac:dyDescent="0.15">
      <c r="A125" s="230" t="s">
        <v>3125</v>
      </c>
      <c r="B125" s="180">
        <v>24663</v>
      </c>
      <c r="C125" s="349">
        <v>0.2</v>
      </c>
      <c r="D125" s="350">
        <f t="shared" ref="D125:D134" si="6">+B125*C125</f>
        <v>4932.6000000000004</v>
      </c>
      <c r="E125" s="350">
        <f t="shared" ref="E125:E134" si="7">+D125*0.1</f>
        <v>493.26000000000005</v>
      </c>
      <c r="F125" s="351">
        <f t="shared" ref="F125:F134" si="8">+D125+E125</f>
        <v>5425.8600000000006</v>
      </c>
      <c r="G125" s="181"/>
      <c r="I125" s="229"/>
      <c r="M125" s="235"/>
      <c r="N125" s="330"/>
      <c r="O125" s="331"/>
    </row>
    <row r="126" spans="1:15" x14ac:dyDescent="0.15">
      <c r="A126" s="230" t="s">
        <v>3126</v>
      </c>
      <c r="B126" s="180">
        <v>24921</v>
      </c>
      <c r="C126" s="349">
        <v>0.2</v>
      </c>
      <c r="D126" s="350">
        <f t="shared" si="6"/>
        <v>4984.2000000000007</v>
      </c>
      <c r="E126" s="350">
        <f t="shared" si="7"/>
        <v>498.42000000000007</v>
      </c>
      <c r="F126" s="351">
        <f t="shared" si="8"/>
        <v>5482.6200000000008</v>
      </c>
      <c r="G126" s="181"/>
      <c r="I126" s="229"/>
      <c r="M126" s="235"/>
      <c r="N126" s="330"/>
      <c r="O126" s="331"/>
    </row>
    <row r="127" spans="1:15" x14ac:dyDescent="0.15">
      <c r="A127" s="230" t="s">
        <v>3127</v>
      </c>
      <c r="B127" s="180">
        <v>66266</v>
      </c>
      <c r="C127" s="349">
        <v>0.2</v>
      </c>
      <c r="D127" s="350">
        <f t="shared" si="6"/>
        <v>13253.2</v>
      </c>
      <c r="E127" s="350">
        <f t="shared" si="7"/>
        <v>1325.3200000000002</v>
      </c>
      <c r="F127" s="351">
        <f t="shared" si="8"/>
        <v>14578.52</v>
      </c>
      <c r="G127" s="181"/>
      <c r="M127" s="266">
        <f>+O127-O111</f>
        <v>0</v>
      </c>
      <c r="N127" s="228" t="s">
        <v>56</v>
      </c>
      <c r="O127" s="333">
        <f>SUM(N112:N126)</f>
        <v>503324.00109999906</v>
      </c>
    </row>
    <row r="128" spans="1:15" x14ac:dyDescent="0.15">
      <c r="A128" s="230" t="s">
        <v>3128</v>
      </c>
      <c r="B128" s="180">
        <v>47281</v>
      </c>
      <c r="C128" s="349">
        <v>0.2</v>
      </c>
      <c r="D128" s="350">
        <f t="shared" si="6"/>
        <v>9456.2000000000007</v>
      </c>
      <c r="E128" s="350">
        <f t="shared" si="7"/>
        <v>945.62000000000012</v>
      </c>
      <c r="F128" s="351">
        <f t="shared" si="8"/>
        <v>10401.820000000002</v>
      </c>
      <c r="G128" s="181"/>
    </row>
    <row r="129" spans="1:15" s="181" customFormat="1" x14ac:dyDescent="0.15">
      <c r="A129" s="230" t="s">
        <v>3129</v>
      </c>
      <c r="B129" s="180">
        <v>78933</v>
      </c>
      <c r="C129" s="349">
        <v>0.2</v>
      </c>
      <c r="D129" s="350">
        <f t="shared" si="6"/>
        <v>15786.6</v>
      </c>
      <c r="E129" s="350">
        <f t="shared" si="7"/>
        <v>1578.66</v>
      </c>
      <c r="F129" s="351">
        <f t="shared" si="8"/>
        <v>17365.260000000002</v>
      </c>
      <c r="I129" s="180"/>
      <c r="J129" s="182"/>
      <c r="L129" s="180"/>
      <c r="M129" s="182"/>
      <c r="N129" s="180"/>
      <c r="O129" s="180"/>
    </row>
    <row r="130" spans="1:15" x14ac:dyDescent="0.15">
      <c r="A130" s="230" t="s">
        <v>3224</v>
      </c>
      <c r="B130" s="180">
        <v>89169</v>
      </c>
      <c r="C130" s="349">
        <v>0.2</v>
      </c>
      <c r="D130" s="350">
        <f t="shared" si="6"/>
        <v>17833.8</v>
      </c>
      <c r="E130" s="350">
        <f t="shared" si="7"/>
        <v>1783.38</v>
      </c>
      <c r="F130" s="351">
        <f t="shared" si="8"/>
        <v>19617.18</v>
      </c>
      <c r="G130" s="181"/>
    </row>
    <row r="131" spans="1:15" x14ac:dyDescent="0.15">
      <c r="A131" s="230" t="s">
        <v>3225</v>
      </c>
      <c r="B131" s="180">
        <v>73648</v>
      </c>
      <c r="C131" s="349">
        <v>0.2</v>
      </c>
      <c r="D131" s="350">
        <f t="shared" si="6"/>
        <v>14729.6</v>
      </c>
      <c r="E131" s="350">
        <f t="shared" si="7"/>
        <v>1472.96</v>
      </c>
      <c r="F131" s="351">
        <f t="shared" si="8"/>
        <v>16202.560000000001</v>
      </c>
      <c r="G131" s="181"/>
    </row>
    <row r="132" spans="1:15" x14ac:dyDescent="0.15">
      <c r="A132" s="230" t="s">
        <v>3226</v>
      </c>
      <c r="B132" s="180">
        <v>149303</v>
      </c>
      <c r="C132" s="349">
        <v>0.2</v>
      </c>
      <c r="D132" s="350">
        <f t="shared" si="6"/>
        <v>29860.600000000002</v>
      </c>
      <c r="E132" s="350">
        <f t="shared" si="7"/>
        <v>2986.0600000000004</v>
      </c>
      <c r="F132" s="351">
        <f t="shared" si="8"/>
        <v>32846.660000000003</v>
      </c>
      <c r="G132" s="181"/>
    </row>
    <row r="133" spans="1:15" x14ac:dyDescent="0.15">
      <c r="A133" s="230" t="s">
        <v>3227</v>
      </c>
      <c r="B133" s="180">
        <v>64082</v>
      </c>
      <c r="C133" s="349">
        <v>0.2</v>
      </c>
      <c r="D133" s="350">
        <f t="shared" si="6"/>
        <v>12816.400000000001</v>
      </c>
      <c r="E133" s="350">
        <f t="shared" si="7"/>
        <v>1281.6400000000003</v>
      </c>
      <c r="F133" s="351">
        <f t="shared" si="8"/>
        <v>14098.04</v>
      </c>
      <c r="G133" s="181"/>
      <c r="J133" s="259"/>
    </row>
    <row r="134" spans="1:15" x14ac:dyDescent="0.15">
      <c r="A134" s="230" t="s">
        <v>3228</v>
      </c>
      <c r="B134" s="180">
        <v>33201</v>
      </c>
      <c r="C134" s="349">
        <v>0.2</v>
      </c>
      <c r="D134" s="350">
        <f t="shared" si="6"/>
        <v>6640.2000000000007</v>
      </c>
      <c r="E134" s="350">
        <f t="shared" si="7"/>
        <v>664.0200000000001</v>
      </c>
      <c r="F134" s="351">
        <f t="shared" si="8"/>
        <v>7304.2200000000012</v>
      </c>
    </row>
    <row r="135" spans="1:15" ht="12" thickBot="1" x14ac:dyDescent="0.2">
      <c r="A135" s="230"/>
      <c r="B135" s="381">
        <f>SUM(B125:B134)</f>
        <v>651467</v>
      </c>
      <c r="C135" s="349"/>
      <c r="D135" s="380">
        <f>SUM(D125:D134)</f>
        <v>130293.40000000001</v>
      </c>
      <c r="E135" s="380">
        <f t="shared" ref="E135:F135" si="9">SUM(E125:E134)</f>
        <v>13029.34</v>
      </c>
      <c r="F135" s="380">
        <f t="shared" si="9"/>
        <v>143322.74000000002</v>
      </c>
    </row>
    <row r="136" spans="1:15" ht="12" thickTop="1" x14ac:dyDescent="0.15"/>
  </sheetData>
  <mergeCells count="7">
    <mergeCell ref="B112:D11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44"/>
  <sheetViews>
    <sheetView topLeftCell="B1" zoomScale="115" zoomScaleNormal="115" workbookViewId="0">
      <pane ySplit="6" topLeftCell="A59" activePane="bottomLeft" state="frozen"/>
      <selection pane="bottomLeft" activeCell="G53" sqref="G5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3086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3069</v>
      </c>
      <c r="B7" s="263"/>
      <c r="C7" s="328">
        <v>33810.071099998997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33810.071099998997</v>
      </c>
      <c r="O7" s="328">
        <f>+C111</f>
        <v>421189.936099999</v>
      </c>
    </row>
    <row r="8" spans="1:15" x14ac:dyDescent="0.15">
      <c r="A8" s="193" t="s">
        <v>3070</v>
      </c>
      <c r="B8" s="193"/>
      <c r="C8" s="329">
        <v>171284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33810.071099998997</v>
      </c>
      <c r="O8" s="329">
        <f>O7+G8-I8-L8</f>
        <v>421189.936099999</v>
      </c>
    </row>
    <row r="9" spans="1:15" x14ac:dyDescent="0.15">
      <c r="A9" s="193" t="s">
        <v>3071</v>
      </c>
      <c r="B9" s="193"/>
      <c r="C9" s="329">
        <v>128405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0" si="0">+N8-I9-L9</f>
        <v>33810.071099998997</v>
      </c>
      <c r="O9" s="329">
        <f t="shared" ref="O9:O10" si="1">O8+G9-I9-L9</f>
        <v>421189.936099999</v>
      </c>
    </row>
    <row r="10" spans="1:15" x14ac:dyDescent="0.15">
      <c r="A10" s="193" t="s">
        <v>3061</v>
      </c>
      <c r="B10" s="193"/>
      <c r="C10" s="329">
        <v>87690.864999999991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33810.071099998997</v>
      </c>
      <c r="O10" s="329">
        <f t="shared" si="1"/>
        <v>421189.936099999</v>
      </c>
    </row>
    <row r="11" spans="1:15" x14ac:dyDescent="0.15">
      <c r="A11" s="193"/>
      <c r="B11" s="193"/>
      <c r="C11" s="329"/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ref="N11:N78" si="2">+N10-I11-L11</f>
        <v>33810.071099998997</v>
      </c>
      <c r="O11" s="329">
        <f t="shared" ref="O11:O78" si="3">O10+G11-I11-L11</f>
        <v>421189.936099999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3087</v>
      </c>
      <c r="I12" s="329">
        <v>12121.547999999999</v>
      </c>
      <c r="J12" s="193" t="s">
        <v>3069</v>
      </c>
      <c r="K12" s="193">
        <v>5800360905</v>
      </c>
      <c r="L12" s="329">
        <v>18196.775000000001</v>
      </c>
      <c r="M12" s="193" t="s">
        <v>3069</v>
      </c>
      <c r="N12" s="329">
        <f t="shared" si="2"/>
        <v>3491.7480999989966</v>
      </c>
      <c r="O12" s="329">
        <f t="shared" si="3"/>
        <v>390871.61309999897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 t="s">
        <v>3103</v>
      </c>
      <c r="I13" s="329">
        <v>3491.7480999989966</v>
      </c>
      <c r="J13" s="193" t="s">
        <v>3069</v>
      </c>
      <c r="K13" s="193"/>
      <c r="L13" s="329"/>
      <c r="M13" s="193"/>
      <c r="N13" s="329">
        <f t="shared" si="2"/>
        <v>0</v>
      </c>
      <c r="O13" s="329">
        <f t="shared" si="3"/>
        <v>387379.86499999999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 t="s">
        <v>3103</v>
      </c>
      <c r="I14" s="329">
        <v>7069.797900001</v>
      </c>
      <c r="J14" s="193" t="s">
        <v>3070</v>
      </c>
      <c r="K14" s="193"/>
      <c r="L14" s="329"/>
      <c r="M14" s="193"/>
      <c r="N14" s="329">
        <f>C8+N13-I14-L14</f>
        <v>164214.20209999901</v>
      </c>
      <c r="O14" s="329">
        <f t="shared" si="3"/>
        <v>380310.067099999</v>
      </c>
    </row>
    <row r="15" spans="1:15" x14ac:dyDescent="0.15">
      <c r="A15" s="193"/>
      <c r="B15" s="193"/>
      <c r="C15" s="329"/>
      <c r="D15" s="482" t="s">
        <v>3088</v>
      </c>
      <c r="E15" s="193" t="s">
        <v>1283</v>
      </c>
      <c r="F15" s="193" t="s">
        <v>3117</v>
      </c>
      <c r="G15" s="329">
        <v>128511</v>
      </c>
      <c r="H15" s="482" t="s">
        <v>3088</v>
      </c>
      <c r="I15" s="329">
        <v>13445.117999999999</v>
      </c>
      <c r="J15" s="193" t="s">
        <v>3070</v>
      </c>
      <c r="K15" s="193">
        <v>5800360905</v>
      </c>
      <c r="L15" s="329">
        <v>2526.0039999999999</v>
      </c>
      <c r="M15" s="193" t="s">
        <v>3070</v>
      </c>
      <c r="N15" s="329">
        <f t="shared" si="2"/>
        <v>148243.08009999903</v>
      </c>
      <c r="O15" s="329">
        <f t="shared" si="3"/>
        <v>492849.94509999896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3088</v>
      </c>
      <c r="I16" s="329"/>
      <c r="J16" s="193"/>
      <c r="K16" s="193">
        <v>5800360905</v>
      </c>
      <c r="L16" s="329">
        <v>57280.010999999999</v>
      </c>
      <c r="M16" s="193" t="s">
        <v>3070</v>
      </c>
      <c r="N16" s="329">
        <f t="shared" si="2"/>
        <v>90963.069099999033</v>
      </c>
      <c r="O16" s="329">
        <f t="shared" si="3"/>
        <v>435569.93409999897</v>
      </c>
    </row>
    <row r="17" spans="1:15" x14ac:dyDescent="0.15">
      <c r="A17" s="193"/>
      <c r="B17" s="193"/>
      <c r="C17" s="329"/>
      <c r="D17" s="482" t="s">
        <v>3089</v>
      </c>
      <c r="E17" s="193" t="s">
        <v>1283</v>
      </c>
      <c r="F17" s="561" t="s">
        <v>3118</v>
      </c>
      <c r="G17" s="329">
        <v>85643</v>
      </c>
      <c r="H17" s="482" t="s">
        <v>3089</v>
      </c>
      <c r="I17" s="329">
        <v>41249.88700000001</v>
      </c>
      <c r="J17" s="193" t="s">
        <v>3070</v>
      </c>
      <c r="K17" s="193">
        <v>5800360905</v>
      </c>
      <c r="L17" s="329">
        <v>13961.852999999999</v>
      </c>
      <c r="M17" s="193" t="s">
        <v>3070</v>
      </c>
      <c r="N17" s="329">
        <f t="shared" si="2"/>
        <v>35751.329099999028</v>
      </c>
      <c r="O17" s="329">
        <f t="shared" si="3"/>
        <v>466001.19409999897</v>
      </c>
    </row>
    <row r="18" spans="1:15" x14ac:dyDescent="0.15">
      <c r="A18" s="193"/>
      <c r="B18" s="193"/>
      <c r="C18" s="329"/>
      <c r="D18" s="482" t="s">
        <v>3090</v>
      </c>
      <c r="E18" s="193" t="s">
        <v>1283</v>
      </c>
      <c r="F18" s="203" t="s">
        <v>3119</v>
      </c>
      <c r="G18" s="329">
        <v>85597</v>
      </c>
      <c r="H18" s="482" t="s">
        <v>3090</v>
      </c>
      <c r="I18" s="329">
        <v>10196.645999999999</v>
      </c>
      <c r="J18" s="193" t="s">
        <v>3070</v>
      </c>
      <c r="K18" s="193">
        <v>5800360905</v>
      </c>
      <c r="L18" s="329">
        <v>762.20799999999997</v>
      </c>
      <c r="M18" s="193" t="s">
        <v>3070</v>
      </c>
      <c r="N18" s="329">
        <f t="shared" si="2"/>
        <v>24792.475099999028</v>
      </c>
      <c r="O18" s="329">
        <f t="shared" si="3"/>
        <v>540639.3400999991</v>
      </c>
    </row>
    <row r="19" spans="1:15" x14ac:dyDescent="0.15">
      <c r="A19" s="193"/>
      <c r="B19" s="193"/>
      <c r="C19" s="329"/>
      <c r="D19" s="482"/>
      <c r="E19" s="193"/>
      <c r="F19" s="203"/>
      <c r="G19" s="329"/>
      <c r="H19" s="482" t="s">
        <v>3090</v>
      </c>
      <c r="I19" s="329"/>
      <c r="J19" s="193"/>
      <c r="K19" s="193">
        <v>5800360905</v>
      </c>
      <c r="L19" s="329">
        <v>24792.475099999028</v>
      </c>
      <c r="M19" s="193" t="s">
        <v>3070</v>
      </c>
      <c r="N19" s="329">
        <f t="shared" si="2"/>
        <v>0</v>
      </c>
      <c r="O19" s="329">
        <f t="shared" si="3"/>
        <v>515846.86500000005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3090</v>
      </c>
      <c r="I20" s="329"/>
      <c r="J20" s="193"/>
      <c r="K20" s="193">
        <v>5800360905</v>
      </c>
      <c r="L20" s="329">
        <v>13705.492900001</v>
      </c>
      <c r="M20" s="193" t="s">
        <v>3071</v>
      </c>
      <c r="N20" s="329">
        <f>C9+N19-I20-L20</f>
        <v>114699.507099999</v>
      </c>
      <c r="O20" s="329">
        <f t="shared" si="3"/>
        <v>502141.37209999905</v>
      </c>
    </row>
    <row r="21" spans="1:15" x14ac:dyDescent="0.15">
      <c r="A21" s="193"/>
      <c r="B21" s="193"/>
      <c r="C21" s="329"/>
      <c r="D21" s="482"/>
      <c r="E21" s="193"/>
      <c r="F21" s="203"/>
      <c r="G21" s="329"/>
      <c r="H21" s="482" t="s">
        <v>3104</v>
      </c>
      <c r="I21" s="329">
        <v>44378.487999999998</v>
      </c>
      <c r="J21" s="193" t="s">
        <v>3071</v>
      </c>
      <c r="K21" s="193"/>
      <c r="L21" s="329"/>
      <c r="M21" s="193"/>
      <c r="N21" s="329">
        <f t="shared" si="2"/>
        <v>70321.019099999001</v>
      </c>
      <c r="O21" s="329">
        <f t="shared" si="3"/>
        <v>457762.88409999904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 t="s">
        <v>3105</v>
      </c>
      <c r="I22" s="329">
        <v>13675.908000000001</v>
      </c>
      <c r="J22" s="193" t="s">
        <v>3071</v>
      </c>
      <c r="K22" s="193"/>
      <c r="L22" s="329"/>
      <c r="M22" s="193"/>
      <c r="N22" s="329">
        <f t="shared" si="2"/>
        <v>56645.111099998998</v>
      </c>
      <c r="O22" s="329">
        <f t="shared" si="3"/>
        <v>444086.97609999904</v>
      </c>
    </row>
    <row r="23" spans="1:15" x14ac:dyDescent="0.15">
      <c r="A23" s="193"/>
      <c r="B23" s="193"/>
      <c r="C23" s="329"/>
      <c r="D23" s="482"/>
      <c r="E23" s="193"/>
      <c r="F23" s="561"/>
      <c r="G23" s="329"/>
      <c r="H23" s="482" t="s">
        <v>3106</v>
      </c>
      <c r="I23" s="329">
        <v>39164.527999999998</v>
      </c>
      <c r="J23" s="193" t="s">
        <v>3071</v>
      </c>
      <c r="K23" s="193"/>
      <c r="L23" s="329"/>
      <c r="M23" s="193"/>
      <c r="N23" s="329">
        <f t="shared" si="2"/>
        <v>17480.583099998999</v>
      </c>
      <c r="O23" s="329">
        <f t="shared" si="3"/>
        <v>404922.44809999905</v>
      </c>
    </row>
    <row r="24" spans="1:15" x14ac:dyDescent="0.15">
      <c r="A24" s="193"/>
      <c r="B24" s="193"/>
      <c r="C24" s="329"/>
      <c r="D24" s="482" t="s">
        <v>3107</v>
      </c>
      <c r="E24" s="193" t="s">
        <v>1283</v>
      </c>
      <c r="F24" s="561" t="s">
        <v>3120</v>
      </c>
      <c r="G24" s="329">
        <v>128557</v>
      </c>
      <c r="H24" s="482" t="s">
        <v>3107</v>
      </c>
      <c r="I24" s="329">
        <v>17480.583099998999</v>
      </c>
      <c r="J24" s="193" t="s">
        <v>3071</v>
      </c>
      <c r="K24" s="193"/>
      <c r="L24" s="329"/>
      <c r="M24" s="193"/>
      <c r="N24" s="329">
        <f t="shared" ref="N24:N26" si="4">+N23-I24-L24</f>
        <v>0</v>
      </c>
      <c r="O24" s="329">
        <f t="shared" ref="O24:O27" si="5">O23+G24-I24-L24</f>
        <v>515998.86499999999</v>
      </c>
    </row>
    <row r="25" spans="1:15" x14ac:dyDescent="0.15">
      <c r="A25" s="193"/>
      <c r="B25" s="193"/>
      <c r="C25" s="329"/>
      <c r="D25" s="482"/>
      <c r="E25" s="193"/>
      <c r="F25" s="561"/>
      <c r="G25" s="329"/>
      <c r="H25" s="482" t="s">
        <v>3107</v>
      </c>
      <c r="I25" s="329">
        <v>9410.6509000009992</v>
      </c>
      <c r="J25" s="193" t="s">
        <v>3061</v>
      </c>
      <c r="K25" s="193"/>
      <c r="L25" s="329"/>
      <c r="M25" s="193"/>
      <c r="N25" s="329">
        <f>C10+N24-I25-L25</f>
        <v>78280.214099998993</v>
      </c>
      <c r="O25" s="329">
        <f t="shared" si="5"/>
        <v>506588.21409999899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 t="s">
        <v>3091</v>
      </c>
      <c r="I26" s="329">
        <v>46476.73799999999</v>
      </c>
      <c r="J26" s="193" t="s">
        <v>3061</v>
      </c>
      <c r="K26" s="193">
        <v>5800360892</v>
      </c>
      <c r="L26" s="329">
        <v>31803.476099999003</v>
      </c>
      <c r="M26" s="193" t="s">
        <v>3061</v>
      </c>
      <c r="N26" s="329">
        <f t="shared" si="4"/>
        <v>0</v>
      </c>
      <c r="O26" s="329">
        <f t="shared" si="5"/>
        <v>428308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 t="s">
        <v>3091</v>
      </c>
      <c r="I27" s="329"/>
      <c r="J27" s="193"/>
      <c r="K27" s="193">
        <v>5800360905</v>
      </c>
      <c r="L27" s="329">
        <v>14176.083900001</v>
      </c>
      <c r="M27" s="193" t="s">
        <v>3117</v>
      </c>
      <c r="N27" s="329">
        <f>G15+N26-I27-L27</f>
        <v>114334.916099999</v>
      </c>
      <c r="O27" s="329">
        <f t="shared" si="5"/>
        <v>414131.91609999898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3091</v>
      </c>
      <c r="I28" s="329"/>
      <c r="J28" s="193"/>
      <c r="K28" s="193">
        <v>5800360905</v>
      </c>
      <c r="L28" s="329">
        <v>16699.822</v>
      </c>
      <c r="M28" s="193" t="s">
        <v>3117</v>
      </c>
      <c r="N28" s="329">
        <f t="shared" si="2"/>
        <v>97635.094099998998</v>
      </c>
      <c r="O28" s="329">
        <f t="shared" si="3"/>
        <v>397432.094099999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 t="s">
        <v>3108</v>
      </c>
      <c r="I29" s="329">
        <v>42590.312999999995</v>
      </c>
      <c r="J29" s="193" t="s">
        <v>3117</v>
      </c>
      <c r="K29" s="193"/>
      <c r="L29" s="329"/>
      <c r="M29" s="193"/>
      <c r="N29" s="329">
        <f t="shared" si="2"/>
        <v>55044.781099999003</v>
      </c>
      <c r="O29" s="329">
        <f t="shared" si="3"/>
        <v>354841.78109999897</v>
      </c>
    </row>
    <row r="30" spans="1:15" x14ac:dyDescent="0.15">
      <c r="A30" s="193"/>
      <c r="B30" s="193"/>
      <c r="C30" s="329"/>
      <c r="D30" s="482" t="s">
        <v>3092</v>
      </c>
      <c r="E30" s="193" t="s">
        <v>1283</v>
      </c>
      <c r="F30" s="193" t="s">
        <v>3121</v>
      </c>
      <c r="G30" s="329">
        <v>159333</v>
      </c>
      <c r="H30" s="482" t="s">
        <v>3092</v>
      </c>
      <c r="I30" s="329">
        <v>14908.51</v>
      </c>
      <c r="J30" s="193" t="s">
        <v>3117</v>
      </c>
      <c r="K30" s="193">
        <v>5800360905</v>
      </c>
      <c r="L30" s="329">
        <v>897.26199999999994</v>
      </c>
      <c r="M30" s="193" t="s">
        <v>3117</v>
      </c>
      <c r="N30" s="329">
        <f t="shared" si="2"/>
        <v>39239.009099998999</v>
      </c>
      <c r="O30" s="329">
        <f t="shared" si="3"/>
        <v>498369.00909999898</v>
      </c>
    </row>
    <row r="31" spans="1:15" x14ac:dyDescent="0.15">
      <c r="A31" s="193"/>
      <c r="B31" s="193"/>
      <c r="C31" s="329"/>
      <c r="D31" s="482" t="s">
        <v>3109</v>
      </c>
      <c r="E31" s="193" t="s">
        <v>1283</v>
      </c>
      <c r="F31" s="193" t="s">
        <v>3122</v>
      </c>
      <c r="G31" s="329">
        <v>42848</v>
      </c>
      <c r="H31" s="482" t="s">
        <v>3109</v>
      </c>
      <c r="I31" s="329">
        <v>39239.009099998999</v>
      </c>
      <c r="J31" s="193" t="s">
        <v>3117</v>
      </c>
      <c r="K31" s="193"/>
      <c r="L31" s="329"/>
      <c r="M31" s="193"/>
      <c r="N31" s="329">
        <f t="shared" si="2"/>
        <v>0</v>
      </c>
      <c r="O31" s="329">
        <f t="shared" si="3"/>
        <v>501978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3109</v>
      </c>
      <c r="I32" s="329">
        <v>1216.7719000009999</v>
      </c>
      <c r="J32" s="561" t="s">
        <v>3118</v>
      </c>
      <c r="K32" s="193"/>
      <c r="L32" s="329"/>
      <c r="M32" s="193"/>
      <c r="N32" s="329">
        <f>G17+N31-I32-L32</f>
        <v>84426.228099999003</v>
      </c>
      <c r="O32" s="329">
        <f t="shared" ref="O32:O36" si="6">O31+G32-I32-L32</f>
        <v>500761.22809999902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3093</v>
      </c>
      <c r="I33" s="329">
        <v>4411.1909999999998</v>
      </c>
      <c r="J33" s="561" t="s">
        <v>3118</v>
      </c>
      <c r="K33" s="193">
        <v>5800360905</v>
      </c>
      <c r="L33" s="329">
        <v>26320.639999999999</v>
      </c>
      <c r="M33" s="561" t="s">
        <v>3118</v>
      </c>
      <c r="N33" s="329">
        <f t="shared" ref="N33:N36" si="7">+N32-I33-L33</f>
        <v>53694.397099998998</v>
      </c>
      <c r="O33" s="329">
        <f t="shared" si="6"/>
        <v>470029.39709999901</v>
      </c>
    </row>
    <row r="34" spans="1:15" x14ac:dyDescent="0.15">
      <c r="A34" s="193"/>
      <c r="B34" s="193"/>
      <c r="C34" s="329"/>
      <c r="D34" s="482"/>
      <c r="E34" s="193"/>
      <c r="F34" s="193"/>
      <c r="G34" s="329"/>
      <c r="H34" s="482" t="s">
        <v>3093</v>
      </c>
      <c r="I34" s="329"/>
      <c r="J34" s="193"/>
      <c r="K34" s="193">
        <v>5800360905</v>
      </c>
      <c r="L34" s="329">
        <v>53694.397099998998</v>
      </c>
      <c r="M34" s="561" t="s">
        <v>3118</v>
      </c>
      <c r="N34" s="329">
        <f t="shared" si="7"/>
        <v>0</v>
      </c>
      <c r="O34" s="329">
        <f t="shared" si="6"/>
        <v>416335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3093</v>
      </c>
      <c r="I35" s="329"/>
      <c r="J35" s="193"/>
      <c r="K35" s="193">
        <v>5800360905</v>
      </c>
      <c r="L35" s="329">
        <v>13153.190900001</v>
      </c>
      <c r="M35" s="203" t="s">
        <v>3119</v>
      </c>
      <c r="N35" s="329">
        <f>G18+N34-I35-L35</f>
        <v>72443.809099998994</v>
      </c>
      <c r="O35" s="329">
        <f t="shared" si="6"/>
        <v>403181.80909999902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 t="s">
        <v>3110</v>
      </c>
      <c r="I36" s="329">
        <v>34546.486000000004</v>
      </c>
      <c r="J36" s="203" t="s">
        <v>3119</v>
      </c>
      <c r="K36" s="193"/>
      <c r="L36" s="329"/>
      <c r="M36" s="193"/>
      <c r="N36" s="329">
        <f t="shared" si="7"/>
        <v>37897.32309999899</v>
      </c>
      <c r="O36" s="329">
        <f t="shared" si="6"/>
        <v>368635.32309999899</v>
      </c>
    </row>
    <row r="37" spans="1:15" x14ac:dyDescent="0.15">
      <c r="A37" s="193"/>
      <c r="B37" s="193"/>
      <c r="C37" s="329"/>
      <c r="D37" s="482" t="s">
        <v>3094</v>
      </c>
      <c r="E37" s="193" t="s">
        <v>1283</v>
      </c>
      <c r="F37" s="561" t="s">
        <v>3123</v>
      </c>
      <c r="G37" s="329">
        <v>127853</v>
      </c>
      <c r="H37" s="482" t="s">
        <v>3094</v>
      </c>
      <c r="I37" s="329">
        <v>37897.32309999899</v>
      </c>
      <c r="J37" s="203" t="s">
        <v>3119</v>
      </c>
      <c r="K37" s="193"/>
      <c r="L37" s="329"/>
      <c r="M37" s="193"/>
      <c r="N37" s="329">
        <f t="shared" si="2"/>
        <v>0</v>
      </c>
      <c r="O37" s="329">
        <f t="shared" si="3"/>
        <v>458591</v>
      </c>
    </row>
    <row r="38" spans="1:15" x14ac:dyDescent="0.15">
      <c r="A38" s="193"/>
      <c r="B38" s="193"/>
      <c r="C38" s="329"/>
      <c r="D38" s="482"/>
      <c r="E38" s="193"/>
      <c r="F38" s="561"/>
      <c r="G38" s="329"/>
      <c r="H38" s="482" t="s">
        <v>3094</v>
      </c>
      <c r="I38" s="329">
        <v>30679.436900001001</v>
      </c>
      <c r="J38" s="561" t="s">
        <v>3120</v>
      </c>
      <c r="K38" s="193">
        <v>5800360905</v>
      </c>
      <c r="L38" s="329">
        <v>21729.263999999999</v>
      </c>
      <c r="M38" s="561" t="s">
        <v>3120</v>
      </c>
      <c r="N38" s="329">
        <f>G24+N37-I38-L38</f>
        <v>76148.299099999</v>
      </c>
      <c r="O38" s="329">
        <f t="shared" ref="O38:O40" si="8">O37+G38-I38-L38</f>
        <v>406182.29909999896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3094</v>
      </c>
      <c r="I39" s="329"/>
      <c r="J39" s="193"/>
      <c r="K39" s="193">
        <v>5800360905</v>
      </c>
      <c r="L39" s="329">
        <v>66658.005999999994</v>
      </c>
      <c r="M39" s="561" t="s">
        <v>3120</v>
      </c>
      <c r="N39" s="329">
        <f t="shared" ref="N39:N40" si="9">+N38-I39-L39</f>
        <v>9490.2930999990058</v>
      </c>
      <c r="O39" s="329">
        <f t="shared" si="8"/>
        <v>339524.29309999896</v>
      </c>
    </row>
    <row r="40" spans="1:15" x14ac:dyDescent="0.15">
      <c r="A40" s="193"/>
      <c r="B40" s="193"/>
      <c r="C40" s="329"/>
      <c r="D40" s="482" t="s">
        <v>3111</v>
      </c>
      <c r="E40" s="193" t="s">
        <v>1283</v>
      </c>
      <c r="F40" s="193" t="s">
        <v>3124</v>
      </c>
      <c r="G40" s="329">
        <v>128809</v>
      </c>
      <c r="H40" s="482" t="s">
        <v>3111</v>
      </c>
      <c r="I40" s="329">
        <v>9490.2930999990058</v>
      </c>
      <c r="J40" s="561" t="s">
        <v>3120</v>
      </c>
      <c r="K40" s="193"/>
      <c r="L40" s="329"/>
      <c r="M40" s="193"/>
      <c r="N40" s="329">
        <f t="shared" si="9"/>
        <v>0</v>
      </c>
      <c r="O40" s="329">
        <f t="shared" si="8"/>
        <v>458842.99999999994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3111</v>
      </c>
      <c r="I41" s="329">
        <v>25431.187900001001</v>
      </c>
      <c r="J41" s="193" t="s">
        <v>3121</v>
      </c>
      <c r="K41" s="193"/>
      <c r="L41" s="329"/>
      <c r="M41" s="193"/>
      <c r="N41" s="329">
        <f>G30+N40-I41-L41</f>
        <v>133901.81209999899</v>
      </c>
      <c r="O41" s="329">
        <f t="shared" ref="O41:O46" si="10">O40+G41-I41-L41</f>
        <v>433411.81209999893</v>
      </c>
    </row>
    <row r="42" spans="1:15" x14ac:dyDescent="0.15">
      <c r="A42" s="193"/>
      <c r="B42" s="193"/>
      <c r="C42" s="329"/>
      <c r="D42" s="482"/>
      <c r="E42" s="193"/>
      <c r="F42" s="561"/>
      <c r="G42" s="329"/>
      <c r="H42" s="482" t="s">
        <v>3095</v>
      </c>
      <c r="I42" s="329">
        <v>51857.06</v>
      </c>
      <c r="J42" s="193" t="s">
        <v>3121</v>
      </c>
      <c r="K42" s="193">
        <v>5800360905</v>
      </c>
      <c r="L42" s="329">
        <v>23866.639999999999</v>
      </c>
      <c r="M42" s="193" t="s">
        <v>3121</v>
      </c>
      <c r="N42" s="329">
        <f t="shared" ref="N42:N44" si="11">+N41-I42-L42</f>
        <v>58178.112099998994</v>
      </c>
      <c r="O42" s="329">
        <f t="shared" si="10"/>
        <v>357688.11209999892</v>
      </c>
    </row>
    <row r="43" spans="1:15" x14ac:dyDescent="0.15">
      <c r="A43" s="193"/>
      <c r="B43" s="193"/>
      <c r="C43" s="329"/>
      <c r="D43" s="482" t="s">
        <v>3112</v>
      </c>
      <c r="E43" s="193" t="s">
        <v>1283</v>
      </c>
      <c r="F43" s="193" t="s">
        <v>3125</v>
      </c>
      <c r="G43" s="329">
        <v>162644</v>
      </c>
      <c r="H43" s="482" t="s">
        <v>3112</v>
      </c>
      <c r="I43" s="329">
        <v>35590.437000000005</v>
      </c>
      <c r="J43" s="193" t="s">
        <v>3121</v>
      </c>
      <c r="K43" s="193"/>
      <c r="L43" s="329"/>
      <c r="M43" s="193"/>
      <c r="N43" s="329">
        <f t="shared" si="11"/>
        <v>22587.675099998989</v>
      </c>
      <c r="O43" s="329">
        <f t="shared" si="10"/>
        <v>484741.67509999895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 t="s">
        <v>3096</v>
      </c>
      <c r="I44" s="329">
        <v>8105.5719999999992</v>
      </c>
      <c r="J44" s="193" t="s">
        <v>3121</v>
      </c>
      <c r="K44" s="193">
        <v>5800360905</v>
      </c>
      <c r="L44" s="329">
        <v>14482.103099998989</v>
      </c>
      <c r="M44" s="193" t="s">
        <v>3121</v>
      </c>
      <c r="N44" s="329">
        <f t="shared" si="11"/>
        <v>0</v>
      </c>
      <c r="O44" s="329">
        <f t="shared" si="10"/>
        <v>462154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3096</v>
      </c>
      <c r="I45" s="329"/>
      <c r="J45" s="193"/>
      <c r="K45" s="193">
        <v>5800360905</v>
      </c>
      <c r="L45" s="329">
        <v>42848</v>
      </c>
      <c r="M45" s="193" t="s">
        <v>3122</v>
      </c>
      <c r="N45" s="329">
        <f>G31+N44-I45-L45</f>
        <v>0</v>
      </c>
      <c r="O45" s="329">
        <f t="shared" si="10"/>
        <v>419306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3096</v>
      </c>
      <c r="I46" s="329"/>
      <c r="J46" s="193"/>
      <c r="K46" s="193">
        <v>5800360905</v>
      </c>
      <c r="L46" s="329">
        <v>6002.4699000009996</v>
      </c>
      <c r="M46" s="561" t="s">
        <v>3123</v>
      </c>
      <c r="N46" s="329">
        <f>G37+N45-I46-L46</f>
        <v>121850.530099999</v>
      </c>
      <c r="O46" s="329">
        <f t="shared" si="10"/>
        <v>413303.53009999898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3097</v>
      </c>
      <c r="I47" s="329">
        <v>2087.2690000000002</v>
      </c>
      <c r="J47" s="561" t="s">
        <v>3123</v>
      </c>
      <c r="K47" s="193">
        <v>5800360905</v>
      </c>
      <c r="L47" s="329">
        <v>18622.87</v>
      </c>
      <c r="M47" s="561" t="s">
        <v>3123</v>
      </c>
      <c r="N47" s="329">
        <f t="shared" si="2"/>
        <v>101140.391099999</v>
      </c>
      <c r="O47" s="329">
        <f t="shared" si="3"/>
        <v>392593.39109999896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 t="s">
        <v>3097</v>
      </c>
      <c r="I48" s="329"/>
      <c r="J48" s="203"/>
      <c r="K48" s="193">
        <v>5800360905</v>
      </c>
      <c r="L48" s="329">
        <v>46830.423999999999</v>
      </c>
      <c r="M48" s="561" t="s">
        <v>3123</v>
      </c>
      <c r="N48" s="329">
        <f t="shared" si="2"/>
        <v>54309.967099999005</v>
      </c>
      <c r="O48" s="329">
        <f t="shared" si="3"/>
        <v>345762.96709999896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3098</v>
      </c>
      <c r="I49" s="329">
        <v>3635.3900000000003</v>
      </c>
      <c r="J49" s="561" t="s">
        <v>3123</v>
      </c>
      <c r="K49" s="193">
        <v>5800360905</v>
      </c>
      <c r="L49" s="329">
        <v>22352.913</v>
      </c>
      <c r="M49" s="561" t="s">
        <v>3123</v>
      </c>
      <c r="N49" s="329">
        <f t="shared" si="2"/>
        <v>28321.664099999005</v>
      </c>
      <c r="O49" s="329">
        <f t="shared" si="3"/>
        <v>319774.66409999895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3113</v>
      </c>
      <c r="I50" s="329">
        <v>21971.688999999998</v>
      </c>
      <c r="J50" s="561" t="s">
        <v>3123</v>
      </c>
      <c r="K50" s="193"/>
      <c r="L50" s="329"/>
      <c r="M50" s="193"/>
      <c r="N50" s="329">
        <f t="shared" si="2"/>
        <v>6349.9750999990065</v>
      </c>
      <c r="O50" s="329">
        <f t="shared" si="3"/>
        <v>297802.97509999893</v>
      </c>
    </row>
    <row r="51" spans="1:15" x14ac:dyDescent="0.15">
      <c r="A51" s="193"/>
      <c r="B51" s="193"/>
      <c r="C51" s="329"/>
      <c r="D51" s="482" t="s">
        <v>3114</v>
      </c>
      <c r="E51" s="193" t="s">
        <v>1283</v>
      </c>
      <c r="F51" s="193" t="s">
        <v>3126</v>
      </c>
      <c r="G51" s="329">
        <v>42880</v>
      </c>
      <c r="H51" s="482" t="s">
        <v>3114</v>
      </c>
      <c r="I51" s="329">
        <v>5596.0590000000002</v>
      </c>
      <c r="J51" s="561" t="s">
        <v>3123</v>
      </c>
      <c r="K51" s="193"/>
      <c r="L51" s="329"/>
      <c r="M51" s="193"/>
      <c r="N51" s="329">
        <f t="shared" ref="N51:N70" si="12">+N50-I51-L51</f>
        <v>753.91609999900629</v>
      </c>
      <c r="O51" s="329">
        <f t="shared" ref="O51:O70" si="13">O50+G51-I51-L51</f>
        <v>335086.91609999893</v>
      </c>
    </row>
    <row r="52" spans="1:15" x14ac:dyDescent="0.15">
      <c r="A52" s="193"/>
      <c r="B52" s="193"/>
      <c r="C52" s="329"/>
      <c r="D52" s="482" t="s">
        <v>3114</v>
      </c>
      <c r="E52" s="193" t="s">
        <v>1283</v>
      </c>
      <c r="F52" s="193" t="s">
        <v>3127</v>
      </c>
      <c r="G52" s="329">
        <v>85737</v>
      </c>
      <c r="H52" s="482" t="s">
        <v>3114</v>
      </c>
      <c r="I52" s="329"/>
      <c r="J52" s="561"/>
      <c r="K52" s="193"/>
      <c r="L52" s="329"/>
      <c r="M52" s="193"/>
      <c r="N52" s="329">
        <f t="shared" si="12"/>
        <v>753.91609999900629</v>
      </c>
      <c r="O52" s="329">
        <f t="shared" si="13"/>
        <v>420823.91609999893</v>
      </c>
    </row>
    <row r="53" spans="1:15" x14ac:dyDescent="0.15">
      <c r="A53" s="193"/>
      <c r="B53" s="193"/>
      <c r="C53" s="329"/>
      <c r="D53" s="482" t="s">
        <v>3115</v>
      </c>
      <c r="E53" s="193" t="s">
        <v>1283</v>
      </c>
      <c r="F53" s="193" t="s">
        <v>3128</v>
      </c>
      <c r="G53" s="329">
        <v>85767</v>
      </c>
      <c r="H53" s="482" t="s">
        <v>3115</v>
      </c>
      <c r="I53" s="329">
        <v>753.91609999900629</v>
      </c>
      <c r="J53" s="561" t="s">
        <v>3123</v>
      </c>
      <c r="K53" s="193"/>
      <c r="L53" s="329"/>
      <c r="M53" s="203"/>
      <c r="N53" s="329">
        <f t="shared" si="12"/>
        <v>0</v>
      </c>
      <c r="O53" s="329">
        <f t="shared" si="13"/>
        <v>505836.99999999994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 t="s">
        <v>3115</v>
      </c>
      <c r="I54" s="329">
        <v>1600.8589000009899</v>
      </c>
      <c r="J54" s="193" t="s">
        <v>3124</v>
      </c>
      <c r="K54" s="193"/>
      <c r="L54" s="329"/>
      <c r="M54" s="203"/>
      <c r="N54" s="329">
        <f>G40+N53-I54-L54</f>
        <v>127208.141099999</v>
      </c>
      <c r="O54" s="329">
        <f t="shared" si="13"/>
        <v>504236.14109999896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3099</v>
      </c>
      <c r="I55" s="329">
        <v>8903.4650000000001</v>
      </c>
      <c r="J55" s="193" t="s">
        <v>3124</v>
      </c>
      <c r="K55" s="193">
        <v>5800360905</v>
      </c>
      <c r="L55" s="329">
        <v>12456.074000000001</v>
      </c>
      <c r="M55" s="193" t="s">
        <v>3124</v>
      </c>
      <c r="N55" s="329">
        <f t="shared" si="12"/>
        <v>105848.602099999</v>
      </c>
      <c r="O55" s="329">
        <f t="shared" si="13"/>
        <v>482876.60209999891</v>
      </c>
    </row>
    <row r="56" spans="1:15" x14ac:dyDescent="0.15">
      <c r="A56" s="193"/>
      <c r="B56" s="193"/>
      <c r="C56" s="329"/>
      <c r="D56" s="482"/>
      <c r="E56" s="193"/>
      <c r="F56" s="561"/>
      <c r="G56" s="329"/>
      <c r="H56" s="482" t="s">
        <v>3100</v>
      </c>
      <c r="I56" s="329">
        <v>2712.83</v>
      </c>
      <c r="J56" s="193" t="s">
        <v>3124</v>
      </c>
      <c r="K56" s="193">
        <v>5800360905</v>
      </c>
      <c r="L56" s="329">
        <v>19147.386999999999</v>
      </c>
      <c r="M56" s="193" t="s">
        <v>3124</v>
      </c>
      <c r="N56" s="329">
        <f t="shared" si="12"/>
        <v>83988.385099998995</v>
      </c>
      <c r="O56" s="329">
        <f t="shared" si="13"/>
        <v>461016.38509999891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3101</v>
      </c>
      <c r="I57" s="329">
        <v>36513.364000000001</v>
      </c>
      <c r="J57" s="193" t="s">
        <v>3124</v>
      </c>
      <c r="K57" s="193">
        <v>5800360905</v>
      </c>
      <c r="L57" s="329">
        <v>46816.328999999998</v>
      </c>
      <c r="M57" s="193" t="s">
        <v>3124</v>
      </c>
      <c r="N57" s="329">
        <f t="shared" si="12"/>
        <v>658.69209999899613</v>
      </c>
      <c r="O57" s="329">
        <f t="shared" si="13"/>
        <v>377686.69209999894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 t="s">
        <v>3101</v>
      </c>
      <c r="I58" s="329"/>
      <c r="J58" s="203"/>
      <c r="K58" s="193">
        <v>5800360905</v>
      </c>
      <c r="L58" s="329">
        <v>658.69209999899613</v>
      </c>
      <c r="M58" s="193" t="s">
        <v>3124</v>
      </c>
      <c r="N58" s="329">
        <f t="shared" si="12"/>
        <v>0</v>
      </c>
      <c r="O58" s="329">
        <f t="shared" si="13"/>
        <v>377027.99999999994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3101</v>
      </c>
      <c r="I59" s="329"/>
      <c r="J59" s="203"/>
      <c r="K59" s="193">
        <v>5800360905</v>
      </c>
      <c r="L59" s="329">
        <v>12822.167900001001</v>
      </c>
      <c r="M59" s="193" t="s">
        <v>3125</v>
      </c>
      <c r="N59" s="329">
        <f>G43+N58-I59-L59</f>
        <v>149821.83209999901</v>
      </c>
      <c r="O59" s="329">
        <f t="shared" si="13"/>
        <v>364205.83209999895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3102</v>
      </c>
      <c r="I60" s="329">
        <v>3724.5350000000003</v>
      </c>
      <c r="J60" s="203" t="s">
        <v>3125</v>
      </c>
      <c r="K60" s="193">
        <v>5800360905</v>
      </c>
      <c r="L60" s="329">
        <v>16956.904999999999</v>
      </c>
      <c r="M60" s="193" t="s">
        <v>3125</v>
      </c>
      <c r="N60" s="329">
        <f t="shared" si="12"/>
        <v>129140.39209999901</v>
      </c>
      <c r="O60" s="329">
        <f t="shared" si="13"/>
        <v>343524.39209999901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3102</v>
      </c>
      <c r="I61" s="329"/>
      <c r="J61" s="561"/>
      <c r="K61" s="193">
        <v>5800360905</v>
      </c>
      <c r="L61" s="329">
        <v>24992.484</v>
      </c>
      <c r="M61" s="193" t="s">
        <v>3125</v>
      </c>
      <c r="N61" s="329">
        <f t="shared" si="12"/>
        <v>104147.90809999901</v>
      </c>
      <c r="O61" s="329">
        <f t="shared" si="13"/>
        <v>318531.90809999901</v>
      </c>
    </row>
    <row r="62" spans="1:15" x14ac:dyDescent="0.15">
      <c r="A62" s="193"/>
      <c r="B62" s="193"/>
      <c r="C62" s="329"/>
      <c r="D62" s="482" t="s">
        <v>3116</v>
      </c>
      <c r="E62" s="193" t="s">
        <v>1283</v>
      </c>
      <c r="F62" s="193" t="s">
        <v>3129</v>
      </c>
      <c r="G62" s="329">
        <v>85754</v>
      </c>
      <c r="H62" s="482" t="s">
        <v>3116</v>
      </c>
      <c r="I62" s="329">
        <v>65031.100999999995</v>
      </c>
      <c r="J62" s="561" t="s">
        <v>3125</v>
      </c>
      <c r="K62" s="193"/>
      <c r="L62" s="329"/>
      <c r="M62" s="561"/>
      <c r="N62" s="329">
        <f t="shared" si="12"/>
        <v>39116.807099999016</v>
      </c>
      <c r="O62" s="329">
        <f t="shared" si="13"/>
        <v>339254.80709999905</v>
      </c>
    </row>
    <row r="63" spans="1:15" hidden="1" x14ac:dyDescent="0.15">
      <c r="A63" s="193"/>
      <c r="B63" s="193"/>
      <c r="C63" s="329"/>
      <c r="D63" s="482"/>
      <c r="E63" s="193"/>
      <c r="F63" s="561"/>
      <c r="G63" s="329"/>
      <c r="H63" s="482"/>
      <c r="I63" s="329"/>
      <c r="J63" s="193"/>
      <c r="K63" s="193"/>
      <c r="L63" s="329"/>
      <c r="M63" s="193"/>
      <c r="N63" s="329">
        <f t="shared" si="12"/>
        <v>39116.807099999016</v>
      </c>
      <c r="O63" s="329">
        <f t="shared" si="13"/>
        <v>339254.80709999905</v>
      </c>
    </row>
    <row r="64" spans="1:15" hidden="1" x14ac:dyDescent="0.15">
      <c r="A64" s="193"/>
      <c r="B64" s="193"/>
      <c r="C64" s="329"/>
      <c r="D64" s="482"/>
      <c r="E64" s="193"/>
      <c r="F64" s="203"/>
      <c r="G64" s="329"/>
      <c r="H64" s="482"/>
      <c r="I64" s="329"/>
      <c r="J64" s="193"/>
      <c r="K64" s="193"/>
      <c r="L64" s="329"/>
      <c r="M64" s="193"/>
      <c r="N64" s="329">
        <f t="shared" si="12"/>
        <v>39116.807099999016</v>
      </c>
      <c r="O64" s="329">
        <f t="shared" si="13"/>
        <v>339254.80709999905</v>
      </c>
    </row>
    <row r="65" spans="1:15" hidden="1" x14ac:dyDescent="0.15">
      <c r="A65" s="193"/>
      <c r="B65" s="193"/>
      <c r="C65" s="329"/>
      <c r="D65" s="482"/>
      <c r="E65" s="193"/>
      <c r="F65" s="561"/>
      <c r="G65" s="329"/>
      <c r="H65" s="482"/>
      <c r="I65" s="329"/>
      <c r="J65" s="193"/>
      <c r="K65" s="193"/>
      <c r="L65" s="329"/>
      <c r="M65" s="193"/>
      <c r="N65" s="329">
        <f t="shared" si="12"/>
        <v>39116.807099999016</v>
      </c>
      <c r="O65" s="329">
        <f t="shared" si="13"/>
        <v>339254.80709999905</v>
      </c>
    </row>
    <row r="66" spans="1:15" hidden="1" x14ac:dyDescent="0.15">
      <c r="A66" s="193"/>
      <c r="B66" s="193"/>
      <c r="C66" s="329"/>
      <c r="D66" s="482"/>
      <c r="E66" s="193"/>
      <c r="F66" s="193"/>
      <c r="G66" s="329"/>
      <c r="H66" s="482"/>
      <c r="I66" s="329"/>
      <c r="J66" s="193"/>
      <c r="K66" s="193"/>
      <c r="L66" s="329"/>
      <c r="M66" s="193"/>
      <c r="N66" s="329">
        <f t="shared" si="12"/>
        <v>39116.807099999016</v>
      </c>
      <c r="O66" s="329">
        <f t="shared" si="13"/>
        <v>339254.80709999905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12"/>
        <v>39116.807099999016</v>
      </c>
      <c r="O67" s="329">
        <f t="shared" si="13"/>
        <v>339254.80709999905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193"/>
      <c r="K68" s="193"/>
      <c r="L68" s="329"/>
      <c r="M68" s="193"/>
      <c r="N68" s="329">
        <f t="shared" si="12"/>
        <v>39116.807099999016</v>
      </c>
      <c r="O68" s="329">
        <f t="shared" si="13"/>
        <v>339254.80709999905</v>
      </c>
    </row>
    <row r="69" spans="1:15" hidden="1" x14ac:dyDescent="0.15">
      <c r="A69" s="193"/>
      <c r="B69" s="193"/>
      <c r="C69" s="329"/>
      <c r="D69" s="482"/>
      <c r="E69" s="193"/>
      <c r="F69" s="203"/>
      <c r="G69" s="329"/>
      <c r="H69" s="482"/>
      <c r="I69" s="329"/>
      <c r="J69" s="561"/>
      <c r="K69" s="193"/>
      <c r="L69" s="329"/>
      <c r="M69" s="193"/>
      <c r="N69" s="329">
        <f t="shared" si="12"/>
        <v>39116.807099999016</v>
      </c>
      <c r="O69" s="329">
        <f t="shared" si="13"/>
        <v>339254.80709999905</v>
      </c>
    </row>
    <row r="70" spans="1:15" hidden="1" x14ac:dyDescent="0.15">
      <c r="A70" s="193"/>
      <c r="B70" s="193"/>
      <c r="C70" s="329"/>
      <c r="D70" s="482"/>
      <c r="E70" s="193"/>
      <c r="F70" s="203"/>
      <c r="G70" s="329"/>
      <c r="H70" s="482"/>
      <c r="I70" s="329"/>
      <c r="J70" s="193"/>
      <c r="K70" s="193"/>
      <c r="L70" s="329"/>
      <c r="M70" s="193"/>
      <c r="N70" s="329">
        <f t="shared" si="12"/>
        <v>39116.807099999016</v>
      </c>
      <c r="O70" s="329">
        <f t="shared" si="13"/>
        <v>339254.80709999905</v>
      </c>
    </row>
    <row r="71" spans="1:15" hidden="1" x14ac:dyDescent="0.15">
      <c r="A71" s="193"/>
      <c r="B71" s="193"/>
      <c r="C71" s="329"/>
      <c r="D71" s="482"/>
      <c r="E71" s="193"/>
      <c r="F71" s="203"/>
      <c r="G71" s="329"/>
      <c r="H71" s="482"/>
      <c r="I71" s="329"/>
      <c r="J71" s="193"/>
      <c r="K71" s="193"/>
      <c r="L71" s="329"/>
      <c r="M71" s="193"/>
      <c r="N71" s="329">
        <f t="shared" si="2"/>
        <v>39116.807099999016</v>
      </c>
      <c r="O71" s="329">
        <f t="shared" si="3"/>
        <v>339254.80709999905</v>
      </c>
    </row>
    <row r="72" spans="1:15" hidden="1" x14ac:dyDescent="0.15">
      <c r="A72" s="193"/>
      <c r="B72" s="193"/>
      <c r="C72" s="329"/>
      <c r="D72" s="482"/>
      <c r="E72" s="193"/>
      <c r="F72" s="203"/>
      <c r="G72" s="329"/>
      <c r="H72" s="482"/>
      <c r="I72" s="329"/>
      <c r="J72" s="193"/>
      <c r="K72" s="193"/>
      <c r="L72" s="329"/>
      <c r="M72" s="193"/>
      <c r="N72" s="329">
        <f t="shared" si="2"/>
        <v>39116.807099999016</v>
      </c>
      <c r="O72" s="329">
        <f t="shared" si="3"/>
        <v>339254.80709999905</v>
      </c>
    </row>
    <row r="73" spans="1:15" hidden="1" x14ac:dyDescent="0.15">
      <c r="A73" s="193"/>
      <c r="B73" s="193"/>
      <c r="C73" s="329"/>
      <c r="D73" s="482"/>
      <c r="E73" s="193"/>
      <c r="F73" s="561"/>
      <c r="G73" s="329"/>
      <c r="H73" s="482"/>
      <c r="I73" s="329"/>
      <c r="J73" s="193"/>
      <c r="K73" s="193"/>
      <c r="L73" s="329"/>
      <c r="M73" s="193"/>
      <c r="N73" s="329">
        <f t="shared" si="2"/>
        <v>39116.807099999016</v>
      </c>
      <c r="O73" s="329">
        <f t="shared" si="3"/>
        <v>339254.80709999905</v>
      </c>
    </row>
    <row r="74" spans="1:15" hidden="1" x14ac:dyDescent="0.15">
      <c r="A74" s="193"/>
      <c r="B74" s="193"/>
      <c r="C74" s="329"/>
      <c r="D74" s="482"/>
      <c r="E74" s="193"/>
      <c r="F74" s="203"/>
      <c r="G74" s="329"/>
      <c r="H74" s="482"/>
      <c r="I74" s="329"/>
      <c r="J74" s="193"/>
      <c r="K74" s="193"/>
      <c r="L74" s="329"/>
      <c r="M74" s="193"/>
      <c r="N74" s="329">
        <f t="shared" si="2"/>
        <v>39116.807099999016</v>
      </c>
      <c r="O74" s="329">
        <f t="shared" si="3"/>
        <v>339254.80709999905</v>
      </c>
    </row>
    <row r="75" spans="1:15" hidden="1" x14ac:dyDescent="0.15">
      <c r="A75" s="193"/>
      <c r="B75" s="193"/>
      <c r="C75" s="329"/>
      <c r="D75" s="482"/>
      <c r="E75" s="193"/>
      <c r="F75" s="203"/>
      <c r="G75" s="329"/>
      <c r="H75" s="482"/>
      <c r="I75" s="329"/>
      <c r="J75" s="193"/>
      <c r="K75" s="193"/>
      <c r="L75" s="329"/>
      <c r="M75" s="561"/>
      <c r="N75" s="329">
        <f t="shared" si="2"/>
        <v>39116.807099999016</v>
      </c>
      <c r="O75" s="329">
        <f t="shared" si="3"/>
        <v>339254.80709999905</v>
      </c>
    </row>
    <row r="76" spans="1:15" hidden="1" x14ac:dyDescent="0.15">
      <c r="A76" s="193"/>
      <c r="B76" s="193"/>
      <c r="C76" s="329"/>
      <c r="D76" s="482"/>
      <c r="E76" s="193"/>
      <c r="F76" s="203"/>
      <c r="G76" s="329"/>
      <c r="H76" s="482"/>
      <c r="I76" s="329"/>
      <c r="J76" s="193"/>
      <c r="K76" s="193"/>
      <c r="L76" s="329"/>
      <c r="M76" s="193"/>
      <c r="N76" s="329">
        <f t="shared" si="2"/>
        <v>39116.807099999016</v>
      </c>
      <c r="O76" s="329">
        <f t="shared" si="3"/>
        <v>339254.80709999905</v>
      </c>
    </row>
    <row r="77" spans="1:15" hidden="1" x14ac:dyDescent="0.15">
      <c r="A77" s="193"/>
      <c r="B77" s="193"/>
      <c r="C77" s="329"/>
      <c r="D77" s="482"/>
      <c r="E77" s="193"/>
      <c r="F77" s="203"/>
      <c r="G77" s="329"/>
      <c r="H77" s="482"/>
      <c r="I77" s="329"/>
      <c r="J77" s="193"/>
      <c r="K77" s="193"/>
      <c r="L77" s="329"/>
      <c r="M77" s="193"/>
      <c r="N77" s="329">
        <f t="shared" si="2"/>
        <v>39116.807099999016</v>
      </c>
      <c r="O77" s="329">
        <f t="shared" si="3"/>
        <v>339254.80709999905</v>
      </c>
    </row>
    <row r="78" spans="1:15" hidden="1" x14ac:dyDescent="0.15">
      <c r="A78" s="193"/>
      <c r="B78" s="193"/>
      <c r="C78" s="329"/>
      <c r="D78" s="482"/>
      <c r="E78" s="193"/>
      <c r="F78" s="203"/>
      <c r="G78" s="329"/>
      <c r="H78" s="482"/>
      <c r="I78" s="329"/>
      <c r="J78" s="193"/>
      <c r="K78" s="193"/>
      <c r="L78" s="329"/>
      <c r="M78" s="193"/>
      <c r="N78" s="329">
        <f t="shared" si="2"/>
        <v>39116.807099999016</v>
      </c>
      <c r="O78" s="329">
        <f t="shared" si="3"/>
        <v>339254.80709999905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561"/>
      <c r="K79" s="193"/>
      <c r="L79" s="329"/>
      <c r="M79" s="193"/>
      <c r="N79" s="329">
        <f t="shared" ref="N79:N110" si="14">+N78-I79-L79</f>
        <v>39116.807099999016</v>
      </c>
      <c r="O79" s="329">
        <f t="shared" ref="O79:O110" si="15">O78+G79-I79-L79</f>
        <v>339254.80709999905</v>
      </c>
    </row>
    <row r="80" spans="1:15" hidden="1" x14ac:dyDescent="0.15">
      <c r="A80" s="193"/>
      <c r="B80" s="193"/>
      <c r="C80" s="329"/>
      <c r="D80" s="482"/>
      <c r="E80" s="193"/>
      <c r="F80" s="561"/>
      <c r="G80" s="329"/>
      <c r="H80" s="482"/>
      <c r="I80" s="329"/>
      <c r="J80" s="561"/>
      <c r="K80" s="193"/>
      <c r="L80" s="329"/>
      <c r="M80" s="561"/>
      <c r="N80" s="329">
        <f t="shared" si="14"/>
        <v>39116.807099999016</v>
      </c>
      <c r="O80" s="329">
        <f t="shared" si="15"/>
        <v>339254.80709999905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14"/>
        <v>39116.807099999016</v>
      </c>
      <c r="O81" s="329">
        <f t="shared" si="15"/>
        <v>339254.80709999905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561"/>
      <c r="K82" s="193"/>
      <c r="L82" s="329"/>
      <c r="M82" s="561"/>
      <c r="N82" s="329">
        <f t="shared" si="14"/>
        <v>39116.807099999016</v>
      </c>
      <c r="O82" s="329">
        <f t="shared" si="15"/>
        <v>339254.80709999905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561"/>
      <c r="N83" s="329">
        <f t="shared" si="14"/>
        <v>39116.807099999016</v>
      </c>
      <c r="O83" s="329">
        <f t="shared" si="15"/>
        <v>339254.80709999905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561"/>
      <c r="K84" s="193"/>
      <c r="L84" s="329"/>
      <c r="M84" s="561"/>
      <c r="N84" s="329">
        <f t="shared" si="14"/>
        <v>39116.807099999016</v>
      </c>
      <c r="O84" s="329">
        <f t="shared" si="15"/>
        <v>339254.80709999905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561"/>
      <c r="N85" s="329">
        <f t="shared" si="14"/>
        <v>39116.807099999016</v>
      </c>
      <c r="O85" s="329">
        <f t="shared" si="15"/>
        <v>339254.80709999905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561"/>
      <c r="K86" s="193"/>
      <c r="L86" s="329"/>
      <c r="M86" s="561"/>
      <c r="N86" s="329">
        <f t="shared" si="14"/>
        <v>39116.807099999016</v>
      </c>
      <c r="O86" s="329">
        <f t="shared" si="15"/>
        <v>339254.80709999905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561"/>
      <c r="N87" s="329">
        <f t="shared" si="14"/>
        <v>39116.807099999016</v>
      </c>
      <c r="O87" s="329">
        <f t="shared" si="15"/>
        <v>339254.80709999905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193"/>
      <c r="K88" s="193"/>
      <c r="L88" s="329"/>
      <c r="M88" s="561"/>
      <c r="N88" s="329">
        <f t="shared" si="14"/>
        <v>39116.807099999016</v>
      </c>
      <c r="O88" s="329">
        <f t="shared" si="15"/>
        <v>339254.80709999905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561"/>
      <c r="N89" s="329">
        <f t="shared" si="14"/>
        <v>39116.807099999016</v>
      </c>
      <c r="O89" s="329">
        <f t="shared" si="15"/>
        <v>339254.80709999905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561"/>
      <c r="K90" s="193"/>
      <c r="L90" s="329"/>
      <c r="M90" s="561"/>
      <c r="N90" s="329">
        <f t="shared" si="14"/>
        <v>39116.807099999016</v>
      </c>
      <c r="O90" s="329">
        <f t="shared" si="15"/>
        <v>339254.80709999905</v>
      </c>
    </row>
    <row r="91" spans="1:15" hidden="1" x14ac:dyDescent="0.15">
      <c r="A91" s="193"/>
      <c r="B91" s="193"/>
      <c r="C91" s="329"/>
      <c r="D91" s="482"/>
      <c r="E91" s="193"/>
      <c r="F91" s="203"/>
      <c r="G91" s="329"/>
      <c r="H91" s="482"/>
      <c r="I91" s="329"/>
      <c r="J91" s="193"/>
      <c r="K91" s="193"/>
      <c r="L91" s="329"/>
      <c r="M91" s="561"/>
      <c r="N91" s="329">
        <f t="shared" si="14"/>
        <v>39116.807099999016</v>
      </c>
      <c r="O91" s="329">
        <f t="shared" si="15"/>
        <v>339254.80709999905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203"/>
      <c r="K92" s="193"/>
      <c r="L92" s="329"/>
      <c r="M92" s="203"/>
      <c r="N92" s="329">
        <f t="shared" si="14"/>
        <v>39116.807099999016</v>
      </c>
      <c r="O92" s="329">
        <f t="shared" si="15"/>
        <v>339254.80709999905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203"/>
      <c r="K93" s="193"/>
      <c r="L93" s="329"/>
      <c r="M93" s="203"/>
      <c r="N93" s="329">
        <f t="shared" si="14"/>
        <v>39116.807099999016</v>
      </c>
      <c r="O93" s="329">
        <f t="shared" si="15"/>
        <v>339254.80709999905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203"/>
      <c r="K94" s="193"/>
      <c r="L94" s="329"/>
      <c r="M94" s="203"/>
      <c r="N94" s="329">
        <f t="shared" si="14"/>
        <v>39116.807099999016</v>
      </c>
      <c r="O94" s="329">
        <f t="shared" si="15"/>
        <v>339254.80709999905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203"/>
      <c r="N95" s="329">
        <f t="shared" si="14"/>
        <v>39116.807099999016</v>
      </c>
      <c r="O95" s="329">
        <f t="shared" si="15"/>
        <v>339254.80709999905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203"/>
      <c r="N96" s="329">
        <f t="shared" si="14"/>
        <v>39116.807099999016</v>
      </c>
      <c r="O96" s="329">
        <f t="shared" si="15"/>
        <v>339254.80709999905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203"/>
      <c r="K97" s="193"/>
      <c r="L97" s="329"/>
      <c r="M97" s="203"/>
      <c r="N97" s="329">
        <f t="shared" si="14"/>
        <v>39116.807099999016</v>
      </c>
      <c r="O97" s="329">
        <f t="shared" si="15"/>
        <v>339254.80709999905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14"/>
        <v>39116.807099999016</v>
      </c>
      <c r="O98" s="329">
        <f t="shared" si="15"/>
        <v>339254.80709999905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14"/>
        <v>39116.807099999016</v>
      </c>
      <c r="O99" s="329">
        <f t="shared" si="15"/>
        <v>339254.80709999905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14"/>
        <v>39116.807099999016</v>
      </c>
      <c r="O100" s="329">
        <f t="shared" si="15"/>
        <v>339254.80709999905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14"/>
        <v>39116.807099999016</v>
      </c>
      <c r="O101" s="329">
        <f t="shared" si="15"/>
        <v>339254.80709999905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14"/>
        <v>39116.807099999016</v>
      </c>
      <c r="O102" s="329">
        <f t="shared" si="15"/>
        <v>339254.80709999905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14"/>
        <v>39116.807099999016</v>
      </c>
      <c r="O103" s="329">
        <f t="shared" si="15"/>
        <v>339254.80709999905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14"/>
        <v>39116.807099999016</v>
      </c>
      <c r="O104" s="329">
        <f t="shared" si="15"/>
        <v>339254.80709999905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14"/>
        <v>39116.807099999016</v>
      </c>
      <c r="O105" s="329">
        <f t="shared" si="15"/>
        <v>339254.80709999905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14"/>
        <v>39116.807099999016</v>
      </c>
      <c r="O106" s="329">
        <f t="shared" si="15"/>
        <v>339254.80709999905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193"/>
      <c r="N107" s="329">
        <f t="shared" si="14"/>
        <v>39116.807099999016</v>
      </c>
      <c r="O107" s="329">
        <f t="shared" si="15"/>
        <v>339254.80709999905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193"/>
      <c r="N108" s="329">
        <f t="shared" si="14"/>
        <v>39116.807099999016</v>
      </c>
      <c r="O108" s="329">
        <f t="shared" si="15"/>
        <v>339254.80709999905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14"/>
        <v>39116.807099999016</v>
      </c>
      <c r="O109" s="329">
        <f t="shared" si="15"/>
        <v>339254.80709999905</v>
      </c>
    </row>
    <row r="110" spans="1:15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14"/>
        <v>39116.807099999016</v>
      </c>
      <c r="O110" s="329">
        <f t="shared" si="15"/>
        <v>339254.80709999905</v>
      </c>
    </row>
    <row r="111" spans="1:15" x14ac:dyDescent="0.15">
      <c r="A111" s="224"/>
      <c r="B111" s="224"/>
      <c r="C111" s="335">
        <f>SUM(C7:C110)</f>
        <v>421189.936099999</v>
      </c>
      <c r="D111" s="224"/>
      <c r="E111" s="224"/>
      <c r="F111" s="224"/>
      <c r="G111" s="335">
        <f>SUM(G7:G110)</f>
        <v>1349933</v>
      </c>
      <c r="H111" s="226"/>
      <c r="I111" s="335">
        <f>SUM(I7:I110)</f>
        <v>746655.70900000015</v>
      </c>
      <c r="J111" s="224"/>
      <c r="K111" s="224"/>
      <c r="L111" s="335">
        <f>SUM(L7:L110)</f>
        <v>685212.42000000016</v>
      </c>
      <c r="M111" s="224"/>
      <c r="N111" s="227"/>
      <c r="O111" s="228">
        <f>C111+G111-I111-L111</f>
        <v>339254.80709999881</v>
      </c>
    </row>
    <row r="112" spans="1:15" x14ac:dyDescent="0.15">
      <c r="A112" s="230"/>
      <c r="B112" s="615"/>
      <c r="C112" s="615"/>
      <c r="D112" s="615"/>
      <c r="E112" s="231"/>
      <c r="F112" s="570"/>
      <c r="G112" s="232">
        <f>+G111-'[1]รับ 0615'!$D$67</f>
        <v>0</v>
      </c>
      <c r="H112" s="233"/>
      <c r="I112" s="234"/>
      <c r="J112" s="272"/>
      <c r="K112" s="235" t="s">
        <v>200</v>
      </c>
      <c r="L112" s="236">
        <f>+L111+I111</f>
        <v>1431868.1290000002</v>
      </c>
      <c r="M112" s="284"/>
      <c r="N112" s="330">
        <f>+N110</f>
        <v>39116.807099999016</v>
      </c>
      <c r="O112" s="331" t="s">
        <v>3125</v>
      </c>
    </row>
    <row r="113" spans="1:15" x14ac:dyDescent="0.15">
      <c r="A113" s="230" t="s">
        <v>3069</v>
      </c>
      <c r="B113" s="571" t="s">
        <v>3085</v>
      </c>
      <c r="C113" s="336"/>
      <c r="D113" s="571"/>
      <c r="E113" s="231" t="s">
        <v>67</v>
      </c>
      <c r="F113" s="570">
        <v>106196331.47</v>
      </c>
      <c r="G113" s="232" t="s">
        <v>98</v>
      </c>
      <c r="H113" s="233">
        <v>42157</v>
      </c>
      <c r="I113" s="234" t="s">
        <v>199</v>
      </c>
      <c r="J113" s="236">
        <v>18196.775000000001</v>
      </c>
      <c r="K113" s="235"/>
      <c r="L113" s="236"/>
      <c r="M113" s="284"/>
      <c r="N113" s="330">
        <v>42880</v>
      </c>
      <c r="O113" s="331" t="s">
        <v>3126</v>
      </c>
    </row>
    <row r="114" spans="1:15" x14ac:dyDescent="0.15">
      <c r="A114" s="230" t="s">
        <v>3070</v>
      </c>
      <c r="B114" s="571" t="s">
        <v>3131</v>
      </c>
      <c r="C114" s="336"/>
      <c r="D114" s="571"/>
      <c r="E114" s="231" t="s">
        <v>67</v>
      </c>
      <c r="F114" s="570">
        <v>19335702.100000001</v>
      </c>
      <c r="G114" s="232" t="s">
        <v>98</v>
      </c>
      <c r="H114" s="233">
        <v>42158</v>
      </c>
      <c r="I114" s="234" t="s">
        <v>199</v>
      </c>
      <c r="J114" s="236">
        <v>99322.551099999022</v>
      </c>
      <c r="K114" s="268"/>
      <c r="L114" s="236"/>
      <c r="M114" s="235"/>
      <c r="N114" s="330">
        <v>85737</v>
      </c>
      <c r="O114" s="331" t="s">
        <v>3127</v>
      </c>
    </row>
    <row r="115" spans="1:15" x14ac:dyDescent="0.15">
      <c r="A115" s="230" t="s">
        <v>3071</v>
      </c>
      <c r="B115" s="571" t="s">
        <v>3132</v>
      </c>
      <c r="C115" s="336"/>
      <c r="D115" s="571"/>
      <c r="E115" s="231" t="s">
        <v>67</v>
      </c>
      <c r="F115" s="570">
        <v>32893519.120000001</v>
      </c>
      <c r="G115" s="232" t="s">
        <v>98</v>
      </c>
      <c r="H115" s="233">
        <v>42158</v>
      </c>
      <c r="I115" s="234" t="s">
        <v>199</v>
      </c>
      <c r="J115" s="236">
        <v>13705.492900001</v>
      </c>
      <c r="K115" s="268"/>
      <c r="L115" s="236"/>
      <c r="M115" s="235"/>
      <c r="N115" s="330">
        <v>85767</v>
      </c>
      <c r="O115" s="331" t="s">
        <v>3128</v>
      </c>
    </row>
    <row r="116" spans="1:15" x14ac:dyDescent="0.15">
      <c r="A116" s="230" t="s">
        <v>3117</v>
      </c>
      <c r="B116" s="571" t="s">
        <v>3133</v>
      </c>
      <c r="C116" s="336"/>
      <c r="D116" s="571"/>
      <c r="E116" s="231" t="s">
        <v>67</v>
      </c>
      <c r="F116" s="570">
        <v>7738938.2999999998</v>
      </c>
      <c r="G116" s="232" t="s">
        <v>98</v>
      </c>
      <c r="H116" s="233">
        <v>42171</v>
      </c>
      <c r="I116" s="234" t="s">
        <v>199</v>
      </c>
      <c r="J116" s="236">
        <v>31773.167900001001</v>
      </c>
      <c r="M116" s="235"/>
      <c r="N116" s="330">
        <v>85754</v>
      </c>
      <c r="O116" s="331" t="s">
        <v>3129</v>
      </c>
    </row>
    <row r="117" spans="1:15" x14ac:dyDescent="0.15">
      <c r="A117" s="230" t="s">
        <v>3118</v>
      </c>
      <c r="B117" s="571" t="s">
        <v>3134</v>
      </c>
      <c r="C117" s="336"/>
      <c r="D117" s="571"/>
      <c r="E117" s="231" t="s">
        <v>67</v>
      </c>
      <c r="F117" s="570">
        <v>28981184.449999999</v>
      </c>
      <c r="G117" s="232" t="s">
        <v>98</v>
      </c>
      <c r="H117" s="233">
        <v>42171</v>
      </c>
      <c r="I117" s="234" t="s">
        <v>199</v>
      </c>
      <c r="J117" s="236">
        <v>80015.037099998997</v>
      </c>
      <c r="M117" s="284"/>
      <c r="N117" s="330"/>
      <c r="O117" s="331"/>
    </row>
    <row r="118" spans="1:15" x14ac:dyDescent="0.15">
      <c r="A118" s="230" t="s">
        <v>3119</v>
      </c>
      <c r="B118" s="571" t="s">
        <v>3135</v>
      </c>
      <c r="C118" s="336"/>
      <c r="D118" s="571"/>
      <c r="E118" s="231" t="s">
        <v>67</v>
      </c>
      <c r="F118" s="570">
        <v>101223315.70999999</v>
      </c>
      <c r="G118" s="232" t="s">
        <v>98</v>
      </c>
      <c r="H118" s="233">
        <v>42171</v>
      </c>
      <c r="I118" s="234" t="s">
        <v>199</v>
      </c>
      <c r="J118" s="236">
        <v>13153.190900001</v>
      </c>
      <c r="M118" s="284"/>
      <c r="N118" s="330"/>
      <c r="O118" s="331"/>
    </row>
    <row r="119" spans="1:15" x14ac:dyDescent="0.15">
      <c r="A119" s="230" t="s">
        <v>3120</v>
      </c>
      <c r="B119" s="571" t="s">
        <v>3136</v>
      </c>
      <c r="C119" s="336"/>
      <c r="D119" s="571"/>
      <c r="E119" s="231" t="s">
        <v>67</v>
      </c>
      <c r="F119" s="570">
        <v>71476593.609999999</v>
      </c>
      <c r="G119" s="232" t="s">
        <v>98</v>
      </c>
      <c r="H119" s="233">
        <v>42177</v>
      </c>
      <c r="I119" s="234" t="s">
        <v>199</v>
      </c>
      <c r="J119" s="236">
        <v>88387.26999999999</v>
      </c>
      <c r="M119" s="235"/>
      <c r="N119" s="330"/>
      <c r="O119" s="331"/>
    </row>
    <row r="120" spans="1:15" x14ac:dyDescent="0.15">
      <c r="A120" s="230" t="s">
        <v>3121</v>
      </c>
      <c r="B120" s="571" t="s">
        <v>3137</v>
      </c>
      <c r="C120" s="336"/>
      <c r="D120" s="571"/>
      <c r="E120" s="231" t="s">
        <v>67</v>
      </c>
      <c r="F120" s="570">
        <v>55387560.32</v>
      </c>
      <c r="G120" s="232" t="s">
        <v>98</v>
      </c>
      <c r="H120" s="233">
        <v>42178</v>
      </c>
      <c r="I120" s="234" t="s">
        <v>199</v>
      </c>
      <c r="J120" s="236">
        <v>38348.743099998988</v>
      </c>
      <c r="M120" s="235"/>
      <c r="N120" s="330"/>
      <c r="O120" s="331"/>
    </row>
    <row r="121" spans="1:15" x14ac:dyDescent="0.15">
      <c r="A121" s="230" t="s">
        <v>3122</v>
      </c>
      <c r="B121" s="571" t="s">
        <v>3138</v>
      </c>
      <c r="C121" s="336"/>
      <c r="D121" s="571"/>
      <c r="E121" s="231" t="s">
        <v>67</v>
      </c>
      <c r="F121" s="570">
        <v>44971254.920000002</v>
      </c>
      <c r="G121" s="232" t="s">
        <v>98</v>
      </c>
      <c r="H121" s="233">
        <v>42179</v>
      </c>
      <c r="I121" s="234" t="s">
        <v>199</v>
      </c>
      <c r="J121" s="236">
        <v>42848</v>
      </c>
      <c r="M121" s="235"/>
      <c r="N121" s="330"/>
      <c r="O121" s="331"/>
    </row>
    <row r="122" spans="1:15" x14ac:dyDescent="0.15">
      <c r="A122" s="230" t="s">
        <v>3123</v>
      </c>
      <c r="B122" s="571" t="s">
        <v>3139</v>
      </c>
      <c r="C122" s="336"/>
      <c r="D122" s="571"/>
      <c r="E122" s="231" t="s">
        <v>67</v>
      </c>
      <c r="F122" s="570">
        <v>42909726.289999999</v>
      </c>
      <c r="G122" s="232" t="s">
        <v>98</v>
      </c>
      <c r="H122" s="233">
        <v>42184</v>
      </c>
      <c r="I122" s="234" t="s">
        <v>199</v>
      </c>
      <c r="J122" s="236">
        <v>93808.676900000995</v>
      </c>
      <c r="M122" s="235"/>
      <c r="N122" s="330"/>
      <c r="O122" s="331"/>
    </row>
    <row r="123" spans="1:15" x14ac:dyDescent="0.15">
      <c r="A123" s="230" t="s">
        <v>3124</v>
      </c>
      <c r="B123" s="571" t="s">
        <v>3140</v>
      </c>
      <c r="C123" s="336"/>
      <c r="D123" s="571"/>
      <c r="E123" s="231" t="s">
        <v>67</v>
      </c>
      <c r="F123" s="570">
        <v>50263284.950000003</v>
      </c>
      <c r="G123" s="232" t="s">
        <v>98</v>
      </c>
      <c r="H123" s="233">
        <v>42185</v>
      </c>
      <c r="I123" s="234" t="s">
        <v>199</v>
      </c>
      <c r="J123" s="236">
        <v>79078.48209999899</v>
      </c>
      <c r="L123" s="236"/>
      <c r="M123" s="235"/>
      <c r="N123" s="330"/>
      <c r="O123" s="331"/>
    </row>
    <row r="124" spans="1:15" x14ac:dyDescent="0.15">
      <c r="A124" s="230" t="s">
        <v>3125</v>
      </c>
      <c r="B124" s="571" t="s">
        <v>3141</v>
      </c>
      <c r="C124" s="336"/>
      <c r="D124" s="571"/>
      <c r="E124" s="231" t="s">
        <v>67</v>
      </c>
      <c r="F124" s="570">
        <v>12043244.050000001</v>
      </c>
      <c r="G124" s="232" t="s">
        <v>98</v>
      </c>
      <c r="H124" s="233">
        <v>42185</v>
      </c>
      <c r="I124" s="234" t="s">
        <v>199</v>
      </c>
      <c r="J124" s="236">
        <v>54771.556900001</v>
      </c>
      <c r="L124" s="236"/>
      <c r="M124" s="235"/>
      <c r="N124" s="330"/>
      <c r="O124" s="331"/>
    </row>
    <row r="125" spans="1:15" ht="12" thickBot="1" x14ac:dyDescent="0.2">
      <c r="A125" s="230"/>
      <c r="B125" s="571"/>
      <c r="C125" s="336"/>
      <c r="D125" s="571"/>
      <c r="E125" s="231"/>
      <c r="F125" s="570"/>
      <c r="G125" s="232"/>
      <c r="H125" s="233"/>
      <c r="I125" s="401" t="s">
        <v>1920</v>
      </c>
      <c r="J125" s="274">
        <f>SUM(J113:J124)</f>
        <v>653408.943900001</v>
      </c>
      <c r="M125" s="235"/>
      <c r="N125" s="330"/>
      <c r="O125" s="331"/>
    </row>
    <row r="126" spans="1:15" ht="12" thickTop="1" x14ac:dyDescent="0.15">
      <c r="A126" s="230" t="s">
        <v>3061</v>
      </c>
      <c r="B126" s="573" t="s">
        <v>3130</v>
      </c>
      <c r="C126" s="348"/>
      <c r="E126" s="231" t="s">
        <v>67</v>
      </c>
      <c r="F126" s="572">
        <v>66781412.240000002</v>
      </c>
      <c r="G126" s="232" t="s">
        <v>98</v>
      </c>
      <c r="H126" s="233">
        <v>42121</v>
      </c>
      <c r="I126" s="234" t="s">
        <v>199</v>
      </c>
      <c r="J126" s="236">
        <v>31803.476099999003</v>
      </c>
      <c r="M126" s="235"/>
      <c r="N126" s="330"/>
      <c r="O126" s="331"/>
    </row>
    <row r="127" spans="1:15" ht="12" thickBot="1" x14ac:dyDescent="0.2">
      <c r="A127" s="230"/>
      <c r="B127" s="571"/>
      <c r="C127" s="336"/>
      <c r="D127" s="571"/>
      <c r="E127" s="231"/>
      <c r="F127" s="570"/>
      <c r="G127" s="232"/>
      <c r="H127" s="233"/>
      <c r="I127" s="401" t="s">
        <v>320</v>
      </c>
      <c r="J127" s="274">
        <f>SUM(J126)</f>
        <v>31803.476099999003</v>
      </c>
      <c r="M127" s="266">
        <f>+O127-O111</f>
        <v>0</v>
      </c>
      <c r="N127" s="228" t="s">
        <v>56</v>
      </c>
      <c r="O127" s="333">
        <f>SUM(N112:N126)</f>
        <v>339254.80709999905</v>
      </c>
    </row>
    <row r="128" spans="1:15" ht="12" thickTop="1" x14ac:dyDescent="0.15">
      <c r="A128" s="181"/>
      <c r="B128" s="181" t="s">
        <v>10</v>
      </c>
      <c r="C128" s="348" t="s">
        <v>2935</v>
      </c>
      <c r="D128" s="181" t="s">
        <v>871</v>
      </c>
      <c r="E128" s="181" t="s">
        <v>872</v>
      </c>
      <c r="F128" s="181" t="s">
        <v>18</v>
      </c>
      <c r="G128" s="181"/>
      <c r="J128" s="259"/>
    </row>
    <row r="129" spans="1:15" s="181" customFormat="1" x14ac:dyDescent="0.15">
      <c r="A129" s="230" t="s">
        <v>3069</v>
      </c>
      <c r="B129" s="180">
        <v>18197</v>
      </c>
      <c r="C129" s="349">
        <v>0.2</v>
      </c>
      <c r="D129" s="350">
        <f t="shared" ref="D129:D140" si="16">+B129*C129</f>
        <v>3639.4</v>
      </c>
      <c r="E129" s="350">
        <f t="shared" ref="E129:E140" si="17">+D129*0.1</f>
        <v>363.94000000000005</v>
      </c>
      <c r="F129" s="351">
        <f t="shared" ref="F129:F140" si="18">+D129+E129</f>
        <v>4003.34</v>
      </c>
      <c r="I129" s="229"/>
      <c r="J129" s="182"/>
      <c r="L129" s="180"/>
      <c r="M129" s="182"/>
      <c r="N129" s="180"/>
      <c r="O129" s="180"/>
    </row>
    <row r="130" spans="1:15" x14ac:dyDescent="0.15">
      <c r="A130" s="230" t="s">
        <v>3070</v>
      </c>
      <c r="B130" s="180">
        <v>99323</v>
      </c>
      <c r="C130" s="349">
        <v>0.2</v>
      </c>
      <c r="D130" s="350">
        <f t="shared" si="16"/>
        <v>19864.600000000002</v>
      </c>
      <c r="E130" s="350">
        <f t="shared" si="17"/>
        <v>1986.4600000000003</v>
      </c>
      <c r="F130" s="351">
        <f t="shared" si="18"/>
        <v>21851.06</v>
      </c>
      <c r="G130" s="181"/>
      <c r="I130" s="229"/>
    </row>
    <row r="131" spans="1:15" x14ac:dyDescent="0.15">
      <c r="A131" s="230" t="s">
        <v>3071</v>
      </c>
      <c r="B131" s="180">
        <v>13705</v>
      </c>
      <c r="C131" s="349">
        <v>0.2</v>
      </c>
      <c r="D131" s="350">
        <f t="shared" si="16"/>
        <v>2741</v>
      </c>
      <c r="E131" s="350">
        <f t="shared" si="17"/>
        <v>274.10000000000002</v>
      </c>
      <c r="F131" s="351">
        <f t="shared" si="18"/>
        <v>3015.1</v>
      </c>
      <c r="G131" s="181"/>
    </row>
    <row r="132" spans="1:15" x14ac:dyDescent="0.15">
      <c r="A132" s="230" t="s">
        <v>3117</v>
      </c>
      <c r="B132" s="180">
        <v>31773</v>
      </c>
      <c r="C132" s="349">
        <v>0.2</v>
      </c>
      <c r="D132" s="350">
        <f t="shared" si="16"/>
        <v>6354.6</v>
      </c>
      <c r="E132" s="350">
        <f t="shared" si="17"/>
        <v>635.46</v>
      </c>
      <c r="F132" s="351">
        <f t="shared" si="18"/>
        <v>6990.06</v>
      </c>
      <c r="G132" s="181"/>
    </row>
    <row r="133" spans="1:15" x14ac:dyDescent="0.15">
      <c r="A133" s="230" t="s">
        <v>3118</v>
      </c>
      <c r="B133" s="180">
        <v>80015</v>
      </c>
      <c r="C133" s="349">
        <v>0.2</v>
      </c>
      <c r="D133" s="350">
        <f t="shared" si="16"/>
        <v>16003</v>
      </c>
      <c r="E133" s="350">
        <f t="shared" si="17"/>
        <v>1600.3000000000002</v>
      </c>
      <c r="F133" s="351">
        <f t="shared" si="18"/>
        <v>17603.3</v>
      </c>
      <c r="G133" s="181"/>
    </row>
    <row r="134" spans="1:15" x14ac:dyDescent="0.15">
      <c r="A134" s="230" t="s">
        <v>3119</v>
      </c>
      <c r="B134" s="180">
        <v>13153</v>
      </c>
      <c r="C134" s="349">
        <v>0.2</v>
      </c>
      <c r="D134" s="350">
        <f t="shared" si="16"/>
        <v>2630.6000000000004</v>
      </c>
      <c r="E134" s="350">
        <f t="shared" si="17"/>
        <v>263.06000000000006</v>
      </c>
      <c r="F134" s="351">
        <f t="shared" si="18"/>
        <v>2893.6600000000003</v>
      </c>
      <c r="G134" s="181"/>
    </row>
    <row r="135" spans="1:15" x14ac:dyDescent="0.15">
      <c r="A135" s="230" t="s">
        <v>3120</v>
      </c>
      <c r="B135" s="180">
        <v>88387</v>
      </c>
      <c r="C135" s="349">
        <v>0.2</v>
      </c>
      <c r="D135" s="350">
        <f t="shared" si="16"/>
        <v>17677.400000000001</v>
      </c>
      <c r="E135" s="350">
        <f t="shared" si="17"/>
        <v>1767.7400000000002</v>
      </c>
      <c r="F135" s="351">
        <f t="shared" si="18"/>
        <v>19445.140000000003</v>
      </c>
      <c r="G135" s="181"/>
    </row>
    <row r="136" spans="1:15" s="181" customFormat="1" x14ac:dyDescent="0.15">
      <c r="A136" s="230" t="s">
        <v>3121</v>
      </c>
      <c r="B136" s="180">
        <v>38349</v>
      </c>
      <c r="C136" s="349">
        <v>0.2</v>
      </c>
      <c r="D136" s="350">
        <f t="shared" si="16"/>
        <v>7669.8</v>
      </c>
      <c r="E136" s="350">
        <f t="shared" si="17"/>
        <v>766.98</v>
      </c>
      <c r="F136" s="351">
        <f t="shared" si="18"/>
        <v>8436.7800000000007</v>
      </c>
      <c r="I136" s="180"/>
      <c r="J136" s="182"/>
      <c r="L136" s="180"/>
      <c r="M136" s="182"/>
      <c r="N136" s="180"/>
      <c r="O136" s="180"/>
    </row>
    <row r="137" spans="1:15" s="181" customFormat="1" x14ac:dyDescent="0.15">
      <c r="A137" s="230" t="s">
        <v>3122</v>
      </c>
      <c r="B137" s="180">
        <v>42848</v>
      </c>
      <c r="C137" s="349">
        <v>0.2</v>
      </c>
      <c r="D137" s="350">
        <f t="shared" si="16"/>
        <v>8569.6</v>
      </c>
      <c r="E137" s="350">
        <f t="shared" si="17"/>
        <v>856.96</v>
      </c>
      <c r="F137" s="351">
        <f t="shared" si="18"/>
        <v>9426.5600000000013</v>
      </c>
      <c r="I137" s="180"/>
      <c r="J137" s="259"/>
      <c r="L137" s="180"/>
      <c r="M137" s="182"/>
      <c r="N137" s="180"/>
      <c r="O137" s="180"/>
    </row>
    <row r="138" spans="1:15" s="181" customFormat="1" x14ac:dyDescent="0.15">
      <c r="A138" s="230" t="s">
        <v>3123</v>
      </c>
      <c r="B138" s="180">
        <v>93809</v>
      </c>
      <c r="C138" s="349">
        <v>0.2</v>
      </c>
      <c r="D138" s="350">
        <f t="shared" si="16"/>
        <v>18761.8</v>
      </c>
      <c r="E138" s="350">
        <f t="shared" si="17"/>
        <v>1876.18</v>
      </c>
      <c r="F138" s="351">
        <f t="shared" si="18"/>
        <v>20637.98</v>
      </c>
      <c r="G138" s="180"/>
      <c r="I138" s="180"/>
      <c r="J138" s="182"/>
      <c r="L138" s="180"/>
      <c r="M138" s="182"/>
      <c r="N138" s="180"/>
      <c r="O138" s="180"/>
    </row>
    <row r="139" spans="1:15" s="181" customFormat="1" x14ac:dyDescent="0.15">
      <c r="A139" s="230" t="s">
        <v>3124</v>
      </c>
      <c r="B139" s="180">
        <v>79078</v>
      </c>
      <c r="C139" s="349">
        <v>0.2</v>
      </c>
      <c r="D139" s="350">
        <f t="shared" si="16"/>
        <v>15815.6</v>
      </c>
      <c r="E139" s="350">
        <f t="shared" si="17"/>
        <v>1581.5600000000002</v>
      </c>
      <c r="F139" s="351">
        <f t="shared" si="18"/>
        <v>17397.16</v>
      </c>
      <c r="G139" s="180"/>
      <c r="I139" s="180"/>
      <c r="J139" s="182"/>
      <c r="L139" s="180"/>
      <c r="M139" s="182"/>
      <c r="N139" s="180"/>
      <c r="O139" s="180"/>
    </row>
    <row r="140" spans="1:15" x14ac:dyDescent="0.15">
      <c r="A140" s="230" t="s">
        <v>3125</v>
      </c>
      <c r="B140" s="180">
        <v>54772</v>
      </c>
      <c r="C140" s="349">
        <v>0.2</v>
      </c>
      <c r="D140" s="350">
        <f t="shared" si="16"/>
        <v>10954.400000000001</v>
      </c>
      <c r="E140" s="350">
        <f t="shared" si="17"/>
        <v>1095.4400000000003</v>
      </c>
      <c r="F140" s="351">
        <f t="shared" si="18"/>
        <v>12049.840000000002</v>
      </c>
    </row>
    <row r="141" spans="1:15" ht="12" thickBot="1" x14ac:dyDescent="0.2">
      <c r="A141" s="230"/>
      <c r="B141" s="381">
        <f>SUM(B129:B140)</f>
        <v>653409</v>
      </c>
      <c r="C141" s="349"/>
      <c r="D141" s="380">
        <f>SUM(D129:D140)</f>
        <v>130681.80000000002</v>
      </c>
      <c r="E141" s="380">
        <f t="shared" ref="E141:F141" si="19">SUM(E129:E140)</f>
        <v>13068.18</v>
      </c>
      <c r="F141" s="380">
        <f t="shared" si="19"/>
        <v>143749.97999999998</v>
      </c>
    </row>
    <row r="142" spans="1:15" ht="12" thickTop="1" x14ac:dyDescent="0.15">
      <c r="A142" s="230" t="s">
        <v>3061</v>
      </c>
      <c r="B142" s="180">
        <v>31803</v>
      </c>
      <c r="C142" s="349">
        <v>0.2</v>
      </c>
      <c r="D142" s="350">
        <f t="shared" ref="D142" si="20">+B142*C142</f>
        <v>6360.6</v>
      </c>
      <c r="E142" s="350">
        <f t="shared" ref="E142" si="21">+D142*0.1</f>
        <v>636.06000000000006</v>
      </c>
      <c r="F142" s="351">
        <f t="shared" ref="F142" si="22">+D142+E142</f>
        <v>6996.6600000000008</v>
      </c>
    </row>
    <row r="143" spans="1:15" ht="12" thickBot="1" x14ac:dyDescent="0.2">
      <c r="A143" s="230"/>
      <c r="B143" s="381">
        <f>SUM(B142)</f>
        <v>31803</v>
      </c>
      <c r="C143" s="349"/>
      <c r="D143" s="380">
        <f>SUM(D142)</f>
        <v>6360.6</v>
      </c>
      <c r="E143" s="380">
        <f t="shared" ref="E143:F143" si="23">SUM(E142)</f>
        <v>636.06000000000006</v>
      </c>
      <c r="F143" s="380">
        <f t="shared" si="23"/>
        <v>6996.6600000000008</v>
      </c>
    </row>
    <row r="144" spans="1:15" ht="12" thickTop="1" x14ac:dyDescent="0.15"/>
  </sheetData>
  <mergeCells count="7">
    <mergeCell ref="B112:D11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144"/>
  <sheetViews>
    <sheetView zoomScale="115" zoomScaleNormal="115" workbookViewId="0">
      <pane ySplit="6" topLeftCell="A67" activePane="bottomLeft" state="frozen"/>
      <selection pane="bottomLeft" activeCell="M108" sqref="M10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5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3029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3016</v>
      </c>
      <c r="B7" s="263"/>
      <c r="C7" s="328">
        <v>29308.873099998997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29308.873099998997</v>
      </c>
      <c r="O7" s="328">
        <f>+C107</f>
        <v>599452.23109999904</v>
      </c>
    </row>
    <row r="8" spans="1:15" x14ac:dyDescent="0.15">
      <c r="A8" s="193" t="s">
        <v>3017</v>
      </c>
      <c r="B8" s="193"/>
      <c r="C8" s="329">
        <v>87780.358000000007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29308.873099998997</v>
      </c>
      <c r="O8" s="329">
        <f>O7+G8-I8-L8</f>
        <v>599452.23109999904</v>
      </c>
    </row>
    <row r="9" spans="1:15" x14ac:dyDescent="0.15">
      <c r="A9" s="193" t="s">
        <v>3018</v>
      </c>
      <c r="B9" s="193"/>
      <c r="C9" s="329">
        <v>87759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29308.873099998997</v>
      </c>
      <c r="O9" s="329">
        <f t="shared" ref="O9:O11" si="1">O8+G9-I9-L9</f>
        <v>599452.23109999904</v>
      </c>
    </row>
    <row r="10" spans="1:15" x14ac:dyDescent="0.15">
      <c r="A10" s="193" t="s">
        <v>3019</v>
      </c>
      <c r="B10" s="193"/>
      <c r="C10" s="329">
        <v>87739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29308.873099998997</v>
      </c>
      <c r="O10" s="329">
        <f t="shared" si="1"/>
        <v>599452.23109999904</v>
      </c>
    </row>
    <row r="11" spans="1:15" x14ac:dyDescent="0.15">
      <c r="A11" s="193" t="s">
        <v>3020</v>
      </c>
      <c r="B11" s="193"/>
      <c r="C11" s="329">
        <v>131567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29308.873099998997</v>
      </c>
      <c r="O11" s="329">
        <f t="shared" si="1"/>
        <v>599452.23109999904</v>
      </c>
    </row>
    <row r="12" spans="1:15" x14ac:dyDescent="0.15">
      <c r="A12" s="193" t="s">
        <v>3021</v>
      </c>
      <c r="B12" s="193"/>
      <c r="C12" s="329">
        <v>87646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75" si="2">+N11-I12-L12</f>
        <v>29308.873099998997</v>
      </c>
      <c r="O12" s="329">
        <f t="shared" ref="O12:O75" si="3">O11+G12-I12-L12</f>
        <v>599452.23109999904</v>
      </c>
    </row>
    <row r="13" spans="1:15" x14ac:dyDescent="0.15">
      <c r="A13" s="193" t="s">
        <v>3022</v>
      </c>
      <c r="B13" s="193"/>
      <c r="C13" s="329">
        <v>87652</v>
      </c>
      <c r="D13" s="482"/>
      <c r="E13" s="193"/>
      <c r="F13" s="193"/>
      <c r="G13" s="329"/>
      <c r="H13" s="482"/>
      <c r="I13" s="329"/>
      <c r="J13" s="193"/>
      <c r="K13" s="193"/>
      <c r="L13" s="329"/>
      <c r="M13" s="193"/>
      <c r="N13" s="329">
        <f t="shared" si="2"/>
        <v>29308.873099998997</v>
      </c>
      <c r="O13" s="329">
        <f t="shared" si="3"/>
        <v>599452.23109999904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/>
      <c r="I14" s="329"/>
      <c r="J14" s="193"/>
      <c r="K14" s="193"/>
      <c r="L14" s="329"/>
      <c r="M14" s="193"/>
      <c r="N14" s="329">
        <f t="shared" si="2"/>
        <v>29308.873099998997</v>
      </c>
      <c r="O14" s="329">
        <f t="shared" si="3"/>
        <v>599452.23109999904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 t="s">
        <v>3030</v>
      </c>
      <c r="I15" s="329">
        <v>9363.3460000000014</v>
      </c>
      <c r="J15" s="193" t="s">
        <v>3016</v>
      </c>
      <c r="K15" s="193">
        <v>5800360900</v>
      </c>
      <c r="L15" s="329">
        <v>19285.100999999999</v>
      </c>
      <c r="M15" s="193" t="s">
        <v>3016</v>
      </c>
      <c r="N15" s="329">
        <f t="shared" si="2"/>
        <v>660.42609999899651</v>
      </c>
      <c r="O15" s="329">
        <f t="shared" si="3"/>
        <v>570803.784099999</v>
      </c>
    </row>
    <row r="16" spans="1:15" x14ac:dyDescent="0.15">
      <c r="A16" s="193"/>
      <c r="B16" s="193"/>
      <c r="C16" s="329"/>
      <c r="D16" s="482"/>
      <c r="E16" s="193"/>
      <c r="F16" s="561"/>
      <c r="G16" s="329"/>
      <c r="H16" s="482" t="s">
        <v>3030</v>
      </c>
      <c r="I16" s="329"/>
      <c r="J16" s="193"/>
      <c r="K16" s="193">
        <v>5800360900</v>
      </c>
      <c r="L16" s="329">
        <v>660.42609999899651</v>
      </c>
      <c r="M16" s="193" t="s">
        <v>3016</v>
      </c>
      <c r="N16" s="329">
        <f t="shared" si="2"/>
        <v>0</v>
      </c>
      <c r="O16" s="329">
        <f t="shared" si="3"/>
        <v>570143.35800000001</v>
      </c>
    </row>
    <row r="17" spans="1:15" x14ac:dyDescent="0.15">
      <c r="A17" s="193"/>
      <c r="B17" s="193"/>
      <c r="C17" s="329"/>
      <c r="D17" s="482"/>
      <c r="E17" s="193"/>
      <c r="F17" s="203"/>
      <c r="G17" s="329"/>
      <c r="H17" s="482" t="s">
        <v>3030</v>
      </c>
      <c r="I17" s="329"/>
      <c r="J17" s="193"/>
      <c r="K17" s="193">
        <v>5800360881</v>
      </c>
      <c r="L17" s="329">
        <v>15752.850900001</v>
      </c>
      <c r="M17" s="193" t="s">
        <v>3017</v>
      </c>
      <c r="N17" s="329">
        <f>C8+N16-I17-L17</f>
        <v>72027.507099999013</v>
      </c>
      <c r="O17" s="329">
        <f t="shared" si="3"/>
        <v>554390.507099999</v>
      </c>
    </row>
    <row r="18" spans="1:15" x14ac:dyDescent="0.15">
      <c r="A18" s="193"/>
      <c r="B18" s="193"/>
      <c r="C18" s="329"/>
      <c r="D18" s="482" t="s">
        <v>3031</v>
      </c>
      <c r="E18" s="193" t="s">
        <v>1283</v>
      </c>
      <c r="F18" s="203" t="s">
        <v>3062</v>
      </c>
      <c r="G18" s="329">
        <v>128554</v>
      </c>
      <c r="H18" s="482" t="s">
        <v>3031</v>
      </c>
      <c r="I18" s="329">
        <v>23163.422000000002</v>
      </c>
      <c r="J18" s="193" t="s">
        <v>3017</v>
      </c>
      <c r="K18" s="193">
        <v>5800360881</v>
      </c>
      <c r="L18" s="329">
        <v>655.46500000000003</v>
      </c>
      <c r="M18" s="193" t="s">
        <v>3017</v>
      </c>
      <c r="N18" s="329">
        <f t="shared" si="2"/>
        <v>48208.620099999011</v>
      </c>
      <c r="O18" s="329">
        <f t="shared" si="3"/>
        <v>659125.62009999901</v>
      </c>
    </row>
    <row r="19" spans="1:15" x14ac:dyDescent="0.15">
      <c r="A19" s="193"/>
      <c r="B19" s="193"/>
      <c r="C19" s="329"/>
      <c r="D19" s="482"/>
      <c r="E19" s="193"/>
      <c r="F19" s="203"/>
      <c r="G19" s="329"/>
      <c r="H19" s="482" t="s">
        <v>3031</v>
      </c>
      <c r="I19" s="329"/>
      <c r="J19" s="193"/>
      <c r="K19" s="193">
        <v>5800360881</v>
      </c>
      <c r="L19" s="329">
        <v>20152.065999999999</v>
      </c>
      <c r="M19" s="193" t="s">
        <v>3017</v>
      </c>
      <c r="N19" s="329">
        <f t="shared" si="2"/>
        <v>28056.554099999012</v>
      </c>
      <c r="O19" s="329">
        <f t="shared" si="3"/>
        <v>638973.55409999902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3032</v>
      </c>
      <c r="I20" s="329">
        <v>8441.1299999999992</v>
      </c>
      <c r="J20" s="193" t="s">
        <v>3017</v>
      </c>
      <c r="K20" s="193">
        <v>5800360881</v>
      </c>
      <c r="L20" s="329">
        <v>11611.043</v>
      </c>
      <c r="M20" s="193" t="s">
        <v>3017</v>
      </c>
      <c r="N20" s="329">
        <f t="shared" si="2"/>
        <v>8004.3810999990146</v>
      </c>
      <c r="O20" s="329">
        <f t="shared" si="3"/>
        <v>618921.38109999907</v>
      </c>
    </row>
    <row r="21" spans="1:15" x14ac:dyDescent="0.15">
      <c r="A21" s="193"/>
      <c r="B21" s="193"/>
      <c r="C21" s="329"/>
      <c r="D21" s="482"/>
      <c r="E21" s="193"/>
      <c r="F21" s="561"/>
      <c r="G21" s="329"/>
      <c r="H21" s="482" t="s">
        <v>3033</v>
      </c>
      <c r="I21" s="329">
        <v>8004.3810999990146</v>
      </c>
      <c r="J21" s="193" t="s">
        <v>3017</v>
      </c>
      <c r="K21" s="193"/>
      <c r="L21" s="329"/>
      <c r="M21" s="193"/>
      <c r="N21" s="329">
        <f t="shared" si="2"/>
        <v>0</v>
      </c>
      <c r="O21" s="329">
        <f t="shared" si="3"/>
        <v>610917</v>
      </c>
    </row>
    <row r="22" spans="1:15" x14ac:dyDescent="0.15">
      <c r="A22" s="193"/>
      <c r="B22" s="193"/>
      <c r="C22" s="329"/>
      <c r="D22" s="482"/>
      <c r="E22" s="193"/>
      <c r="F22" s="561"/>
      <c r="G22" s="329"/>
      <c r="H22" s="482" t="s">
        <v>3033</v>
      </c>
      <c r="I22" s="329">
        <v>19432.708900000998</v>
      </c>
      <c r="J22" s="193" t="s">
        <v>3018</v>
      </c>
      <c r="K22" s="193">
        <v>5800360900</v>
      </c>
      <c r="L22" s="329">
        <v>12582.894</v>
      </c>
      <c r="M22" s="193" t="s">
        <v>3018</v>
      </c>
      <c r="N22" s="329">
        <f>C9+N21-I22-L22</f>
        <v>55743.397099998998</v>
      </c>
      <c r="O22" s="329">
        <f t="shared" si="3"/>
        <v>578901.39709999901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 t="s">
        <v>3033</v>
      </c>
      <c r="I23" s="329"/>
      <c r="J23" s="193"/>
      <c r="K23" s="193">
        <v>5800360900</v>
      </c>
      <c r="L23" s="329">
        <v>13071.453</v>
      </c>
      <c r="M23" s="193" t="s">
        <v>3018</v>
      </c>
      <c r="N23" s="329">
        <f t="shared" si="2"/>
        <v>42671.944099998997</v>
      </c>
      <c r="O23" s="329">
        <f t="shared" si="3"/>
        <v>565829.94409999903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3034</v>
      </c>
      <c r="I24" s="329">
        <v>8665.6779999999999</v>
      </c>
      <c r="J24" s="193" t="s">
        <v>3018</v>
      </c>
      <c r="K24" s="193">
        <v>5800360900</v>
      </c>
      <c r="L24" s="329">
        <v>34006.266099998997</v>
      </c>
      <c r="M24" s="193" t="s">
        <v>3018</v>
      </c>
      <c r="N24" s="329">
        <f t="shared" si="2"/>
        <v>0</v>
      </c>
      <c r="O24" s="329">
        <f t="shared" si="3"/>
        <v>523158.00000000006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 t="s">
        <v>3034</v>
      </c>
      <c r="I25" s="329"/>
      <c r="J25" s="193"/>
      <c r="K25" s="193">
        <v>5800360900</v>
      </c>
      <c r="L25" s="329">
        <v>14719.103900001001</v>
      </c>
      <c r="M25" s="193" t="s">
        <v>3019</v>
      </c>
      <c r="N25" s="329">
        <f>C10+N24-I25-L25</f>
        <v>73019.896099998994</v>
      </c>
      <c r="O25" s="329">
        <f t="shared" si="3"/>
        <v>508438.89609999908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3034</v>
      </c>
      <c r="I26" s="329"/>
      <c r="J26" s="193"/>
      <c r="K26" s="193">
        <v>5800360900</v>
      </c>
      <c r="L26" s="329">
        <v>40801.355000000003</v>
      </c>
      <c r="M26" s="193" t="s">
        <v>3019</v>
      </c>
      <c r="N26" s="329">
        <f t="shared" si="2"/>
        <v>32218.541099998991</v>
      </c>
      <c r="O26" s="329">
        <f t="shared" si="3"/>
        <v>467637.5410999991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 t="s">
        <v>3034</v>
      </c>
      <c r="I27" s="329"/>
      <c r="J27" s="193"/>
      <c r="K27" s="193">
        <v>5800360900</v>
      </c>
      <c r="L27" s="329">
        <v>32218.541099998991</v>
      </c>
      <c r="M27" s="193" t="s">
        <v>3019</v>
      </c>
      <c r="N27" s="329">
        <f t="shared" si="2"/>
        <v>0</v>
      </c>
      <c r="O27" s="329">
        <f t="shared" si="3"/>
        <v>435419.00000000012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3034</v>
      </c>
      <c r="I28" s="329"/>
      <c r="J28" s="193"/>
      <c r="K28" s="193">
        <v>5800360900</v>
      </c>
      <c r="L28" s="329">
        <v>17786.793900001001</v>
      </c>
      <c r="M28" s="193" t="s">
        <v>3020</v>
      </c>
      <c r="N28" s="329">
        <f>C11+N27-I28-L28</f>
        <v>113780.20609999899</v>
      </c>
      <c r="O28" s="329">
        <f t="shared" si="3"/>
        <v>417632.20609999914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3034</v>
      </c>
      <c r="I29" s="329"/>
      <c r="J29" s="193"/>
      <c r="K29" s="193">
        <v>5800360900</v>
      </c>
      <c r="L29" s="329">
        <v>19430.736000000001</v>
      </c>
      <c r="M29" s="193" t="s">
        <v>3020</v>
      </c>
      <c r="N29" s="329">
        <f t="shared" si="2"/>
        <v>94349.470099998987</v>
      </c>
      <c r="O29" s="329">
        <f t="shared" si="3"/>
        <v>398201.47009999916</v>
      </c>
    </row>
    <row r="30" spans="1:15" x14ac:dyDescent="0.15">
      <c r="A30" s="193"/>
      <c r="B30" s="193"/>
      <c r="C30" s="329"/>
      <c r="D30" s="482" t="s">
        <v>3035</v>
      </c>
      <c r="E30" s="193" t="s">
        <v>1283</v>
      </c>
      <c r="F30" s="193" t="s">
        <v>3063</v>
      </c>
      <c r="G30" s="329">
        <v>172417</v>
      </c>
      <c r="H30" s="482" t="s">
        <v>3035</v>
      </c>
      <c r="I30" s="329">
        <v>11606.239</v>
      </c>
      <c r="J30" s="193" t="s">
        <v>3020</v>
      </c>
      <c r="K30" s="193">
        <v>5800360900</v>
      </c>
      <c r="L30" s="329">
        <v>38308.269999999997</v>
      </c>
      <c r="M30" s="193" t="s">
        <v>3020</v>
      </c>
      <c r="N30" s="329">
        <f t="shared" si="2"/>
        <v>44434.961099998989</v>
      </c>
      <c r="O30" s="329">
        <f t="shared" si="3"/>
        <v>520703.96109999914</v>
      </c>
    </row>
    <row r="31" spans="1:15" x14ac:dyDescent="0.15">
      <c r="A31" s="193"/>
      <c r="B31" s="193"/>
      <c r="C31" s="329"/>
      <c r="D31" s="482" t="s">
        <v>3036</v>
      </c>
      <c r="E31" s="193" t="s">
        <v>1283</v>
      </c>
      <c r="F31" s="561" t="s">
        <v>3063</v>
      </c>
      <c r="G31" s="329">
        <v>40907</v>
      </c>
      <c r="H31" s="482" t="s">
        <v>3036</v>
      </c>
      <c r="I31" s="329">
        <v>33021.273999999998</v>
      </c>
      <c r="J31" s="193" t="s">
        <v>3020</v>
      </c>
      <c r="K31" s="193">
        <v>5800360900</v>
      </c>
      <c r="L31" s="329">
        <v>11413.687099998991</v>
      </c>
      <c r="M31" s="193" t="s">
        <v>3020</v>
      </c>
      <c r="N31" s="329">
        <f t="shared" si="2"/>
        <v>0</v>
      </c>
      <c r="O31" s="329">
        <f t="shared" si="3"/>
        <v>517176.00000000017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3036</v>
      </c>
      <c r="I32" s="329"/>
      <c r="J32" s="193"/>
      <c r="K32" s="193">
        <v>5800360900</v>
      </c>
      <c r="L32" s="329">
        <v>20339.454900001001</v>
      </c>
      <c r="M32" s="193" t="s">
        <v>3021</v>
      </c>
      <c r="N32" s="329">
        <f>C12+N31-I32-L32</f>
        <v>67306.545099998999</v>
      </c>
      <c r="O32" s="329">
        <f t="shared" si="3"/>
        <v>496836.54509999917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3036</v>
      </c>
      <c r="I33" s="329"/>
      <c r="J33" s="193"/>
      <c r="K33" s="193">
        <v>5800360900</v>
      </c>
      <c r="L33" s="329">
        <v>19510.487000000001</v>
      </c>
      <c r="M33" s="193" t="s">
        <v>3021</v>
      </c>
      <c r="N33" s="329">
        <f t="shared" si="2"/>
        <v>47796.058099998998</v>
      </c>
      <c r="O33" s="329">
        <f t="shared" si="3"/>
        <v>477326.05809999915</v>
      </c>
    </row>
    <row r="34" spans="1:15" x14ac:dyDescent="0.15">
      <c r="A34" s="193"/>
      <c r="B34" s="193"/>
      <c r="C34" s="329"/>
      <c r="D34" s="482"/>
      <c r="E34" s="193"/>
      <c r="F34" s="561"/>
      <c r="G34" s="329"/>
      <c r="H34" s="482" t="s">
        <v>3036</v>
      </c>
      <c r="I34" s="329"/>
      <c r="J34" s="193"/>
      <c r="K34" s="193">
        <v>5800360900</v>
      </c>
      <c r="L34" s="329">
        <v>47796.058099998998</v>
      </c>
      <c r="M34" s="193" t="s">
        <v>3021</v>
      </c>
      <c r="N34" s="329">
        <f t="shared" si="2"/>
        <v>0</v>
      </c>
      <c r="O34" s="329">
        <f t="shared" si="3"/>
        <v>429530.00000000017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3036</v>
      </c>
      <c r="I35" s="329"/>
      <c r="J35" s="193"/>
      <c r="K35" s="193">
        <v>5800360900</v>
      </c>
      <c r="L35" s="329">
        <v>21555.396900001</v>
      </c>
      <c r="M35" s="193" t="s">
        <v>3022</v>
      </c>
      <c r="N35" s="329">
        <f>C13+N34-I35-L35</f>
        <v>66096.603099999003</v>
      </c>
      <c r="O35" s="329">
        <f t="shared" si="3"/>
        <v>407974.60309999919</v>
      </c>
    </row>
    <row r="36" spans="1:15" x14ac:dyDescent="0.15">
      <c r="A36" s="193"/>
      <c r="B36" s="193"/>
      <c r="C36" s="329"/>
      <c r="D36" s="482" t="s">
        <v>3037</v>
      </c>
      <c r="E36" s="193" t="s">
        <v>1283</v>
      </c>
      <c r="F36" s="193" t="s">
        <v>3064</v>
      </c>
      <c r="G36" s="329">
        <v>128541</v>
      </c>
      <c r="H36" s="482" t="s">
        <v>3037</v>
      </c>
      <c r="I36" s="329">
        <v>41753.884999999995</v>
      </c>
      <c r="J36" s="193" t="s">
        <v>3022</v>
      </c>
      <c r="K36" s="193">
        <v>5800360900</v>
      </c>
      <c r="L36" s="329">
        <v>24342.718099999009</v>
      </c>
      <c r="M36" s="193" t="s">
        <v>3022</v>
      </c>
      <c r="N36" s="329">
        <f t="shared" si="2"/>
        <v>0</v>
      </c>
      <c r="O36" s="329">
        <f t="shared" si="3"/>
        <v>470419.00000000023</v>
      </c>
    </row>
    <row r="37" spans="1:15" x14ac:dyDescent="0.15">
      <c r="A37" s="193"/>
      <c r="B37" s="193"/>
      <c r="C37" s="329"/>
      <c r="D37" s="482" t="s">
        <v>3037</v>
      </c>
      <c r="E37" s="193" t="s">
        <v>1283</v>
      </c>
      <c r="F37" s="193" t="s">
        <v>3065</v>
      </c>
      <c r="G37" s="329">
        <v>128546</v>
      </c>
      <c r="H37" s="482" t="s">
        <v>3037</v>
      </c>
      <c r="I37" s="329"/>
      <c r="J37" s="193"/>
      <c r="K37" s="193">
        <v>5800360900</v>
      </c>
      <c r="L37" s="329">
        <v>12457.769900001</v>
      </c>
      <c r="M37" s="203" t="s">
        <v>3062</v>
      </c>
      <c r="N37" s="329">
        <f>G18+N36-I37-L37</f>
        <v>116096.230099999</v>
      </c>
      <c r="O37" s="329">
        <f t="shared" si="3"/>
        <v>586507.23009999923</v>
      </c>
    </row>
    <row r="38" spans="1:15" x14ac:dyDescent="0.15">
      <c r="A38" s="193"/>
      <c r="B38" s="193"/>
      <c r="C38" s="329"/>
      <c r="D38" s="482" t="s">
        <v>3052</v>
      </c>
      <c r="E38" s="193" t="s">
        <v>1283</v>
      </c>
      <c r="F38" s="193" t="s">
        <v>3065</v>
      </c>
      <c r="G38" s="329">
        <v>85721</v>
      </c>
      <c r="H38" s="482" t="s">
        <v>3052</v>
      </c>
      <c r="I38" s="329">
        <v>6673.6419999999998</v>
      </c>
      <c r="J38" s="203" t="s">
        <v>3062</v>
      </c>
      <c r="K38" s="193"/>
      <c r="L38" s="329"/>
      <c r="M38" s="193"/>
      <c r="N38" s="329">
        <f t="shared" si="2"/>
        <v>109422.588099999</v>
      </c>
      <c r="O38" s="329">
        <f t="shared" si="3"/>
        <v>665554.58809999924</v>
      </c>
    </row>
    <row r="39" spans="1:15" x14ac:dyDescent="0.15">
      <c r="A39" s="193"/>
      <c r="B39" s="193"/>
      <c r="C39" s="329"/>
      <c r="D39" s="482" t="s">
        <v>3052</v>
      </c>
      <c r="E39" s="193" t="s">
        <v>1283</v>
      </c>
      <c r="F39" s="193" t="s">
        <v>3066</v>
      </c>
      <c r="G39" s="329">
        <v>85833</v>
      </c>
      <c r="H39" s="482" t="s">
        <v>3052</v>
      </c>
      <c r="I39" s="329"/>
      <c r="J39" s="193"/>
      <c r="K39" s="193"/>
      <c r="L39" s="329"/>
      <c r="M39" s="193"/>
      <c r="N39" s="329">
        <f t="shared" si="2"/>
        <v>109422.588099999</v>
      </c>
      <c r="O39" s="329">
        <f t="shared" si="3"/>
        <v>751387.58809999924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3053</v>
      </c>
      <c r="I40" s="329">
        <v>11166.079</v>
      </c>
      <c r="J40" s="203" t="s">
        <v>3062</v>
      </c>
      <c r="K40" s="193"/>
      <c r="L40" s="329"/>
      <c r="M40" s="193"/>
      <c r="N40" s="329">
        <f t="shared" si="2"/>
        <v>98256.509099999006</v>
      </c>
      <c r="O40" s="329">
        <f t="shared" si="3"/>
        <v>740221.50909999921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3054</v>
      </c>
      <c r="I41" s="329">
        <v>5634.3860000000004</v>
      </c>
      <c r="J41" s="203" t="s">
        <v>3062</v>
      </c>
      <c r="K41" s="193"/>
      <c r="L41" s="329"/>
      <c r="M41" s="193"/>
      <c r="N41" s="329">
        <f t="shared" si="2"/>
        <v>92622.123099999008</v>
      </c>
      <c r="O41" s="329">
        <f t="shared" si="3"/>
        <v>734587.12309999915</v>
      </c>
    </row>
    <row r="42" spans="1:15" x14ac:dyDescent="0.15">
      <c r="A42" s="193"/>
      <c r="B42" s="193"/>
      <c r="C42" s="329"/>
      <c r="D42" s="482" t="s">
        <v>3038</v>
      </c>
      <c r="E42" s="193" t="s">
        <v>1283</v>
      </c>
      <c r="F42" s="193" t="s">
        <v>3067</v>
      </c>
      <c r="G42" s="329">
        <v>85606</v>
      </c>
      <c r="H42" s="482" t="s">
        <v>3038</v>
      </c>
      <c r="I42" s="329">
        <v>12535.754000000001</v>
      </c>
      <c r="J42" s="203" t="s">
        <v>3062</v>
      </c>
      <c r="K42" s="193">
        <v>5800360900</v>
      </c>
      <c r="L42" s="329">
        <v>19400.809000000001</v>
      </c>
      <c r="M42" s="203" t="s">
        <v>3062</v>
      </c>
      <c r="N42" s="329">
        <f t="shared" si="2"/>
        <v>60685.560099999006</v>
      </c>
      <c r="O42" s="329">
        <f t="shared" si="3"/>
        <v>788256.56009999919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 t="s">
        <v>3038</v>
      </c>
      <c r="I43" s="329"/>
      <c r="J43" s="193"/>
      <c r="K43" s="193">
        <v>5800360900</v>
      </c>
      <c r="L43" s="329">
        <v>5949.8469999999998</v>
      </c>
      <c r="M43" s="203" t="s">
        <v>3062</v>
      </c>
      <c r="N43" s="329">
        <f t="shared" si="2"/>
        <v>54735.713099999004</v>
      </c>
      <c r="O43" s="329">
        <f t="shared" si="3"/>
        <v>782306.71309999924</v>
      </c>
    </row>
    <row r="44" spans="1:15" x14ac:dyDescent="0.15">
      <c r="A44" s="193"/>
      <c r="B44" s="193"/>
      <c r="C44" s="329"/>
      <c r="D44" s="482" t="s">
        <v>3055</v>
      </c>
      <c r="E44" s="193" t="s">
        <v>1283</v>
      </c>
      <c r="F44" s="193" t="s">
        <v>3068</v>
      </c>
      <c r="G44" s="329">
        <v>42864</v>
      </c>
      <c r="H44" s="482" t="s">
        <v>3055</v>
      </c>
      <c r="I44" s="329">
        <v>27426.332999999999</v>
      </c>
      <c r="J44" s="203" t="s">
        <v>3062</v>
      </c>
      <c r="K44" s="193"/>
      <c r="L44" s="329"/>
      <c r="M44" s="193"/>
      <c r="N44" s="329">
        <f t="shared" si="2"/>
        <v>27309.380099999005</v>
      </c>
      <c r="O44" s="329">
        <f t="shared" si="3"/>
        <v>797744.38009999925</v>
      </c>
    </row>
    <row r="45" spans="1:15" x14ac:dyDescent="0.15">
      <c r="A45" s="193"/>
      <c r="B45" s="193"/>
      <c r="C45" s="329"/>
      <c r="D45" s="482"/>
      <c r="E45" s="193"/>
      <c r="F45" s="561"/>
      <c r="G45" s="329"/>
      <c r="H45" s="482" t="s">
        <v>3056</v>
      </c>
      <c r="I45" s="329">
        <v>11110.239</v>
      </c>
      <c r="J45" s="203" t="s">
        <v>3062</v>
      </c>
      <c r="K45" s="193"/>
      <c r="L45" s="329"/>
      <c r="M45" s="193"/>
      <c r="N45" s="329">
        <f t="shared" si="2"/>
        <v>16199.141099999006</v>
      </c>
      <c r="O45" s="329">
        <f t="shared" si="3"/>
        <v>786634.14109999931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3057</v>
      </c>
      <c r="I46" s="329">
        <v>8682.3989999999994</v>
      </c>
      <c r="J46" s="203" t="s">
        <v>3062</v>
      </c>
      <c r="K46" s="193"/>
      <c r="L46" s="329"/>
      <c r="M46" s="193"/>
      <c r="N46" s="329">
        <f t="shared" si="2"/>
        <v>7516.7420999990063</v>
      </c>
      <c r="O46" s="329">
        <f t="shared" si="3"/>
        <v>777951.74209999933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3039</v>
      </c>
      <c r="I47" s="329">
        <v>7516.7420999990063</v>
      </c>
      <c r="J47" s="203" t="s">
        <v>3062</v>
      </c>
      <c r="K47" s="193"/>
      <c r="L47" s="329"/>
      <c r="M47" s="193"/>
      <c r="N47" s="329">
        <f t="shared" si="2"/>
        <v>0</v>
      </c>
      <c r="O47" s="329">
        <f t="shared" si="3"/>
        <v>770435.00000000035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 t="s">
        <v>3039</v>
      </c>
      <c r="I48" s="329">
        <v>4628.9249000009904</v>
      </c>
      <c r="J48" s="561" t="s">
        <v>3063</v>
      </c>
      <c r="K48" s="193">
        <v>5800360900</v>
      </c>
      <c r="L48" s="329">
        <v>40603.565000000002</v>
      </c>
      <c r="M48" s="561" t="s">
        <v>3063</v>
      </c>
      <c r="N48" s="329">
        <f>G30+G31+N47-I48-L48</f>
        <v>168091.510099999</v>
      </c>
      <c r="O48" s="329">
        <f t="shared" si="3"/>
        <v>725202.51009999937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3040</v>
      </c>
      <c r="I49" s="329">
        <v>9000.2160000000003</v>
      </c>
      <c r="J49" s="561" t="s">
        <v>3063</v>
      </c>
      <c r="K49" s="193">
        <v>5800360900</v>
      </c>
      <c r="L49" s="329">
        <v>17752.084999999999</v>
      </c>
      <c r="M49" s="561" t="s">
        <v>3063</v>
      </c>
      <c r="N49" s="329">
        <f t="shared" si="2"/>
        <v>141339.20909999902</v>
      </c>
      <c r="O49" s="329">
        <f t="shared" si="3"/>
        <v>698450.2090999994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3040</v>
      </c>
      <c r="I50" s="329"/>
      <c r="J50" s="193"/>
      <c r="K50" s="193">
        <v>5800360900</v>
      </c>
      <c r="L50" s="329">
        <v>44740.758999999998</v>
      </c>
      <c r="M50" s="561" t="s">
        <v>3063</v>
      </c>
      <c r="N50" s="329">
        <f t="shared" si="2"/>
        <v>96598.450099999027</v>
      </c>
      <c r="O50" s="329">
        <f t="shared" si="3"/>
        <v>653709.45009999943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3040</v>
      </c>
      <c r="I51" s="329"/>
      <c r="J51" s="193"/>
      <c r="K51" s="193">
        <v>5800360900</v>
      </c>
      <c r="L51" s="329">
        <v>39887.584999999999</v>
      </c>
      <c r="M51" s="561" t="s">
        <v>3063</v>
      </c>
      <c r="N51" s="329">
        <f t="shared" si="2"/>
        <v>56710.865099999028</v>
      </c>
      <c r="O51" s="329">
        <f t="shared" si="3"/>
        <v>613821.86509999947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 t="s">
        <v>3041</v>
      </c>
      <c r="I52" s="329">
        <v>11191.704000000002</v>
      </c>
      <c r="J52" s="561" t="s">
        <v>3063</v>
      </c>
      <c r="K52" s="193">
        <v>5800360900</v>
      </c>
      <c r="L52" s="329">
        <v>45519.161099999023</v>
      </c>
      <c r="M52" s="561" t="s">
        <v>3063</v>
      </c>
      <c r="N52" s="329">
        <f t="shared" si="2"/>
        <v>0</v>
      </c>
      <c r="O52" s="329">
        <f t="shared" si="3"/>
        <v>557111.00000000047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 t="s">
        <v>3041</v>
      </c>
      <c r="I53" s="329"/>
      <c r="J53" s="193"/>
      <c r="K53" s="193">
        <v>5800360900</v>
      </c>
      <c r="L53" s="329">
        <v>2626.4109000009798</v>
      </c>
      <c r="M53" s="193" t="s">
        <v>3064</v>
      </c>
      <c r="N53" s="329">
        <f>G36+N52-I53-L53</f>
        <v>125914.58909999902</v>
      </c>
      <c r="O53" s="329">
        <f t="shared" si="3"/>
        <v>554484.58909999952</v>
      </c>
    </row>
    <row r="54" spans="1:15" x14ac:dyDescent="0.15">
      <c r="A54" s="193"/>
      <c r="B54" s="193"/>
      <c r="C54" s="329"/>
      <c r="D54" s="482" t="s">
        <v>3058</v>
      </c>
      <c r="E54" s="193" t="s">
        <v>1283</v>
      </c>
      <c r="F54" s="193" t="s">
        <v>3069</v>
      </c>
      <c r="G54" s="329">
        <v>128482</v>
      </c>
      <c r="H54" s="482" t="s">
        <v>3058</v>
      </c>
      <c r="I54" s="329">
        <v>15367.553</v>
      </c>
      <c r="J54" s="193" t="s">
        <v>3064</v>
      </c>
      <c r="K54" s="193"/>
      <c r="L54" s="329"/>
      <c r="M54" s="193"/>
      <c r="N54" s="329">
        <f t="shared" si="2"/>
        <v>110547.03609999902</v>
      </c>
      <c r="O54" s="329">
        <f t="shared" si="3"/>
        <v>667599.03609999956</v>
      </c>
    </row>
    <row r="55" spans="1:15" x14ac:dyDescent="0.15">
      <c r="A55" s="193"/>
      <c r="B55" s="193"/>
      <c r="C55" s="329"/>
      <c r="D55" s="482" t="s">
        <v>3059</v>
      </c>
      <c r="E55" s="193" t="s">
        <v>1283</v>
      </c>
      <c r="F55" s="193" t="s">
        <v>3070</v>
      </c>
      <c r="G55" s="329">
        <v>171284</v>
      </c>
      <c r="H55" s="482" t="s">
        <v>3059</v>
      </c>
      <c r="I55" s="329">
        <v>9553.9050000000007</v>
      </c>
      <c r="J55" s="193" t="s">
        <v>3064</v>
      </c>
      <c r="K55" s="193"/>
      <c r="L55" s="329"/>
      <c r="M55" s="193"/>
      <c r="N55" s="329">
        <f t="shared" si="2"/>
        <v>100993.13109999902</v>
      </c>
      <c r="O55" s="329">
        <f t="shared" si="3"/>
        <v>829329.13109999953</v>
      </c>
    </row>
    <row r="56" spans="1:15" x14ac:dyDescent="0.15">
      <c r="A56" s="193"/>
      <c r="B56" s="193"/>
      <c r="C56" s="329"/>
      <c r="D56" s="482" t="s">
        <v>3042</v>
      </c>
      <c r="E56" s="193" t="s">
        <v>1283</v>
      </c>
      <c r="F56" s="193" t="s">
        <v>3071</v>
      </c>
      <c r="G56" s="329">
        <v>128405</v>
      </c>
      <c r="H56" s="482" t="s">
        <v>3042</v>
      </c>
      <c r="I56" s="329">
        <v>15436.059999999998</v>
      </c>
      <c r="J56" s="193" t="s">
        <v>3064</v>
      </c>
      <c r="K56" s="193">
        <v>5800360900</v>
      </c>
      <c r="L56" s="329">
        <v>85557.071099999026</v>
      </c>
      <c r="M56" s="193" t="s">
        <v>3064</v>
      </c>
      <c r="N56" s="329">
        <f t="shared" si="2"/>
        <v>0</v>
      </c>
      <c r="O56" s="329">
        <f t="shared" si="3"/>
        <v>856741.00000000058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3042</v>
      </c>
      <c r="I57" s="329"/>
      <c r="J57" s="193"/>
      <c r="K57" s="193">
        <v>5800360900</v>
      </c>
      <c r="L57" s="329">
        <v>408.212900000974</v>
      </c>
      <c r="M57" s="193" t="s">
        <v>3065</v>
      </c>
      <c r="N57" s="329">
        <f>G37+G38+N56-I57-L57</f>
        <v>213858.78709999903</v>
      </c>
      <c r="O57" s="329">
        <f t="shared" si="3"/>
        <v>856332.78709999961</v>
      </c>
    </row>
    <row r="58" spans="1:15" x14ac:dyDescent="0.15">
      <c r="A58" s="193"/>
      <c r="B58" s="193"/>
      <c r="C58" s="329"/>
      <c r="D58" s="482"/>
      <c r="E58" s="193"/>
      <c r="F58" s="203"/>
      <c r="G58" s="329"/>
      <c r="H58" s="482" t="s">
        <v>3043</v>
      </c>
      <c r="I58" s="329">
        <v>19636.102999999999</v>
      </c>
      <c r="J58" s="193" t="s">
        <v>3065</v>
      </c>
      <c r="K58" s="193">
        <v>5800360900</v>
      </c>
      <c r="L58" s="329">
        <v>5472.4219999999996</v>
      </c>
      <c r="M58" s="193" t="s">
        <v>3065</v>
      </c>
      <c r="N58" s="329">
        <f t="shared" si="2"/>
        <v>188750.26209999903</v>
      </c>
      <c r="O58" s="329">
        <f t="shared" si="3"/>
        <v>831224.26209999959</v>
      </c>
    </row>
    <row r="59" spans="1:15" x14ac:dyDescent="0.15">
      <c r="A59" s="193"/>
      <c r="B59" s="193"/>
      <c r="C59" s="329"/>
      <c r="D59" s="482"/>
      <c r="E59" s="193"/>
      <c r="F59" s="561"/>
      <c r="G59" s="329"/>
      <c r="H59" s="482" t="s">
        <v>3044</v>
      </c>
      <c r="I59" s="329">
        <v>6890.4619999999995</v>
      </c>
      <c r="J59" s="193" t="s">
        <v>3065</v>
      </c>
      <c r="K59" s="193">
        <v>5800360900</v>
      </c>
      <c r="L59" s="329">
        <v>19826.393</v>
      </c>
      <c r="M59" s="193" t="s">
        <v>3065</v>
      </c>
      <c r="N59" s="329">
        <f t="shared" si="2"/>
        <v>162033.40709999902</v>
      </c>
      <c r="O59" s="329">
        <f t="shared" si="3"/>
        <v>804507.4070999996</v>
      </c>
    </row>
    <row r="60" spans="1:15" x14ac:dyDescent="0.15">
      <c r="A60" s="193"/>
      <c r="B60" s="193"/>
      <c r="C60" s="329"/>
      <c r="D60" s="482"/>
      <c r="E60" s="193"/>
      <c r="F60" s="203"/>
      <c r="G60" s="329"/>
      <c r="H60" s="482" t="s">
        <v>3044</v>
      </c>
      <c r="I60" s="329"/>
      <c r="J60" s="193"/>
      <c r="K60" s="193">
        <v>5800360900</v>
      </c>
      <c r="L60" s="329">
        <v>18932.576000000001</v>
      </c>
      <c r="M60" s="193" t="s">
        <v>3065</v>
      </c>
      <c r="N60" s="329">
        <f t="shared" si="2"/>
        <v>143100.83109999902</v>
      </c>
      <c r="O60" s="329">
        <f t="shared" si="3"/>
        <v>785574.8310999996</v>
      </c>
    </row>
    <row r="61" spans="1:15" x14ac:dyDescent="0.15">
      <c r="A61" s="193"/>
      <c r="B61" s="193"/>
      <c r="C61" s="329"/>
      <c r="D61" s="482"/>
      <c r="E61" s="193"/>
      <c r="F61" s="561"/>
      <c r="G61" s="329"/>
      <c r="H61" s="482" t="s">
        <v>3044</v>
      </c>
      <c r="I61" s="329"/>
      <c r="J61" s="193"/>
      <c r="K61" s="193">
        <v>5800360900</v>
      </c>
      <c r="L61" s="329">
        <v>11600.687</v>
      </c>
      <c r="M61" s="193" t="s">
        <v>3065</v>
      </c>
      <c r="N61" s="329">
        <f t="shared" si="2"/>
        <v>131500.14409999902</v>
      </c>
      <c r="O61" s="329">
        <f t="shared" si="3"/>
        <v>773974.14409999957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3045</v>
      </c>
      <c r="I62" s="329">
        <v>6874.326</v>
      </c>
      <c r="J62" s="193" t="s">
        <v>3065</v>
      </c>
      <c r="K62" s="193">
        <v>5800360900</v>
      </c>
      <c r="L62" s="329">
        <v>37771.906000000003</v>
      </c>
      <c r="M62" s="193" t="s">
        <v>3065</v>
      </c>
      <c r="N62" s="329">
        <f t="shared" si="2"/>
        <v>86853.912099999012</v>
      </c>
      <c r="O62" s="329">
        <f t="shared" si="3"/>
        <v>729327.91209999961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 t="s">
        <v>3046</v>
      </c>
      <c r="I63" s="329">
        <v>18174.557000000001</v>
      </c>
      <c r="J63" s="193" t="s">
        <v>3065</v>
      </c>
      <c r="K63" s="193">
        <v>5800360900</v>
      </c>
      <c r="L63" s="329">
        <v>7696.5209999999997</v>
      </c>
      <c r="M63" s="193" t="s">
        <v>3065</v>
      </c>
      <c r="N63" s="329">
        <f t="shared" si="2"/>
        <v>60982.834099999011</v>
      </c>
      <c r="O63" s="329">
        <f t="shared" si="3"/>
        <v>703456.83409999963</v>
      </c>
    </row>
    <row r="64" spans="1:15" x14ac:dyDescent="0.15">
      <c r="A64" s="193"/>
      <c r="B64" s="193"/>
      <c r="C64" s="329"/>
      <c r="D64" s="482" t="s">
        <v>3047</v>
      </c>
      <c r="E64" s="193" t="s">
        <v>319</v>
      </c>
      <c r="F64" s="203" t="s">
        <v>3061</v>
      </c>
      <c r="G64" s="329">
        <v>87690.864999999991</v>
      </c>
      <c r="H64" s="482" t="s">
        <v>3047</v>
      </c>
      <c r="I64" s="329">
        <v>14504.742</v>
      </c>
      <c r="J64" s="193" t="s">
        <v>3065</v>
      </c>
      <c r="K64" s="193">
        <v>5800360900</v>
      </c>
      <c r="L64" s="329">
        <v>46478.092099999012</v>
      </c>
      <c r="M64" s="193" t="s">
        <v>3065</v>
      </c>
      <c r="N64" s="329">
        <f t="shared" si="2"/>
        <v>0</v>
      </c>
      <c r="O64" s="329">
        <f t="shared" si="3"/>
        <v>730164.86500000069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 t="s">
        <v>3047</v>
      </c>
      <c r="I65" s="329"/>
      <c r="J65" s="561"/>
      <c r="K65" s="193">
        <v>5800360900</v>
      </c>
      <c r="L65" s="329">
        <v>30287.675900000999</v>
      </c>
      <c r="M65" s="193" t="s">
        <v>3066</v>
      </c>
      <c r="N65" s="329">
        <f>G39+N64-I65-L65</f>
        <v>55545.324099999001</v>
      </c>
      <c r="O65" s="329">
        <f t="shared" si="3"/>
        <v>699877.18909999973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3048</v>
      </c>
      <c r="I66" s="329">
        <v>15341.757999999998</v>
      </c>
      <c r="J66" s="193" t="s">
        <v>3066</v>
      </c>
      <c r="K66" s="193">
        <v>5800360900</v>
      </c>
      <c r="L66" s="329">
        <v>40203.566099999007</v>
      </c>
      <c r="M66" s="193" t="s">
        <v>3066</v>
      </c>
      <c r="N66" s="329">
        <f t="shared" si="2"/>
        <v>0</v>
      </c>
      <c r="O66" s="329">
        <f t="shared" si="3"/>
        <v>644331.86500000069</v>
      </c>
    </row>
    <row r="67" spans="1:15" x14ac:dyDescent="0.15">
      <c r="A67" s="193"/>
      <c r="B67" s="193"/>
      <c r="C67" s="329"/>
      <c r="D67" s="482"/>
      <c r="E67" s="193"/>
      <c r="F67" s="203"/>
      <c r="G67" s="329"/>
      <c r="H67" s="482" t="s">
        <v>3048</v>
      </c>
      <c r="I67" s="329"/>
      <c r="J67" s="193"/>
      <c r="K67" s="193">
        <v>5800360900</v>
      </c>
      <c r="L67" s="329">
        <v>3992.1029000009898</v>
      </c>
      <c r="M67" s="193" t="s">
        <v>3067</v>
      </c>
      <c r="N67" s="329">
        <f>G42+N66-I67-L67</f>
        <v>81613.897099999012</v>
      </c>
      <c r="O67" s="329">
        <f t="shared" si="3"/>
        <v>640339.7620999997</v>
      </c>
    </row>
    <row r="68" spans="1:15" x14ac:dyDescent="0.15">
      <c r="A68" s="193"/>
      <c r="B68" s="193"/>
      <c r="C68" s="329"/>
      <c r="D68" s="482"/>
      <c r="E68" s="193"/>
      <c r="F68" s="203"/>
      <c r="G68" s="329"/>
      <c r="H68" s="482" t="s">
        <v>3049</v>
      </c>
      <c r="I68" s="329">
        <v>26978.185999999998</v>
      </c>
      <c r="J68" s="193" t="s">
        <v>3067</v>
      </c>
      <c r="K68" s="193">
        <v>5800360900</v>
      </c>
      <c r="L68" s="329">
        <v>45207.283000000003</v>
      </c>
      <c r="M68" s="193" t="s">
        <v>3067</v>
      </c>
      <c r="N68" s="329">
        <f t="shared" si="2"/>
        <v>9428.4280999990078</v>
      </c>
      <c r="O68" s="329">
        <f t="shared" si="3"/>
        <v>568154.29309999966</v>
      </c>
    </row>
    <row r="69" spans="1:15" x14ac:dyDescent="0.15">
      <c r="A69" s="193"/>
      <c r="B69" s="193"/>
      <c r="C69" s="329"/>
      <c r="D69" s="482"/>
      <c r="E69" s="193"/>
      <c r="F69" s="561"/>
      <c r="G69" s="329"/>
      <c r="H69" s="482" t="s">
        <v>3049</v>
      </c>
      <c r="I69" s="329"/>
      <c r="J69" s="193"/>
      <c r="K69" s="193">
        <v>5800360900</v>
      </c>
      <c r="L69" s="329">
        <v>9428.4280999990078</v>
      </c>
      <c r="M69" s="193" t="s">
        <v>3067</v>
      </c>
      <c r="N69" s="329">
        <f t="shared" si="2"/>
        <v>0</v>
      </c>
      <c r="O69" s="329">
        <f t="shared" si="3"/>
        <v>558725.86500000069</v>
      </c>
    </row>
    <row r="70" spans="1:15" x14ac:dyDescent="0.15">
      <c r="A70" s="193"/>
      <c r="B70" s="193"/>
      <c r="C70" s="329"/>
      <c r="D70" s="482"/>
      <c r="E70" s="193"/>
      <c r="F70" s="203"/>
      <c r="G70" s="329"/>
      <c r="H70" s="482" t="s">
        <v>3049</v>
      </c>
      <c r="I70" s="329"/>
      <c r="J70" s="193"/>
      <c r="K70" s="193">
        <v>5800360900</v>
      </c>
      <c r="L70" s="329">
        <v>3534.6629000009898</v>
      </c>
      <c r="M70" s="193" t="s">
        <v>3068</v>
      </c>
      <c r="N70" s="329">
        <f>G44+N69-I70-L70</f>
        <v>39329.337099999007</v>
      </c>
      <c r="O70" s="329">
        <f t="shared" si="3"/>
        <v>555191.20209999965</v>
      </c>
    </row>
    <row r="71" spans="1:15" x14ac:dyDescent="0.15">
      <c r="A71" s="193"/>
      <c r="B71" s="193"/>
      <c r="C71" s="329"/>
      <c r="D71" s="482"/>
      <c r="E71" s="193"/>
      <c r="F71" s="203"/>
      <c r="G71" s="329"/>
      <c r="H71" s="482" t="s">
        <v>3060</v>
      </c>
      <c r="I71" s="329">
        <v>11656.871999999998</v>
      </c>
      <c r="J71" s="193" t="s">
        <v>3068</v>
      </c>
      <c r="K71" s="193"/>
      <c r="L71" s="329"/>
      <c r="M71" s="561"/>
      <c r="N71" s="329">
        <f t="shared" si="2"/>
        <v>27672.465099999012</v>
      </c>
      <c r="O71" s="329">
        <f t="shared" si="3"/>
        <v>543534.33009999967</v>
      </c>
    </row>
    <row r="72" spans="1:15" x14ac:dyDescent="0.15">
      <c r="A72" s="193"/>
      <c r="B72" s="193"/>
      <c r="C72" s="329"/>
      <c r="D72" s="482"/>
      <c r="E72" s="193"/>
      <c r="F72" s="203"/>
      <c r="G72" s="329"/>
      <c r="H72" s="482" t="s">
        <v>3050</v>
      </c>
      <c r="I72" s="329">
        <v>18901.195</v>
      </c>
      <c r="J72" s="193" t="s">
        <v>3068</v>
      </c>
      <c r="K72" s="193">
        <v>5800360900</v>
      </c>
      <c r="L72" s="329">
        <v>8771.270099999012</v>
      </c>
      <c r="M72" s="193" t="s">
        <v>3068</v>
      </c>
      <c r="N72" s="329">
        <f t="shared" si="2"/>
        <v>0</v>
      </c>
      <c r="O72" s="329">
        <f t="shared" si="3"/>
        <v>515861.86500000069</v>
      </c>
    </row>
    <row r="73" spans="1:15" x14ac:dyDescent="0.15">
      <c r="A73" s="193"/>
      <c r="B73" s="193"/>
      <c r="C73" s="329"/>
      <c r="D73" s="482"/>
      <c r="E73" s="193"/>
      <c r="F73" s="203"/>
      <c r="G73" s="329"/>
      <c r="H73" s="482" t="s">
        <v>3050</v>
      </c>
      <c r="I73" s="329"/>
      <c r="J73" s="193"/>
      <c r="K73" s="193">
        <v>5800360900</v>
      </c>
      <c r="L73" s="329">
        <v>10596.595900001001</v>
      </c>
      <c r="M73" s="193" t="s">
        <v>3069</v>
      </c>
      <c r="N73" s="329">
        <f>G54+N72-I73-L73</f>
        <v>117885.404099999</v>
      </c>
      <c r="O73" s="329">
        <f t="shared" si="3"/>
        <v>505265.26909999968</v>
      </c>
    </row>
    <row r="74" spans="1:15" x14ac:dyDescent="0.15">
      <c r="A74" s="193"/>
      <c r="B74" s="193"/>
      <c r="C74" s="329"/>
      <c r="D74" s="482"/>
      <c r="E74" s="193"/>
      <c r="F74" s="203"/>
      <c r="G74" s="329"/>
      <c r="H74" s="482" t="s">
        <v>3051</v>
      </c>
      <c r="I74" s="329">
        <v>11035.08</v>
      </c>
      <c r="J74" s="193" t="s">
        <v>3069</v>
      </c>
      <c r="K74" s="193">
        <v>5800360900</v>
      </c>
      <c r="L74" s="329">
        <v>73040.252999999997</v>
      </c>
      <c r="M74" s="193" t="s">
        <v>3069</v>
      </c>
      <c r="N74" s="329">
        <f t="shared" si="2"/>
        <v>33810.071099998997</v>
      </c>
      <c r="O74" s="329">
        <f t="shared" si="3"/>
        <v>421189.9360999997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561"/>
      <c r="K75" s="193"/>
      <c r="L75" s="329"/>
      <c r="M75" s="193"/>
      <c r="N75" s="329">
        <f t="shared" si="2"/>
        <v>33810.071099998997</v>
      </c>
      <c r="O75" s="329">
        <f t="shared" si="3"/>
        <v>421189.9360999997</v>
      </c>
    </row>
    <row r="76" spans="1:15" hidden="1" x14ac:dyDescent="0.15">
      <c r="A76" s="193"/>
      <c r="B76" s="193"/>
      <c r="C76" s="329"/>
      <c r="D76" s="482"/>
      <c r="E76" s="193"/>
      <c r="F76" s="561"/>
      <c r="G76" s="329"/>
      <c r="H76" s="482"/>
      <c r="I76" s="329"/>
      <c r="J76" s="561"/>
      <c r="K76" s="193"/>
      <c r="L76" s="329"/>
      <c r="M76" s="561"/>
      <c r="N76" s="329">
        <f t="shared" ref="N76:N106" si="4">+N75-I76-L76</f>
        <v>33810.071099998997</v>
      </c>
      <c r="O76" s="329">
        <f t="shared" ref="O76:O106" si="5">O75+G76-I76-L76</f>
        <v>421189.9360999997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33810.071099998997</v>
      </c>
      <c r="O77" s="329">
        <f t="shared" si="5"/>
        <v>421189.9360999997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561"/>
      <c r="K78" s="193"/>
      <c r="L78" s="329"/>
      <c r="M78" s="561"/>
      <c r="N78" s="329">
        <f t="shared" si="4"/>
        <v>33810.071099998997</v>
      </c>
      <c r="O78" s="329">
        <f t="shared" si="5"/>
        <v>421189.9360999997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561"/>
      <c r="N79" s="329">
        <f t="shared" si="4"/>
        <v>33810.071099998997</v>
      </c>
      <c r="O79" s="329">
        <f t="shared" si="5"/>
        <v>421189.9360999997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561"/>
      <c r="K80" s="193"/>
      <c r="L80" s="329"/>
      <c r="M80" s="561"/>
      <c r="N80" s="329">
        <f t="shared" si="4"/>
        <v>33810.071099998997</v>
      </c>
      <c r="O80" s="329">
        <f t="shared" si="5"/>
        <v>421189.9360999997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561"/>
      <c r="N81" s="329">
        <f t="shared" si="4"/>
        <v>33810.071099998997</v>
      </c>
      <c r="O81" s="329">
        <f t="shared" si="5"/>
        <v>421189.9360999997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561"/>
      <c r="K82" s="193"/>
      <c r="L82" s="329"/>
      <c r="M82" s="561"/>
      <c r="N82" s="329">
        <f t="shared" si="4"/>
        <v>33810.071099998997</v>
      </c>
      <c r="O82" s="329">
        <f t="shared" si="5"/>
        <v>421189.9360999997</v>
      </c>
    </row>
    <row r="83" spans="1:15" hidden="1" x14ac:dyDescent="0.15">
      <c r="A83" s="193"/>
      <c r="B83" s="193"/>
      <c r="C83" s="329"/>
      <c r="D83" s="482"/>
      <c r="E83" s="193"/>
      <c r="F83" s="203"/>
      <c r="G83" s="329"/>
      <c r="H83" s="482"/>
      <c r="I83" s="329"/>
      <c r="J83" s="193"/>
      <c r="K83" s="193"/>
      <c r="L83" s="329"/>
      <c r="M83" s="561"/>
      <c r="N83" s="329">
        <f t="shared" si="4"/>
        <v>33810.071099998997</v>
      </c>
      <c r="O83" s="329">
        <f t="shared" si="5"/>
        <v>421189.9360999997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561"/>
      <c r="N84" s="329">
        <f t="shared" si="4"/>
        <v>33810.071099998997</v>
      </c>
      <c r="O84" s="329">
        <f t="shared" si="5"/>
        <v>421189.9360999997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203"/>
      <c r="K85" s="193"/>
      <c r="L85" s="329"/>
      <c r="M85" s="561"/>
      <c r="N85" s="329">
        <f t="shared" si="4"/>
        <v>33810.071099998997</v>
      </c>
      <c r="O85" s="329">
        <f t="shared" si="5"/>
        <v>421189.9360999997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561"/>
      <c r="K86" s="193"/>
      <c r="L86" s="329"/>
      <c r="M86" s="561"/>
      <c r="N86" s="329">
        <f t="shared" si="4"/>
        <v>33810.071099998997</v>
      </c>
      <c r="O86" s="329">
        <f t="shared" si="5"/>
        <v>421189.9360999997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561"/>
      <c r="N87" s="329">
        <f t="shared" si="4"/>
        <v>33810.071099998997</v>
      </c>
      <c r="O87" s="329">
        <f t="shared" si="5"/>
        <v>421189.9360999997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33810.071099998997</v>
      </c>
      <c r="O88" s="329">
        <f t="shared" si="5"/>
        <v>421189.9360999997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203"/>
      <c r="N89" s="329">
        <f t="shared" si="4"/>
        <v>33810.071099998997</v>
      </c>
      <c r="O89" s="329">
        <f t="shared" si="5"/>
        <v>421189.9360999997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203"/>
      <c r="K90" s="193"/>
      <c r="L90" s="329"/>
      <c r="M90" s="203"/>
      <c r="N90" s="329">
        <f t="shared" si="4"/>
        <v>33810.071099998997</v>
      </c>
      <c r="O90" s="329">
        <f t="shared" si="5"/>
        <v>421189.9360999997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33810.071099998997</v>
      </c>
      <c r="O91" s="329">
        <f t="shared" si="5"/>
        <v>421189.9360999997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33810.071099998997</v>
      </c>
      <c r="O92" s="329">
        <f t="shared" si="5"/>
        <v>421189.9360999997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203"/>
      <c r="K93" s="193"/>
      <c r="L93" s="329"/>
      <c r="M93" s="203"/>
      <c r="N93" s="329">
        <f t="shared" si="4"/>
        <v>33810.071099998997</v>
      </c>
      <c r="O93" s="329">
        <f t="shared" si="5"/>
        <v>421189.9360999997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33810.071099998997</v>
      </c>
      <c r="O94" s="329">
        <f t="shared" si="5"/>
        <v>421189.9360999997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33810.071099998997</v>
      </c>
      <c r="O95" s="329">
        <f t="shared" si="5"/>
        <v>421189.9360999997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33810.071099998997</v>
      </c>
      <c r="O96" s="329">
        <f t="shared" si="5"/>
        <v>421189.9360999997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33810.071099998997</v>
      </c>
      <c r="O97" s="329">
        <f t="shared" si="5"/>
        <v>421189.9360999997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4"/>
        <v>33810.071099998997</v>
      </c>
      <c r="O98" s="329">
        <f t="shared" si="5"/>
        <v>421189.9360999997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4"/>
        <v>33810.071099998997</v>
      </c>
      <c r="O99" s="329">
        <f t="shared" si="5"/>
        <v>421189.9360999997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4"/>
        <v>33810.071099998997</v>
      </c>
      <c r="O100" s="329">
        <f t="shared" si="5"/>
        <v>421189.9360999997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4"/>
        <v>33810.071099998997</v>
      </c>
      <c r="O101" s="329">
        <f t="shared" si="5"/>
        <v>421189.9360999997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4"/>
        <v>33810.071099998997</v>
      </c>
      <c r="O102" s="329">
        <f t="shared" si="5"/>
        <v>421189.9360999997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4"/>
        <v>33810.071099998997</v>
      </c>
      <c r="O103" s="329">
        <f t="shared" si="5"/>
        <v>421189.9360999997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4"/>
        <v>33810.071099998997</v>
      </c>
      <c r="O104" s="329">
        <f t="shared" si="5"/>
        <v>421189.9360999997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4"/>
        <v>33810.071099998997</v>
      </c>
      <c r="O105" s="329">
        <f t="shared" si="5"/>
        <v>421189.9360999997</v>
      </c>
    </row>
    <row r="106" spans="1:15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4"/>
        <v>33810.071099998997</v>
      </c>
      <c r="O106" s="329">
        <f t="shared" si="5"/>
        <v>421189.9360999997</v>
      </c>
    </row>
    <row r="107" spans="1:15" x14ac:dyDescent="0.15">
      <c r="A107" s="224"/>
      <c r="B107" s="224"/>
      <c r="C107" s="335">
        <f>SUM(C7:C106)</f>
        <v>599452.23109999904</v>
      </c>
      <c r="D107" s="224"/>
      <c r="E107" s="224"/>
      <c r="F107" s="224"/>
      <c r="G107" s="335">
        <f>SUM(G7:G106)</f>
        <v>1414850.865</v>
      </c>
      <c r="H107" s="226"/>
      <c r="I107" s="335">
        <f>SUM(I7:I106)</f>
        <v>469369.28200000001</v>
      </c>
      <c r="J107" s="224"/>
      <c r="K107" s="224"/>
      <c r="L107" s="335">
        <f>SUM(L7:L106)</f>
        <v>1123743.8779999998</v>
      </c>
      <c r="M107" s="224"/>
      <c r="N107" s="227"/>
      <c r="O107" s="228">
        <f>C107+G107-I107-L107</f>
        <v>421189.93609999935</v>
      </c>
    </row>
    <row r="108" spans="1:15" x14ac:dyDescent="0.15">
      <c r="A108" s="230"/>
      <c r="B108" s="615"/>
      <c r="C108" s="615"/>
      <c r="D108" s="615"/>
      <c r="E108" s="231"/>
      <c r="F108" s="566"/>
      <c r="G108" s="232"/>
      <c r="H108" s="233"/>
      <c r="I108" s="234"/>
      <c r="J108" s="272"/>
      <c r="K108" s="235" t="s">
        <v>200</v>
      </c>
      <c r="L108" s="236">
        <f>+L107+I107</f>
        <v>1593113.1599999997</v>
      </c>
      <c r="M108" s="284"/>
      <c r="N108" s="330">
        <f>+N106</f>
        <v>33810.071099998997</v>
      </c>
      <c r="O108" s="331" t="s">
        <v>3069</v>
      </c>
    </row>
    <row r="109" spans="1:15" x14ac:dyDescent="0.15">
      <c r="A109" s="230" t="s">
        <v>3016</v>
      </c>
      <c r="B109" s="567" t="s">
        <v>3025</v>
      </c>
      <c r="C109" s="336"/>
      <c r="D109" s="567"/>
      <c r="E109" s="231" t="s">
        <v>67</v>
      </c>
      <c r="F109" s="566">
        <v>22164968.109999999</v>
      </c>
      <c r="G109" s="232" t="s">
        <v>98</v>
      </c>
      <c r="H109" s="233">
        <v>42116</v>
      </c>
      <c r="I109" s="234" t="s">
        <v>199</v>
      </c>
      <c r="J109" s="236">
        <v>19945.527099998995</v>
      </c>
      <c r="K109" s="235"/>
      <c r="L109" s="236"/>
      <c r="M109" s="284"/>
      <c r="N109" s="330">
        <v>171284</v>
      </c>
      <c r="O109" s="331" t="s">
        <v>3070</v>
      </c>
    </row>
    <row r="110" spans="1:15" x14ac:dyDescent="0.15">
      <c r="A110" s="230" t="s">
        <v>3018</v>
      </c>
      <c r="B110" s="567" t="s">
        <v>3073</v>
      </c>
      <c r="C110" s="336"/>
      <c r="D110" s="567"/>
      <c r="E110" s="231" t="s">
        <v>67</v>
      </c>
      <c r="F110" s="566">
        <v>94457533.370000005</v>
      </c>
      <c r="G110" s="232" t="s">
        <v>98</v>
      </c>
      <c r="H110" s="233">
        <v>42122</v>
      </c>
      <c r="I110" s="234" t="s">
        <v>199</v>
      </c>
      <c r="J110" s="236">
        <v>59660.613099998998</v>
      </c>
      <c r="K110" s="268"/>
      <c r="L110" s="236"/>
      <c r="M110" s="235"/>
      <c r="N110" s="330">
        <v>128405</v>
      </c>
      <c r="O110" s="331" t="s">
        <v>3071</v>
      </c>
    </row>
    <row r="111" spans="1:15" x14ac:dyDescent="0.15">
      <c r="A111" s="230" t="s">
        <v>3019</v>
      </c>
      <c r="B111" s="567" t="s">
        <v>3074</v>
      </c>
      <c r="C111" s="336"/>
      <c r="D111" s="567"/>
      <c r="E111" s="231" t="s">
        <v>67</v>
      </c>
      <c r="F111" s="566">
        <v>96631316.790000007</v>
      </c>
      <c r="G111" s="232" t="s">
        <v>98</v>
      </c>
      <c r="H111" s="233">
        <v>42123</v>
      </c>
      <c r="I111" s="234" t="s">
        <v>199</v>
      </c>
      <c r="J111" s="236">
        <v>87739</v>
      </c>
      <c r="K111" s="268"/>
      <c r="L111" s="236"/>
      <c r="M111" s="235"/>
      <c r="N111" s="330">
        <v>87690.864999999991</v>
      </c>
      <c r="O111" s="331" t="s">
        <v>3061</v>
      </c>
    </row>
    <row r="112" spans="1:15" x14ac:dyDescent="0.15">
      <c r="A112" s="230" t="s">
        <v>3020</v>
      </c>
      <c r="B112" s="567" t="s">
        <v>3075</v>
      </c>
      <c r="C112" s="336"/>
      <c r="D112" s="567"/>
      <c r="E112" s="231" t="s">
        <v>67</v>
      </c>
      <c r="F112" s="566">
        <v>42009052.619999997</v>
      </c>
      <c r="G112" s="232" t="s">
        <v>98</v>
      </c>
      <c r="H112" s="233">
        <v>42125</v>
      </c>
      <c r="I112" s="234" t="s">
        <v>199</v>
      </c>
      <c r="J112" s="236">
        <v>86939.486999999994</v>
      </c>
      <c r="M112" s="235"/>
      <c r="N112" s="330"/>
      <c r="O112" s="331"/>
    </row>
    <row r="113" spans="1:15" x14ac:dyDescent="0.15">
      <c r="A113" s="230" t="s">
        <v>3021</v>
      </c>
      <c r="B113" s="567" t="s">
        <v>3076</v>
      </c>
      <c r="C113" s="336"/>
      <c r="D113" s="567"/>
      <c r="E113" s="231" t="s">
        <v>67</v>
      </c>
      <c r="F113" s="566">
        <v>101291760.44</v>
      </c>
      <c r="G113" s="232" t="s">
        <v>98</v>
      </c>
      <c r="H113" s="233">
        <v>42131</v>
      </c>
      <c r="I113" s="234" t="s">
        <v>199</v>
      </c>
      <c r="J113" s="236">
        <v>87646</v>
      </c>
      <c r="M113" s="284"/>
      <c r="N113" s="330"/>
      <c r="O113" s="331"/>
    </row>
    <row r="114" spans="1:15" x14ac:dyDescent="0.15">
      <c r="A114" s="230" t="s">
        <v>3022</v>
      </c>
      <c r="B114" s="567" t="s">
        <v>3077</v>
      </c>
      <c r="C114" s="336"/>
      <c r="D114" s="567"/>
      <c r="E114" s="231" t="s">
        <v>67</v>
      </c>
      <c r="F114" s="566">
        <v>104793922.95</v>
      </c>
      <c r="G114" s="232" t="s">
        <v>98</v>
      </c>
      <c r="H114" s="233">
        <v>42131</v>
      </c>
      <c r="I114" s="234" t="s">
        <v>199</v>
      </c>
      <c r="J114" s="236">
        <v>45898.115000000005</v>
      </c>
      <c r="M114" s="284"/>
      <c r="N114" s="330"/>
      <c r="O114" s="331"/>
    </row>
    <row r="115" spans="1:15" x14ac:dyDescent="0.15">
      <c r="A115" s="230" t="s">
        <v>3062</v>
      </c>
      <c r="B115" s="567" t="s">
        <v>3078</v>
      </c>
      <c r="C115" s="336"/>
      <c r="D115" s="567"/>
      <c r="E115" s="231" t="s">
        <v>67</v>
      </c>
      <c r="F115" s="566">
        <v>126057676.31999999</v>
      </c>
      <c r="G115" s="232" t="s">
        <v>98</v>
      </c>
      <c r="H115" s="233">
        <v>42138</v>
      </c>
      <c r="I115" s="234" t="s">
        <v>199</v>
      </c>
      <c r="J115" s="236">
        <v>37808.425900000999</v>
      </c>
      <c r="M115" s="235"/>
      <c r="N115" s="330"/>
      <c r="O115" s="331"/>
    </row>
    <row r="116" spans="1:15" x14ac:dyDescent="0.15">
      <c r="A116" s="230" t="s">
        <v>3063</v>
      </c>
      <c r="B116" s="567" t="s">
        <v>3079</v>
      </c>
      <c r="C116" s="336"/>
      <c r="D116" s="567"/>
      <c r="E116" s="231" t="s">
        <v>67</v>
      </c>
      <c r="F116" s="566">
        <v>138787658.06</v>
      </c>
      <c r="G116" s="232" t="s">
        <v>98</v>
      </c>
      <c r="H116" s="233">
        <v>42143</v>
      </c>
      <c r="I116" s="234" t="s">
        <v>199</v>
      </c>
      <c r="J116" s="236">
        <v>188503.15509999904</v>
      </c>
      <c r="M116" s="235"/>
      <c r="N116" s="330"/>
      <c r="O116" s="331"/>
    </row>
    <row r="117" spans="1:15" x14ac:dyDescent="0.15">
      <c r="A117" s="230" t="s">
        <v>3064</v>
      </c>
      <c r="B117" s="567" t="s">
        <v>3080</v>
      </c>
      <c r="C117" s="336"/>
      <c r="D117" s="567"/>
      <c r="E117" s="231" t="s">
        <v>67</v>
      </c>
      <c r="F117" s="566">
        <v>17705732.379999999</v>
      </c>
      <c r="G117" s="232" t="s">
        <v>98</v>
      </c>
      <c r="H117" s="233">
        <v>42143</v>
      </c>
      <c r="I117" s="234" t="s">
        <v>199</v>
      </c>
      <c r="J117" s="236">
        <v>88183.482000000004</v>
      </c>
      <c r="M117" s="235"/>
      <c r="N117" s="330"/>
      <c r="O117" s="331"/>
    </row>
    <row r="118" spans="1:15" x14ac:dyDescent="0.15">
      <c r="A118" s="230" t="s">
        <v>3065</v>
      </c>
      <c r="B118" s="567" t="s">
        <v>3081</v>
      </c>
      <c r="C118" s="336"/>
      <c r="D118" s="567"/>
      <c r="E118" s="231" t="s">
        <v>67</v>
      </c>
      <c r="F118" s="566">
        <v>22102395.190000001</v>
      </c>
      <c r="G118" s="232" t="s">
        <v>98</v>
      </c>
      <c r="H118" s="233">
        <v>42143</v>
      </c>
      <c r="I118" s="234" t="s">
        <v>199</v>
      </c>
      <c r="J118" s="236">
        <v>148186.80999999997</v>
      </c>
      <c r="M118" s="235"/>
      <c r="N118" s="330"/>
      <c r="O118" s="331"/>
    </row>
    <row r="119" spans="1:15" x14ac:dyDescent="0.15">
      <c r="A119" s="230" t="s">
        <v>3066</v>
      </c>
      <c r="B119" s="567" t="s">
        <v>3082</v>
      </c>
      <c r="C119" s="336"/>
      <c r="D119" s="567"/>
      <c r="E119" s="231" t="s">
        <v>67</v>
      </c>
      <c r="F119" s="566">
        <v>74973081.879999995</v>
      </c>
      <c r="G119" s="232" t="s">
        <v>98</v>
      </c>
      <c r="H119" s="233">
        <v>42144</v>
      </c>
      <c r="I119" s="234" t="s">
        <v>199</v>
      </c>
      <c r="J119" s="236">
        <v>70491.241999999998</v>
      </c>
      <c r="L119" s="236"/>
      <c r="M119" s="235"/>
      <c r="N119" s="330"/>
      <c r="O119" s="331"/>
    </row>
    <row r="120" spans="1:15" x14ac:dyDescent="0.15">
      <c r="A120" s="230" t="s">
        <v>3067</v>
      </c>
      <c r="B120" s="567" t="s">
        <v>3083</v>
      </c>
      <c r="C120" s="336"/>
      <c r="D120" s="567"/>
      <c r="E120" s="231" t="s">
        <v>67</v>
      </c>
      <c r="F120" s="566">
        <v>47666868.640000001</v>
      </c>
      <c r="G120" s="232" t="s">
        <v>98</v>
      </c>
      <c r="H120" s="233">
        <v>42149</v>
      </c>
      <c r="I120" s="234" t="s">
        <v>199</v>
      </c>
      <c r="J120" s="236">
        <v>58627.813999999998</v>
      </c>
      <c r="L120" s="236"/>
      <c r="M120" s="235"/>
      <c r="N120" s="330"/>
      <c r="O120" s="331"/>
    </row>
    <row r="121" spans="1:15" x14ac:dyDescent="0.15">
      <c r="A121" s="230" t="s">
        <v>3068</v>
      </c>
      <c r="B121" s="567" t="s">
        <v>3084</v>
      </c>
      <c r="C121" s="336"/>
      <c r="D121" s="567"/>
      <c r="E121" s="231" t="s">
        <v>67</v>
      </c>
      <c r="F121" s="566">
        <v>67264742.099999994</v>
      </c>
      <c r="G121" s="232" t="s">
        <v>98</v>
      </c>
      <c r="H121" s="233">
        <v>42150</v>
      </c>
      <c r="I121" s="234" t="s">
        <v>199</v>
      </c>
      <c r="J121" s="236">
        <v>12305.933000000001</v>
      </c>
      <c r="M121" s="235"/>
      <c r="N121" s="330"/>
      <c r="O121" s="331"/>
    </row>
    <row r="122" spans="1:15" x14ac:dyDescent="0.15">
      <c r="A122" s="230" t="s">
        <v>3069</v>
      </c>
      <c r="B122" s="567" t="s">
        <v>3085</v>
      </c>
      <c r="C122" s="336"/>
      <c r="D122" s="567"/>
      <c r="E122" s="231" t="s">
        <v>67</v>
      </c>
      <c r="F122" s="566">
        <v>106196331.47</v>
      </c>
      <c r="G122" s="232" t="s">
        <v>98</v>
      </c>
      <c r="H122" s="233">
        <v>42157</v>
      </c>
      <c r="I122" s="234" t="s">
        <v>199</v>
      </c>
      <c r="J122" s="236">
        <v>83636.848900001001</v>
      </c>
      <c r="M122" s="235"/>
      <c r="N122" s="330"/>
      <c r="O122" s="331"/>
    </row>
    <row r="123" spans="1:15" ht="12" thickBot="1" x14ac:dyDescent="0.2">
      <c r="A123" s="230"/>
      <c r="B123" s="567"/>
      <c r="C123" s="336"/>
      <c r="D123" s="567"/>
      <c r="E123" s="231"/>
      <c r="F123" s="566"/>
      <c r="G123" s="232"/>
      <c r="H123" s="233"/>
      <c r="I123" s="401" t="s">
        <v>1920</v>
      </c>
      <c r="J123" s="274">
        <f>SUM(J109:J122)</f>
        <v>1075572.4530999989</v>
      </c>
      <c r="M123" s="266">
        <f>+O123-O107</f>
        <v>0</v>
      </c>
      <c r="N123" s="228" t="s">
        <v>56</v>
      </c>
      <c r="O123" s="333">
        <f>SUM(N108:N122)</f>
        <v>421189.936099999</v>
      </c>
    </row>
    <row r="124" spans="1:15" ht="12" thickTop="1" x14ac:dyDescent="0.15">
      <c r="A124" s="230" t="s">
        <v>3017</v>
      </c>
      <c r="B124" s="569" t="s">
        <v>3072</v>
      </c>
      <c r="C124" s="348"/>
      <c r="E124" s="231" t="s">
        <v>67</v>
      </c>
      <c r="F124" s="568">
        <v>129032695.42</v>
      </c>
      <c r="G124" s="232" t="s">
        <v>98</v>
      </c>
      <c r="H124" s="233">
        <v>42087</v>
      </c>
      <c r="I124" s="234" t="s">
        <v>199</v>
      </c>
      <c r="J124" s="236">
        <v>48171.424900000995</v>
      </c>
    </row>
    <row r="125" spans="1:15" s="181" customFormat="1" ht="12" thickBot="1" x14ac:dyDescent="0.2">
      <c r="A125" s="230"/>
      <c r="B125" s="567"/>
      <c r="C125" s="336"/>
      <c r="D125" s="567"/>
      <c r="E125" s="231"/>
      <c r="F125" s="566"/>
      <c r="G125" s="232"/>
      <c r="H125" s="233"/>
      <c r="I125" s="401" t="s">
        <v>320</v>
      </c>
      <c r="J125" s="274">
        <f>SUM(J124)</f>
        <v>48171.424900000995</v>
      </c>
      <c r="L125" s="180"/>
      <c r="M125" s="182"/>
      <c r="N125" s="180"/>
      <c r="O125" s="180"/>
    </row>
    <row r="126" spans="1:15" ht="12" thickTop="1" x14ac:dyDescent="0.15">
      <c r="A126" s="181"/>
      <c r="B126" s="181" t="s">
        <v>10</v>
      </c>
      <c r="C126" s="348" t="s">
        <v>2935</v>
      </c>
      <c r="D126" s="181" t="s">
        <v>871</v>
      </c>
      <c r="E126" s="181" t="s">
        <v>872</v>
      </c>
      <c r="F126" s="181" t="s">
        <v>18</v>
      </c>
      <c r="G126" s="181"/>
    </row>
    <row r="127" spans="1:15" x14ac:dyDescent="0.15">
      <c r="A127" s="230" t="s">
        <v>3016</v>
      </c>
      <c r="B127" s="180">
        <v>19946</v>
      </c>
      <c r="C127" s="349">
        <v>0.2</v>
      </c>
      <c r="D127" s="350">
        <f t="shared" ref="D127:D129" si="6">+B127*C127</f>
        <v>3989.2000000000003</v>
      </c>
      <c r="E127" s="350">
        <f t="shared" ref="E127:E129" si="7">+D127*0.1</f>
        <v>398.92000000000007</v>
      </c>
      <c r="F127" s="351">
        <f t="shared" ref="F127:F129" si="8">+D127+E127</f>
        <v>4388.1200000000008</v>
      </c>
      <c r="G127" s="181"/>
      <c r="I127" s="229"/>
    </row>
    <row r="128" spans="1:15" x14ac:dyDescent="0.15">
      <c r="A128" s="230" t="s">
        <v>3018</v>
      </c>
      <c r="B128" s="180">
        <v>59661</v>
      </c>
      <c r="C128" s="349">
        <v>0.2</v>
      </c>
      <c r="D128" s="350">
        <f t="shared" si="6"/>
        <v>11932.2</v>
      </c>
      <c r="E128" s="350">
        <f t="shared" si="7"/>
        <v>1193.22</v>
      </c>
      <c r="F128" s="351">
        <f t="shared" si="8"/>
        <v>13125.42</v>
      </c>
      <c r="G128" s="181"/>
      <c r="I128" s="229"/>
    </row>
    <row r="129" spans="1:15" x14ac:dyDescent="0.15">
      <c r="A129" s="230" t="s">
        <v>3019</v>
      </c>
      <c r="B129" s="180">
        <v>87739</v>
      </c>
      <c r="C129" s="349">
        <v>0.2</v>
      </c>
      <c r="D129" s="350">
        <f t="shared" si="6"/>
        <v>17547.8</v>
      </c>
      <c r="E129" s="350">
        <f t="shared" si="7"/>
        <v>1754.78</v>
      </c>
      <c r="F129" s="351">
        <f t="shared" si="8"/>
        <v>19302.579999999998</v>
      </c>
      <c r="G129" s="181"/>
    </row>
    <row r="130" spans="1:15" x14ac:dyDescent="0.15">
      <c r="A130" s="230" t="s">
        <v>3020</v>
      </c>
      <c r="B130" s="180">
        <v>86939</v>
      </c>
      <c r="C130" s="349">
        <v>0.2</v>
      </c>
      <c r="D130" s="350">
        <f t="shared" ref="D130:D132" si="9">+B130*C130</f>
        <v>17387.8</v>
      </c>
      <c r="E130" s="350">
        <f t="shared" ref="E130:E132" si="10">+D130*0.1</f>
        <v>1738.78</v>
      </c>
      <c r="F130" s="351">
        <f t="shared" ref="F130:F132" si="11">+D130+E130</f>
        <v>19126.579999999998</v>
      </c>
      <c r="G130" s="181"/>
    </row>
    <row r="131" spans="1:15" x14ac:dyDescent="0.15">
      <c r="A131" s="230" t="s">
        <v>3021</v>
      </c>
      <c r="B131" s="180">
        <v>87646</v>
      </c>
      <c r="C131" s="349">
        <v>0.2</v>
      </c>
      <c r="D131" s="350">
        <f t="shared" si="9"/>
        <v>17529.2</v>
      </c>
      <c r="E131" s="350">
        <f t="shared" si="10"/>
        <v>1752.92</v>
      </c>
      <c r="F131" s="351">
        <f t="shared" si="11"/>
        <v>19282.120000000003</v>
      </c>
      <c r="G131" s="181"/>
    </row>
    <row r="132" spans="1:15" s="181" customFormat="1" x14ac:dyDescent="0.15">
      <c r="A132" s="230" t="s">
        <v>3022</v>
      </c>
      <c r="B132" s="180">
        <v>45898</v>
      </c>
      <c r="C132" s="349">
        <v>0.2</v>
      </c>
      <c r="D132" s="350">
        <f t="shared" si="9"/>
        <v>9179.6</v>
      </c>
      <c r="E132" s="350">
        <f t="shared" si="10"/>
        <v>917.96</v>
      </c>
      <c r="F132" s="351">
        <f t="shared" si="11"/>
        <v>10097.560000000001</v>
      </c>
      <c r="I132" s="180"/>
      <c r="J132" s="182"/>
      <c r="L132" s="180"/>
      <c r="M132" s="182"/>
      <c r="N132" s="180"/>
      <c r="O132" s="180"/>
    </row>
    <row r="133" spans="1:15" s="181" customFormat="1" x14ac:dyDescent="0.15">
      <c r="A133" s="230" t="s">
        <v>3062</v>
      </c>
      <c r="B133" s="180">
        <v>37808</v>
      </c>
      <c r="C133" s="349">
        <v>0.2</v>
      </c>
      <c r="D133" s="350">
        <f t="shared" ref="D133:D138" si="12">+B133*C133</f>
        <v>7561.6</v>
      </c>
      <c r="E133" s="350">
        <f t="shared" ref="E133:E138" si="13">+D133*0.1</f>
        <v>756.16000000000008</v>
      </c>
      <c r="F133" s="351">
        <f t="shared" ref="F133:F138" si="14">+D133+E133</f>
        <v>8317.76</v>
      </c>
      <c r="I133" s="180"/>
      <c r="J133" s="182"/>
      <c r="L133" s="180"/>
      <c r="M133" s="182"/>
      <c r="N133" s="180"/>
      <c r="O133" s="180"/>
    </row>
    <row r="134" spans="1:15" s="181" customFormat="1" x14ac:dyDescent="0.15">
      <c r="A134" s="230" t="s">
        <v>3063</v>
      </c>
      <c r="B134" s="180">
        <v>188503</v>
      </c>
      <c r="C134" s="349">
        <v>0.2</v>
      </c>
      <c r="D134" s="350">
        <f t="shared" si="12"/>
        <v>37700.6</v>
      </c>
      <c r="E134" s="350">
        <f t="shared" si="13"/>
        <v>3770.06</v>
      </c>
      <c r="F134" s="351">
        <f t="shared" si="14"/>
        <v>41470.659999999996</v>
      </c>
      <c r="I134" s="180"/>
      <c r="J134" s="182"/>
      <c r="L134" s="180"/>
      <c r="M134" s="182"/>
      <c r="N134" s="180"/>
      <c r="O134" s="180"/>
    </row>
    <row r="135" spans="1:15" s="181" customFormat="1" x14ac:dyDescent="0.15">
      <c r="A135" s="230" t="s">
        <v>3064</v>
      </c>
      <c r="B135" s="180">
        <v>88183</v>
      </c>
      <c r="C135" s="349">
        <v>0.2</v>
      </c>
      <c r="D135" s="350">
        <f t="shared" si="12"/>
        <v>17636.600000000002</v>
      </c>
      <c r="E135" s="350">
        <f t="shared" si="13"/>
        <v>1763.6600000000003</v>
      </c>
      <c r="F135" s="351">
        <f t="shared" si="14"/>
        <v>19400.260000000002</v>
      </c>
      <c r="I135" s="180"/>
      <c r="J135" s="259"/>
      <c r="L135" s="180"/>
      <c r="M135" s="182"/>
      <c r="N135" s="180"/>
      <c r="O135" s="180"/>
    </row>
    <row r="136" spans="1:15" x14ac:dyDescent="0.15">
      <c r="A136" s="230" t="s">
        <v>3065</v>
      </c>
      <c r="B136" s="180">
        <v>148187</v>
      </c>
      <c r="C136" s="349">
        <v>0.2</v>
      </c>
      <c r="D136" s="350">
        <f t="shared" si="12"/>
        <v>29637.4</v>
      </c>
      <c r="E136" s="350">
        <f t="shared" si="13"/>
        <v>2963.7400000000002</v>
      </c>
      <c r="F136" s="351">
        <f t="shared" si="14"/>
        <v>32601.140000000003</v>
      </c>
    </row>
    <row r="137" spans="1:15" x14ac:dyDescent="0.15">
      <c r="A137" s="230" t="s">
        <v>3066</v>
      </c>
      <c r="B137" s="180">
        <v>70491</v>
      </c>
      <c r="C137" s="349">
        <v>0.2</v>
      </c>
      <c r="D137" s="350">
        <f t="shared" si="12"/>
        <v>14098.2</v>
      </c>
      <c r="E137" s="350">
        <f t="shared" si="13"/>
        <v>1409.8200000000002</v>
      </c>
      <c r="F137" s="351">
        <f t="shared" si="14"/>
        <v>15508.02</v>
      </c>
    </row>
    <row r="138" spans="1:15" x14ac:dyDescent="0.15">
      <c r="A138" s="230" t="s">
        <v>3067</v>
      </c>
      <c r="B138" s="180">
        <v>58628</v>
      </c>
      <c r="C138" s="349">
        <v>0.2</v>
      </c>
      <c r="D138" s="350">
        <f t="shared" si="12"/>
        <v>11725.6</v>
      </c>
      <c r="E138" s="350">
        <f t="shared" si="13"/>
        <v>1172.5600000000002</v>
      </c>
      <c r="F138" s="351">
        <f t="shared" si="14"/>
        <v>12898.16</v>
      </c>
    </row>
    <row r="139" spans="1:15" x14ac:dyDescent="0.15">
      <c r="A139" s="230" t="s">
        <v>3068</v>
      </c>
      <c r="B139" s="180">
        <v>12306</v>
      </c>
      <c r="C139" s="349">
        <v>0.2</v>
      </c>
      <c r="D139" s="350">
        <f t="shared" ref="D139:D140" si="15">+B139*C139</f>
        <v>2461.2000000000003</v>
      </c>
      <c r="E139" s="350">
        <f t="shared" ref="E139:E140" si="16">+D139*0.1</f>
        <v>246.12000000000003</v>
      </c>
      <c r="F139" s="351">
        <f t="shared" ref="F139:F140" si="17">+D139+E139</f>
        <v>2707.32</v>
      </c>
    </row>
    <row r="140" spans="1:15" x14ac:dyDescent="0.15">
      <c r="A140" s="230" t="s">
        <v>3069</v>
      </c>
      <c r="B140" s="180">
        <v>83637</v>
      </c>
      <c r="C140" s="349">
        <v>0.2</v>
      </c>
      <c r="D140" s="350">
        <f t="shared" si="15"/>
        <v>16727.400000000001</v>
      </c>
      <c r="E140" s="350">
        <f t="shared" si="16"/>
        <v>1672.7400000000002</v>
      </c>
      <c r="F140" s="351">
        <f t="shared" si="17"/>
        <v>18400.140000000003</v>
      </c>
    </row>
    <row r="141" spans="1:15" ht="12" thickBot="1" x14ac:dyDescent="0.2">
      <c r="A141" s="230"/>
      <c r="B141" s="381">
        <f>SUM(B127:B140)</f>
        <v>1075572</v>
      </c>
      <c r="C141" s="349"/>
      <c r="D141" s="380">
        <f>SUM(D127:D140)</f>
        <v>215114.40000000002</v>
      </c>
      <c r="E141" s="380">
        <f t="shared" ref="E141:F141" si="18">SUM(E127:E140)</f>
        <v>21511.440000000002</v>
      </c>
      <c r="F141" s="380">
        <f t="shared" si="18"/>
        <v>236625.84000000003</v>
      </c>
    </row>
    <row r="142" spans="1:15" ht="12" thickTop="1" x14ac:dyDescent="0.15">
      <c r="A142" s="230" t="s">
        <v>3017</v>
      </c>
      <c r="B142" s="180">
        <v>48171</v>
      </c>
      <c r="C142" s="349">
        <v>0.2</v>
      </c>
      <c r="D142" s="350">
        <f t="shared" ref="D142" si="19">+B142*C142</f>
        <v>9634.2000000000007</v>
      </c>
      <c r="E142" s="350">
        <f t="shared" ref="E142" si="20">+D142*0.1</f>
        <v>963.42000000000007</v>
      </c>
      <c r="F142" s="351">
        <f t="shared" ref="F142" si="21">+D142+E142</f>
        <v>10597.62</v>
      </c>
    </row>
    <row r="143" spans="1:15" ht="12" thickBot="1" x14ac:dyDescent="0.2">
      <c r="A143" s="230"/>
      <c r="B143" s="381">
        <f>SUM(B142)</f>
        <v>48171</v>
      </c>
      <c r="C143" s="349"/>
      <c r="D143" s="380">
        <f>SUM(D142)</f>
        <v>9634.2000000000007</v>
      </c>
      <c r="E143" s="380">
        <f t="shared" ref="E143:F143" si="22">SUM(E142)</f>
        <v>963.42000000000007</v>
      </c>
      <c r="F143" s="380">
        <f t="shared" si="22"/>
        <v>10597.62</v>
      </c>
    </row>
    <row r="144" spans="1:15" ht="12" thickTop="1" x14ac:dyDescent="0.15"/>
  </sheetData>
  <mergeCells count="7">
    <mergeCell ref="B108:D10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136"/>
  <sheetViews>
    <sheetView zoomScale="115" zoomScaleNormal="115" workbookViewId="0">
      <pane ySplit="6" topLeftCell="A52" activePane="bottomLeft" state="frozen"/>
      <selection pane="bottomLeft" activeCell="A114" sqref="A114:J11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2982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2975</v>
      </c>
      <c r="B7" s="263"/>
      <c r="C7" s="328">
        <v>185011.87709999894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185011.87709999894</v>
      </c>
      <c r="O7" s="328">
        <f>+C107</f>
        <v>624174.02809999895</v>
      </c>
    </row>
    <row r="8" spans="1:15" x14ac:dyDescent="0.15">
      <c r="A8" s="193" t="s">
        <v>2976</v>
      </c>
      <c r="B8" s="193"/>
      <c r="C8" s="329">
        <v>351314.15100000001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185011.87709999894</v>
      </c>
      <c r="O8" s="329">
        <f>O7+G8-I8-L8</f>
        <v>624174.02809999895</v>
      </c>
    </row>
    <row r="9" spans="1:15" x14ac:dyDescent="0.15">
      <c r="A9" s="193" t="s">
        <v>2974</v>
      </c>
      <c r="B9" s="193"/>
      <c r="C9" s="329">
        <v>87848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185011.87709999894</v>
      </c>
      <c r="O9" s="329">
        <f t="shared" ref="O9" si="1">O8+G9-I9-L9</f>
        <v>624174.02809999895</v>
      </c>
    </row>
    <row r="10" spans="1:15" x14ac:dyDescent="0.15">
      <c r="A10" s="193"/>
      <c r="B10" s="193"/>
      <c r="C10" s="329"/>
      <c r="D10" s="482" t="s">
        <v>3012</v>
      </c>
      <c r="E10" s="193" t="s">
        <v>319</v>
      </c>
      <c r="F10" s="193" t="s">
        <v>2976</v>
      </c>
      <c r="G10" s="329">
        <v>33388.558999996225</v>
      </c>
      <c r="H10" s="482" t="s">
        <v>3012</v>
      </c>
      <c r="I10" s="329">
        <v>12458.881000000001</v>
      </c>
      <c r="J10" s="193" t="s">
        <v>2975</v>
      </c>
      <c r="K10" s="193">
        <v>5800361022</v>
      </c>
      <c r="L10" s="329">
        <v>19687.981</v>
      </c>
      <c r="M10" s="193" t="s">
        <v>2975</v>
      </c>
      <c r="N10" s="329">
        <f t="shared" ref="N10:N13" si="2">+N9-I10-L10</f>
        <v>152865.01509999894</v>
      </c>
      <c r="O10" s="329">
        <f t="shared" ref="O10:O13" si="3">O9+G10-I10-L10</f>
        <v>625415.72509999515</v>
      </c>
    </row>
    <row r="11" spans="1:15" x14ac:dyDescent="0.15">
      <c r="A11" s="193"/>
      <c r="B11" s="193"/>
      <c r="C11" s="329"/>
      <c r="D11" s="482" t="s">
        <v>3012</v>
      </c>
      <c r="E11" s="193" t="s">
        <v>319</v>
      </c>
      <c r="F11" s="193" t="s">
        <v>3013</v>
      </c>
      <c r="G11" s="329">
        <v>95293.7050000038</v>
      </c>
      <c r="H11" s="482" t="s">
        <v>3012</v>
      </c>
      <c r="I11" s="329"/>
      <c r="J11" s="193"/>
      <c r="K11" s="193"/>
      <c r="L11" s="329"/>
      <c r="M11" s="193"/>
      <c r="N11" s="329">
        <f t="shared" si="2"/>
        <v>152865.01509999894</v>
      </c>
      <c r="O11" s="329">
        <f t="shared" si="3"/>
        <v>720709.43009999895</v>
      </c>
    </row>
    <row r="12" spans="1:15" x14ac:dyDescent="0.15">
      <c r="A12" s="193"/>
      <c r="B12" s="193"/>
      <c r="C12" s="329"/>
      <c r="D12" s="482" t="s">
        <v>3011</v>
      </c>
      <c r="E12" s="193" t="s">
        <v>319</v>
      </c>
      <c r="F12" s="193" t="s">
        <v>3013</v>
      </c>
      <c r="G12" s="329">
        <v>86749.577000000005</v>
      </c>
      <c r="H12" s="482" t="s">
        <v>3011</v>
      </c>
      <c r="I12" s="329">
        <v>10223.979000000001</v>
      </c>
      <c r="J12" s="193" t="s">
        <v>2975</v>
      </c>
      <c r="K12" s="193">
        <v>5800361022</v>
      </c>
      <c r="L12" s="329">
        <v>19513.423999999999</v>
      </c>
      <c r="M12" s="193" t="s">
        <v>2975</v>
      </c>
      <c r="N12" s="329">
        <f t="shared" si="2"/>
        <v>123127.61209999895</v>
      </c>
      <c r="O12" s="329">
        <f t="shared" si="3"/>
        <v>777721.60409999895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 t="s">
        <v>3011</v>
      </c>
      <c r="I13" s="329"/>
      <c r="J13" s="193"/>
      <c r="K13" s="193">
        <v>5800361022</v>
      </c>
      <c r="L13" s="329">
        <v>42233.374000000003</v>
      </c>
      <c r="M13" s="193" t="s">
        <v>2975</v>
      </c>
      <c r="N13" s="329">
        <f t="shared" si="2"/>
        <v>80894.23809999894</v>
      </c>
      <c r="O13" s="329">
        <f t="shared" si="3"/>
        <v>735488.230099999</v>
      </c>
    </row>
    <row r="14" spans="1:15" x14ac:dyDescent="0.15">
      <c r="A14" s="193"/>
      <c r="B14" s="193"/>
      <c r="C14" s="329"/>
      <c r="D14" s="482" t="s">
        <v>3010</v>
      </c>
      <c r="E14" s="193" t="s">
        <v>319</v>
      </c>
      <c r="F14" s="193" t="s">
        <v>3013</v>
      </c>
      <c r="G14" s="329">
        <v>131586.82</v>
      </c>
      <c r="H14" s="482" t="s">
        <v>3010</v>
      </c>
      <c r="I14" s="329">
        <v>6112.2219999999998</v>
      </c>
      <c r="J14" s="193" t="s">
        <v>2975</v>
      </c>
      <c r="K14" s="193"/>
      <c r="L14" s="329"/>
      <c r="M14" s="193"/>
      <c r="N14" s="329">
        <f t="shared" ref="N14:N17" si="4">+N13-I14-L14</f>
        <v>74782.016099998946</v>
      </c>
      <c r="O14" s="329">
        <f t="shared" ref="O14:O17" si="5">O13+G14-I14-L14</f>
        <v>860962.82809999899</v>
      </c>
    </row>
    <row r="15" spans="1:15" x14ac:dyDescent="0.15">
      <c r="A15" s="193"/>
      <c r="B15" s="193"/>
      <c r="C15" s="329"/>
      <c r="D15" s="482" t="s">
        <v>3010</v>
      </c>
      <c r="E15" s="193" t="s">
        <v>1283</v>
      </c>
      <c r="F15" s="193" t="s">
        <v>3014</v>
      </c>
      <c r="G15" s="329">
        <v>87618</v>
      </c>
      <c r="H15" s="482" t="s">
        <v>3010</v>
      </c>
      <c r="I15" s="329"/>
      <c r="J15" s="193"/>
      <c r="K15" s="193"/>
      <c r="L15" s="329"/>
      <c r="M15" s="193"/>
      <c r="N15" s="329">
        <f t="shared" si="4"/>
        <v>74782.016099998946</v>
      </c>
      <c r="O15" s="329">
        <f t="shared" si="5"/>
        <v>948580.82809999899</v>
      </c>
    </row>
    <row r="16" spans="1:15" x14ac:dyDescent="0.15">
      <c r="A16" s="193"/>
      <c r="B16" s="193"/>
      <c r="C16" s="329"/>
      <c r="D16" s="482"/>
      <c r="E16" s="193"/>
      <c r="F16" s="561"/>
      <c r="G16" s="329"/>
      <c r="H16" s="482" t="s">
        <v>3009</v>
      </c>
      <c r="I16" s="329">
        <v>2014.6749999999997</v>
      </c>
      <c r="J16" s="193" t="s">
        <v>2975</v>
      </c>
      <c r="K16" s="193"/>
      <c r="L16" s="329"/>
      <c r="M16" s="193"/>
      <c r="N16" s="329">
        <f t="shared" si="4"/>
        <v>72767.341099998943</v>
      </c>
      <c r="O16" s="329">
        <f t="shared" si="5"/>
        <v>946566.15309999895</v>
      </c>
    </row>
    <row r="17" spans="1:15" x14ac:dyDescent="0.15">
      <c r="A17" s="193"/>
      <c r="B17" s="193"/>
      <c r="C17" s="329"/>
      <c r="D17" s="482"/>
      <c r="E17" s="193"/>
      <c r="F17" s="203"/>
      <c r="G17" s="329"/>
      <c r="H17" s="482" t="s">
        <v>3008</v>
      </c>
      <c r="I17" s="329">
        <v>17985.463000000003</v>
      </c>
      <c r="J17" s="193" t="s">
        <v>2975</v>
      </c>
      <c r="K17" s="193"/>
      <c r="L17" s="329"/>
      <c r="M17" s="193"/>
      <c r="N17" s="329">
        <f t="shared" si="4"/>
        <v>54781.878099998939</v>
      </c>
      <c r="O17" s="329">
        <f t="shared" si="5"/>
        <v>928580.69009999896</v>
      </c>
    </row>
    <row r="18" spans="1:15" x14ac:dyDescent="0.15">
      <c r="A18" s="193"/>
      <c r="B18" s="193"/>
      <c r="C18" s="329"/>
      <c r="D18" s="482"/>
      <c r="E18" s="193"/>
      <c r="F18" s="203"/>
      <c r="G18" s="329"/>
      <c r="H18" s="482" t="s">
        <v>3007</v>
      </c>
      <c r="I18" s="329">
        <v>4735.8240000000005</v>
      </c>
      <c r="J18" s="193" t="s">
        <v>2975</v>
      </c>
      <c r="K18" s="193">
        <v>5800361022</v>
      </c>
      <c r="L18" s="329">
        <v>18657.786</v>
      </c>
      <c r="M18" s="193" t="s">
        <v>2975</v>
      </c>
      <c r="N18" s="329">
        <f t="shared" ref="N18:N77" si="6">+N17-I18-L18</f>
        <v>31388.268099998939</v>
      </c>
      <c r="O18" s="329">
        <f t="shared" ref="O18:O77" si="7">O17+G18-I18-L18</f>
        <v>905187.08009999897</v>
      </c>
    </row>
    <row r="19" spans="1:15" x14ac:dyDescent="0.15">
      <c r="A19" s="193"/>
      <c r="B19" s="193"/>
      <c r="C19" s="329"/>
      <c r="D19" s="482"/>
      <c r="E19" s="193"/>
      <c r="F19" s="203"/>
      <c r="G19" s="329"/>
      <c r="H19" s="482" t="s">
        <v>3007</v>
      </c>
      <c r="I19" s="329"/>
      <c r="J19" s="193"/>
      <c r="K19" s="193">
        <v>5800361022</v>
      </c>
      <c r="L19" s="329">
        <v>31388.268099998939</v>
      </c>
      <c r="M19" s="193" t="s">
        <v>2975</v>
      </c>
      <c r="N19" s="329">
        <f t="shared" si="6"/>
        <v>0</v>
      </c>
      <c r="O19" s="329">
        <f t="shared" si="7"/>
        <v>873798.81200000003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3007</v>
      </c>
      <c r="I20" s="329"/>
      <c r="J20" s="193"/>
      <c r="K20" s="193">
        <v>5800361022</v>
      </c>
      <c r="L20" s="329">
        <v>305.01090000106001</v>
      </c>
      <c r="M20" s="193" t="s">
        <v>2976</v>
      </c>
      <c r="N20" s="329">
        <f>C8+N19-I20-L20</f>
        <v>351009.14009999897</v>
      </c>
      <c r="O20" s="329">
        <f t="shared" si="7"/>
        <v>873493.80109999899</v>
      </c>
    </row>
    <row r="21" spans="1:15" x14ac:dyDescent="0.15">
      <c r="A21" s="193"/>
      <c r="B21" s="193"/>
      <c r="C21" s="329"/>
      <c r="D21" s="482"/>
      <c r="E21" s="193"/>
      <c r="F21" s="561"/>
      <c r="G21" s="329"/>
      <c r="H21" s="482" t="s">
        <v>3006</v>
      </c>
      <c r="I21" s="329">
        <v>8863.7649999999994</v>
      </c>
      <c r="J21" s="193" t="s">
        <v>2976</v>
      </c>
      <c r="K21" s="193">
        <v>5800361022</v>
      </c>
      <c r="L21" s="329">
        <v>75978.691000000006</v>
      </c>
      <c r="M21" s="193" t="s">
        <v>2976</v>
      </c>
      <c r="N21" s="329">
        <f t="shared" si="6"/>
        <v>266166.68409999897</v>
      </c>
      <c r="O21" s="329">
        <f t="shared" si="7"/>
        <v>788651.34509999899</v>
      </c>
    </row>
    <row r="22" spans="1:15" x14ac:dyDescent="0.15">
      <c r="A22" s="193"/>
      <c r="B22" s="193"/>
      <c r="C22" s="329"/>
      <c r="D22" s="482"/>
      <c r="E22" s="193"/>
      <c r="F22" s="561"/>
      <c r="G22" s="329"/>
      <c r="H22" s="482" t="s">
        <v>3006</v>
      </c>
      <c r="I22" s="329"/>
      <c r="J22" s="193"/>
      <c r="K22" s="193">
        <v>5800361022</v>
      </c>
      <c r="L22" s="329">
        <v>19307.032999999999</v>
      </c>
      <c r="M22" s="193" t="s">
        <v>2976</v>
      </c>
      <c r="N22" s="329">
        <f t="shared" si="6"/>
        <v>246859.65109999897</v>
      </c>
      <c r="O22" s="329">
        <f t="shared" si="7"/>
        <v>769344.31209999893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 t="s">
        <v>3006</v>
      </c>
      <c r="I23" s="329"/>
      <c r="J23" s="193"/>
      <c r="K23" s="193">
        <v>5800361022</v>
      </c>
      <c r="L23" s="329">
        <v>43530.071000000004</v>
      </c>
      <c r="M23" s="193" t="s">
        <v>2976</v>
      </c>
      <c r="N23" s="329">
        <f t="shared" si="6"/>
        <v>203329.58009999897</v>
      </c>
      <c r="O23" s="329">
        <f t="shared" si="7"/>
        <v>725814.24109999894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3005</v>
      </c>
      <c r="I24" s="329">
        <v>22506.921999999999</v>
      </c>
      <c r="J24" s="193" t="s">
        <v>2976</v>
      </c>
      <c r="K24" s="193"/>
      <c r="L24" s="329"/>
      <c r="M24" s="193"/>
      <c r="N24" s="329">
        <f t="shared" si="6"/>
        <v>180822.65809999898</v>
      </c>
      <c r="O24" s="329">
        <f t="shared" si="7"/>
        <v>703307.31909999892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 t="s">
        <v>3004</v>
      </c>
      <c r="I25" s="329">
        <v>24893.952999999998</v>
      </c>
      <c r="J25" s="193" t="s">
        <v>2976</v>
      </c>
      <c r="K25" s="193">
        <v>5800361022</v>
      </c>
      <c r="L25" s="329">
        <v>33053.203999999998</v>
      </c>
      <c r="M25" s="193" t="s">
        <v>2976</v>
      </c>
      <c r="N25" s="329">
        <f t="shared" si="6"/>
        <v>122875.50109999898</v>
      </c>
      <c r="O25" s="329">
        <f t="shared" si="7"/>
        <v>645360.16209999891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3003</v>
      </c>
      <c r="I26" s="329">
        <v>17796.650999999998</v>
      </c>
      <c r="J26" s="193" t="s">
        <v>2976</v>
      </c>
      <c r="K26" s="193">
        <v>5800361022</v>
      </c>
      <c r="L26" s="329">
        <v>32550.174999999999</v>
      </c>
      <c r="M26" s="193" t="s">
        <v>2976</v>
      </c>
      <c r="N26" s="329">
        <f t="shared" si="6"/>
        <v>72528.675099998974</v>
      </c>
      <c r="O26" s="329">
        <f t="shared" si="7"/>
        <v>595013.33609999891</v>
      </c>
    </row>
    <row r="27" spans="1:15" x14ac:dyDescent="0.15">
      <c r="A27" s="193"/>
      <c r="B27" s="193"/>
      <c r="C27" s="329"/>
      <c r="D27" s="482" t="s">
        <v>3002</v>
      </c>
      <c r="E27" s="193" t="s">
        <v>319</v>
      </c>
      <c r="F27" s="193" t="s">
        <v>3015</v>
      </c>
      <c r="G27" s="329">
        <v>175396.80300000001</v>
      </c>
      <c r="H27" s="482" t="s">
        <v>3002</v>
      </c>
      <c r="I27" s="329">
        <v>10075.317999999999</v>
      </c>
      <c r="J27" s="193" t="s">
        <v>2976</v>
      </c>
      <c r="K27" s="193">
        <v>5800361022</v>
      </c>
      <c r="L27" s="329">
        <v>18766.572</v>
      </c>
      <c r="M27" s="193" t="s">
        <v>2976</v>
      </c>
      <c r="N27" s="329">
        <f t="shared" si="6"/>
        <v>43686.785099998975</v>
      </c>
      <c r="O27" s="329">
        <f t="shared" si="7"/>
        <v>741568.24909999885</v>
      </c>
    </row>
    <row r="28" spans="1:15" x14ac:dyDescent="0.15">
      <c r="A28" s="193"/>
      <c r="B28" s="193"/>
      <c r="C28" s="329"/>
      <c r="D28" s="482" t="s">
        <v>3002</v>
      </c>
      <c r="E28" s="193" t="s">
        <v>1283</v>
      </c>
      <c r="F28" s="193" t="s">
        <v>3016</v>
      </c>
      <c r="G28" s="329">
        <v>87712</v>
      </c>
      <c r="H28" s="482" t="s">
        <v>3002</v>
      </c>
      <c r="I28" s="329"/>
      <c r="J28" s="193"/>
      <c r="K28" s="193">
        <v>5800361022</v>
      </c>
      <c r="L28" s="329">
        <v>13521.504999999999</v>
      </c>
      <c r="M28" s="193" t="s">
        <v>2976</v>
      </c>
      <c r="N28" s="329">
        <f t="shared" si="6"/>
        <v>30165.280099998978</v>
      </c>
      <c r="O28" s="329">
        <f t="shared" si="7"/>
        <v>815758.74409999885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3002</v>
      </c>
      <c r="I29" s="329"/>
      <c r="J29" s="193"/>
      <c r="K29" s="193">
        <v>5800361022</v>
      </c>
      <c r="L29" s="329">
        <v>9107.0720000000001</v>
      </c>
      <c r="M29" s="193" t="s">
        <v>2976</v>
      </c>
      <c r="N29" s="329">
        <f t="shared" si="6"/>
        <v>21058.208099998978</v>
      </c>
      <c r="O29" s="329">
        <f t="shared" si="7"/>
        <v>806651.6720999988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3002</v>
      </c>
      <c r="I30" s="329"/>
      <c r="J30" s="193"/>
      <c r="K30" s="193">
        <v>5800361022</v>
      </c>
      <c r="L30" s="329">
        <v>12713.804</v>
      </c>
      <c r="M30" s="193" t="s">
        <v>2976</v>
      </c>
      <c r="N30" s="329">
        <f t="shared" si="6"/>
        <v>8344.4040999989775</v>
      </c>
      <c r="O30" s="329">
        <f t="shared" si="7"/>
        <v>793937.8680999988</v>
      </c>
    </row>
    <row r="31" spans="1:15" x14ac:dyDescent="0.15">
      <c r="A31" s="193"/>
      <c r="B31" s="193"/>
      <c r="C31" s="329"/>
      <c r="D31" s="482"/>
      <c r="E31" s="193"/>
      <c r="F31" s="561"/>
      <c r="G31" s="329"/>
      <c r="H31" s="482" t="s">
        <v>3001</v>
      </c>
      <c r="I31" s="329">
        <v>7321.4089999999997</v>
      </c>
      <c r="J31" s="193"/>
      <c r="K31" s="193">
        <v>5800361022</v>
      </c>
      <c r="L31" s="329">
        <v>1022.9950999989778</v>
      </c>
      <c r="M31" s="193" t="s">
        <v>2976</v>
      </c>
      <c r="N31" s="329">
        <f t="shared" si="6"/>
        <v>0</v>
      </c>
      <c r="O31" s="329">
        <f t="shared" si="7"/>
        <v>785593.4639999998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3001</v>
      </c>
      <c r="I32" s="329"/>
      <c r="J32" s="193"/>
      <c r="K32" s="193">
        <v>5800360296</v>
      </c>
      <c r="L32" s="329">
        <v>56307.938900000998</v>
      </c>
      <c r="M32" s="193" t="s">
        <v>2974</v>
      </c>
      <c r="N32" s="329">
        <f>C9+N31-I32-L32</f>
        <v>31540.061099999002</v>
      </c>
      <c r="O32" s="329">
        <f t="shared" si="7"/>
        <v>729285.52509999881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3001</v>
      </c>
      <c r="I33" s="329"/>
      <c r="J33" s="193"/>
      <c r="K33" s="193">
        <v>5800360296</v>
      </c>
      <c r="L33" s="329">
        <v>19203.37</v>
      </c>
      <c r="M33" s="193" t="s">
        <v>2974</v>
      </c>
      <c r="N33" s="329">
        <f t="shared" si="6"/>
        <v>12336.691099999003</v>
      </c>
      <c r="O33" s="329">
        <f t="shared" si="7"/>
        <v>710082.15509999881</v>
      </c>
    </row>
    <row r="34" spans="1:15" x14ac:dyDescent="0.15">
      <c r="A34" s="193"/>
      <c r="B34" s="193"/>
      <c r="C34" s="329"/>
      <c r="D34" s="482"/>
      <c r="E34" s="193"/>
      <c r="F34" s="561"/>
      <c r="G34" s="329"/>
      <c r="H34" s="482" t="s">
        <v>3000</v>
      </c>
      <c r="I34" s="329">
        <v>12336.691099999003</v>
      </c>
      <c r="J34" s="193" t="s">
        <v>2974</v>
      </c>
      <c r="K34" s="193"/>
      <c r="L34" s="329"/>
      <c r="M34" s="193"/>
      <c r="N34" s="329">
        <f t="shared" si="6"/>
        <v>0</v>
      </c>
      <c r="O34" s="329">
        <f t="shared" si="7"/>
        <v>697745.4639999998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3000</v>
      </c>
      <c r="I35" s="329">
        <v>9348.3609000010001</v>
      </c>
      <c r="J35" s="193" t="s">
        <v>2976</v>
      </c>
      <c r="K35" s="193">
        <v>5800361022</v>
      </c>
      <c r="L35" s="329">
        <v>24040.198099995225</v>
      </c>
      <c r="M35" s="193" t="s">
        <v>2976</v>
      </c>
      <c r="N35" s="329">
        <f>G10+N34-I35-L35</f>
        <v>0</v>
      </c>
      <c r="O35" s="329">
        <f t="shared" ref="O35:O40" si="8">O34+G35-I35-L35</f>
        <v>664356.90500000352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/>
      <c r="I36" s="329"/>
      <c r="J36" s="193"/>
      <c r="K36" s="193">
        <v>5800361022</v>
      </c>
      <c r="L36" s="329">
        <v>19511.3709000048</v>
      </c>
      <c r="M36" s="193" t="s">
        <v>3013</v>
      </c>
      <c r="N36" s="329">
        <f>G11+G12+G14+N35-I36-L36</f>
        <v>294118.73109999899</v>
      </c>
      <c r="O36" s="329">
        <f t="shared" si="8"/>
        <v>644845.53409999877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2999</v>
      </c>
      <c r="I37" s="329">
        <v>8216.9310000000005</v>
      </c>
      <c r="J37" s="193" t="s">
        <v>3013</v>
      </c>
      <c r="K37" s="193"/>
      <c r="L37" s="329"/>
      <c r="M37" s="193"/>
      <c r="N37" s="329">
        <f t="shared" ref="N37:N40" si="9">+N36-I37-L37</f>
        <v>285901.800099999</v>
      </c>
      <c r="O37" s="329">
        <f t="shared" si="8"/>
        <v>636628.60309999879</v>
      </c>
    </row>
    <row r="38" spans="1:15" x14ac:dyDescent="0.15">
      <c r="A38" s="193"/>
      <c r="B38" s="193"/>
      <c r="C38" s="329"/>
      <c r="D38" s="482" t="s">
        <v>2998</v>
      </c>
      <c r="E38" s="193" t="s">
        <v>319</v>
      </c>
      <c r="F38" s="193" t="s">
        <v>3017</v>
      </c>
      <c r="G38" s="329">
        <v>87780.358000000007</v>
      </c>
      <c r="H38" s="482" t="s">
        <v>2998</v>
      </c>
      <c r="I38" s="329">
        <v>14995.778</v>
      </c>
      <c r="J38" s="193" t="s">
        <v>3013</v>
      </c>
      <c r="K38" s="193">
        <v>5800361022</v>
      </c>
      <c r="L38" s="329">
        <v>21219.424999999999</v>
      </c>
      <c r="M38" s="193" t="s">
        <v>3013</v>
      </c>
      <c r="N38" s="329">
        <f t="shared" si="9"/>
        <v>249686.59709999902</v>
      </c>
      <c r="O38" s="329">
        <f t="shared" si="8"/>
        <v>688193.7580999987</v>
      </c>
    </row>
    <row r="39" spans="1:15" x14ac:dyDescent="0.15">
      <c r="A39" s="193"/>
      <c r="B39" s="193"/>
      <c r="C39" s="329"/>
      <c r="D39" s="482" t="s">
        <v>2998</v>
      </c>
      <c r="E39" s="193" t="s">
        <v>1283</v>
      </c>
      <c r="F39" s="193" t="s">
        <v>3018</v>
      </c>
      <c r="G39" s="329">
        <v>87759</v>
      </c>
      <c r="H39" s="482" t="s">
        <v>2998</v>
      </c>
      <c r="I39" s="329"/>
      <c r="J39" s="193"/>
      <c r="K39" s="193">
        <v>5800361022</v>
      </c>
      <c r="L39" s="329">
        <v>595.245</v>
      </c>
      <c r="M39" s="193" t="s">
        <v>3013</v>
      </c>
      <c r="N39" s="329">
        <f t="shared" si="9"/>
        <v>249091.35209999903</v>
      </c>
      <c r="O39" s="329">
        <f t="shared" si="8"/>
        <v>775357.5130999987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2997</v>
      </c>
      <c r="I40" s="329">
        <v>12547.439</v>
      </c>
      <c r="J40" s="193" t="s">
        <v>3013</v>
      </c>
      <c r="K40" s="193">
        <v>5800361022</v>
      </c>
      <c r="L40" s="329">
        <v>18927.323</v>
      </c>
      <c r="M40" s="193" t="s">
        <v>3013</v>
      </c>
      <c r="N40" s="329">
        <f t="shared" si="9"/>
        <v>217616.59009999901</v>
      </c>
      <c r="O40" s="329">
        <f t="shared" si="8"/>
        <v>743882.75109999871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2997</v>
      </c>
      <c r="I41" s="329"/>
      <c r="J41" s="193"/>
      <c r="K41" s="193">
        <v>5800361022</v>
      </c>
      <c r="L41" s="329">
        <v>18641.224999999999</v>
      </c>
      <c r="M41" s="193" t="s">
        <v>3013</v>
      </c>
      <c r="N41" s="329">
        <f t="shared" si="6"/>
        <v>198975.36509999901</v>
      </c>
      <c r="O41" s="329">
        <f t="shared" si="7"/>
        <v>725241.52609999874</v>
      </c>
    </row>
    <row r="42" spans="1:15" x14ac:dyDescent="0.15">
      <c r="A42" s="193"/>
      <c r="B42" s="193"/>
      <c r="C42" s="329"/>
      <c r="D42" s="482"/>
      <c r="E42" s="193"/>
      <c r="F42" s="193"/>
      <c r="G42" s="329"/>
      <c r="H42" s="482" t="s">
        <v>2996</v>
      </c>
      <c r="I42" s="329">
        <v>12825.18</v>
      </c>
      <c r="J42" s="193" t="s">
        <v>3013</v>
      </c>
      <c r="K42" s="193">
        <v>5800361022</v>
      </c>
      <c r="L42" s="329">
        <v>3238.45</v>
      </c>
      <c r="M42" s="193" t="s">
        <v>3013</v>
      </c>
      <c r="N42" s="329">
        <f t="shared" si="6"/>
        <v>182911.735099999</v>
      </c>
      <c r="O42" s="329">
        <f t="shared" si="7"/>
        <v>709177.89609999873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 t="s">
        <v>2996</v>
      </c>
      <c r="I43" s="329"/>
      <c r="J43" s="193"/>
      <c r="K43" s="193">
        <v>5800361022</v>
      </c>
      <c r="L43" s="329">
        <v>18453.580999999998</v>
      </c>
      <c r="M43" s="193" t="s">
        <v>3013</v>
      </c>
      <c r="N43" s="329">
        <f t="shared" si="6"/>
        <v>164458.154099999</v>
      </c>
      <c r="O43" s="329">
        <f t="shared" si="7"/>
        <v>690724.31509999873</v>
      </c>
    </row>
    <row r="44" spans="1:15" x14ac:dyDescent="0.15">
      <c r="A44" s="193"/>
      <c r="B44" s="193"/>
      <c r="C44" s="329"/>
      <c r="D44" s="482" t="s">
        <v>2995</v>
      </c>
      <c r="E44" s="193" t="s">
        <v>1283</v>
      </c>
      <c r="F44" s="193" t="s">
        <v>3019</v>
      </c>
      <c r="G44" s="329">
        <v>87739</v>
      </c>
      <c r="H44" s="482" t="s">
        <v>2995</v>
      </c>
      <c r="I44" s="329">
        <v>8832.7549999999992</v>
      </c>
      <c r="J44" s="193" t="s">
        <v>3013</v>
      </c>
      <c r="K44" s="193">
        <v>5800361022</v>
      </c>
      <c r="L44" s="329">
        <v>21939.775000000001</v>
      </c>
      <c r="M44" s="193" t="s">
        <v>3013</v>
      </c>
      <c r="N44" s="329">
        <f t="shared" si="6"/>
        <v>133685.624099999</v>
      </c>
      <c r="O44" s="329">
        <f t="shared" si="7"/>
        <v>747690.7850999987</v>
      </c>
    </row>
    <row r="45" spans="1:15" x14ac:dyDescent="0.15">
      <c r="A45" s="193"/>
      <c r="B45" s="193"/>
      <c r="C45" s="329"/>
      <c r="D45" s="482"/>
      <c r="E45" s="193"/>
      <c r="F45" s="561"/>
      <c r="G45" s="329"/>
      <c r="H45" s="482" t="s">
        <v>2994</v>
      </c>
      <c r="I45" s="329">
        <v>23848.536000000004</v>
      </c>
      <c r="J45" s="193" t="s">
        <v>3013</v>
      </c>
      <c r="K45" s="193"/>
      <c r="L45" s="329"/>
      <c r="M45" s="193"/>
      <c r="N45" s="329">
        <f t="shared" si="6"/>
        <v>109837.08809999899</v>
      </c>
      <c r="O45" s="329">
        <f t="shared" si="7"/>
        <v>723842.24909999873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2993</v>
      </c>
      <c r="I46" s="329">
        <v>19290.081000000002</v>
      </c>
      <c r="J46" s="193" t="s">
        <v>3013</v>
      </c>
      <c r="K46" s="193">
        <v>5800361022</v>
      </c>
      <c r="L46" s="329">
        <v>15954.578</v>
      </c>
      <c r="M46" s="193" t="s">
        <v>3013</v>
      </c>
      <c r="N46" s="329">
        <f t="shared" si="6"/>
        <v>74592.42909999899</v>
      </c>
      <c r="O46" s="329">
        <f t="shared" si="7"/>
        <v>688597.59009999875</v>
      </c>
    </row>
    <row r="47" spans="1:15" x14ac:dyDescent="0.15">
      <c r="A47" s="193"/>
      <c r="B47" s="193"/>
      <c r="C47" s="329"/>
      <c r="D47" s="482" t="s">
        <v>2992</v>
      </c>
      <c r="E47" s="193" t="s">
        <v>1283</v>
      </c>
      <c r="F47" s="193" t="s">
        <v>3020</v>
      </c>
      <c r="G47" s="329">
        <v>131567</v>
      </c>
      <c r="H47" s="482" t="s">
        <v>2992</v>
      </c>
      <c r="I47" s="329">
        <v>13419.169</v>
      </c>
      <c r="J47" s="193" t="s">
        <v>3013</v>
      </c>
      <c r="K47" s="193">
        <v>5800361022</v>
      </c>
      <c r="L47" s="329">
        <v>7197.2449999999999</v>
      </c>
      <c r="M47" s="193" t="s">
        <v>3013</v>
      </c>
      <c r="N47" s="329">
        <f t="shared" si="6"/>
        <v>53976.015099998986</v>
      </c>
      <c r="O47" s="329">
        <f t="shared" si="7"/>
        <v>799548.17609999876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 t="s">
        <v>2992</v>
      </c>
      <c r="I48" s="329"/>
      <c r="J48" s="193"/>
      <c r="K48" s="193">
        <v>5800361022</v>
      </c>
      <c r="L48" s="329">
        <v>10294.744000000001</v>
      </c>
      <c r="M48" s="193" t="s">
        <v>3013</v>
      </c>
      <c r="N48" s="329">
        <f t="shared" si="6"/>
        <v>43681.271099998987</v>
      </c>
      <c r="O48" s="329">
        <f t="shared" si="7"/>
        <v>789253.43209999881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2992</v>
      </c>
      <c r="I49" s="329"/>
      <c r="J49" s="193"/>
      <c r="K49" s="193">
        <v>5800361022</v>
      </c>
      <c r="L49" s="329">
        <v>25529.927</v>
      </c>
      <c r="M49" s="193" t="s">
        <v>3013</v>
      </c>
      <c r="N49" s="329">
        <f t="shared" si="6"/>
        <v>18151.344099998987</v>
      </c>
      <c r="O49" s="329">
        <f t="shared" si="7"/>
        <v>763723.50509999879</v>
      </c>
    </row>
    <row r="50" spans="1:15" x14ac:dyDescent="0.15">
      <c r="A50" s="193"/>
      <c r="B50" s="193"/>
      <c r="C50" s="329"/>
      <c r="D50" s="482" t="s">
        <v>2991</v>
      </c>
      <c r="E50" s="193" t="s">
        <v>1283</v>
      </c>
      <c r="F50" s="193" t="s">
        <v>3021</v>
      </c>
      <c r="G50" s="329">
        <v>87646</v>
      </c>
      <c r="H50" s="482" t="s">
        <v>2991</v>
      </c>
      <c r="I50" s="329">
        <v>12629.049000000001</v>
      </c>
      <c r="J50" s="193" t="s">
        <v>3013</v>
      </c>
      <c r="K50" s="193">
        <v>5800361022</v>
      </c>
      <c r="L50" s="329">
        <v>5522.2950999989862</v>
      </c>
      <c r="M50" s="193" t="s">
        <v>3013</v>
      </c>
      <c r="N50" s="329">
        <f t="shared" si="6"/>
        <v>0</v>
      </c>
      <c r="O50" s="329">
        <f t="shared" si="7"/>
        <v>833218.16099999985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2991</v>
      </c>
      <c r="I51" s="329"/>
      <c r="J51" s="193"/>
      <c r="K51" s="193">
        <v>5800360296</v>
      </c>
      <c r="L51" s="329">
        <v>12994.991900001</v>
      </c>
      <c r="M51" s="193" t="s">
        <v>3014</v>
      </c>
      <c r="N51" s="329">
        <f>G15+N50-I51-L51</f>
        <v>74623.008099999002</v>
      </c>
      <c r="O51" s="329">
        <f t="shared" si="7"/>
        <v>820223.16909999889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 t="s">
        <v>2990</v>
      </c>
      <c r="I52" s="329">
        <v>19722.93</v>
      </c>
      <c r="J52" s="193" t="s">
        <v>3014</v>
      </c>
      <c r="K52" s="193">
        <v>5800360296</v>
      </c>
      <c r="L52" s="329">
        <v>1331.2950000000001</v>
      </c>
      <c r="M52" s="193" t="s">
        <v>3014</v>
      </c>
      <c r="N52" s="329">
        <f t="shared" si="6"/>
        <v>53568.783099999004</v>
      </c>
      <c r="O52" s="329">
        <f t="shared" si="7"/>
        <v>799168.9440999988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 t="s">
        <v>2990</v>
      </c>
      <c r="I53" s="329"/>
      <c r="J53" s="561"/>
      <c r="K53" s="193">
        <v>5800360296</v>
      </c>
      <c r="L53" s="329">
        <v>5952.9059999999999</v>
      </c>
      <c r="M53" s="193" t="s">
        <v>3014</v>
      </c>
      <c r="N53" s="329">
        <f t="shared" si="6"/>
        <v>47615.877099999001</v>
      </c>
      <c r="O53" s="329">
        <f t="shared" si="7"/>
        <v>793216.03809999884</v>
      </c>
    </row>
    <row r="54" spans="1:15" x14ac:dyDescent="0.15">
      <c r="A54" s="193"/>
      <c r="B54" s="193"/>
      <c r="C54" s="329"/>
      <c r="D54" s="482" t="s">
        <v>2989</v>
      </c>
      <c r="E54" s="193" t="s">
        <v>1283</v>
      </c>
      <c r="F54" s="193" t="s">
        <v>3022</v>
      </c>
      <c r="G54" s="329">
        <v>87652</v>
      </c>
      <c r="H54" s="482" t="s">
        <v>2989</v>
      </c>
      <c r="I54" s="329">
        <v>16383.044999999998</v>
      </c>
      <c r="J54" s="193" t="s">
        <v>3014</v>
      </c>
      <c r="K54" s="193"/>
      <c r="L54" s="329"/>
      <c r="M54" s="561"/>
      <c r="N54" s="329">
        <f t="shared" si="6"/>
        <v>31232.832099999003</v>
      </c>
      <c r="O54" s="329">
        <f t="shared" si="7"/>
        <v>864484.9930999988</v>
      </c>
    </row>
    <row r="55" spans="1:15" x14ac:dyDescent="0.15">
      <c r="A55" s="193"/>
      <c r="B55" s="193"/>
      <c r="C55" s="329"/>
      <c r="D55" s="482"/>
      <c r="E55" s="193"/>
      <c r="F55" s="203"/>
      <c r="G55" s="329"/>
      <c r="H55" s="482" t="s">
        <v>2988</v>
      </c>
      <c r="I55" s="329">
        <v>10166.31</v>
      </c>
      <c r="J55" s="193" t="s">
        <v>3014</v>
      </c>
      <c r="K55" s="193"/>
      <c r="L55" s="329"/>
      <c r="M55" s="561"/>
      <c r="N55" s="329">
        <f t="shared" si="6"/>
        <v>21066.522099999005</v>
      </c>
      <c r="O55" s="329">
        <f t="shared" si="7"/>
        <v>854318.68309999874</v>
      </c>
    </row>
    <row r="56" spans="1:15" x14ac:dyDescent="0.15">
      <c r="A56" s="193"/>
      <c r="B56" s="193"/>
      <c r="C56" s="329"/>
      <c r="D56" s="482"/>
      <c r="E56" s="193"/>
      <c r="F56" s="561"/>
      <c r="G56" s="329"/>
      <c r="H56" s="482" t="s">
        <v>2987</v>
      </c>
      <c r="I56" s="329">
        <v>8864.0869999999995</v>
      </c>
      <c r="J56" s="193" t="s">
        <v>3014</v>
      </c>
      <c r="K56" s="193">
        <v>5800360296</v>
      </c>
      <c r="L56" s="329">
        <v>12202.435099999006</v>
      </c>
      <c r="M56" s="193" t="s">
        <v>3014</v>
      </c>
      <c r="N56" s="329">
        <f t="shared" si="6"/>
        <v>0</v>
      </c>
      <c r="O56" s="329">
        <f t="shared" si="7"/>
        <v>833252.16099999985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 t="s">
        <v>2987</v>
      </c>
      <c r="I57" s="329"/>
      <c r="J57" s="193"/>
      <c r="K57" s="193">
        <v>5800361022</v>
      </c>
      <c r="L57" s="329">
        <v>6697.2389000009898</v>
      </c>
      <c r="M57" s="193" t="s">
        <v>3015</v>
      </c>
      <c r="N57" s="329">
        <f>G27+N56-I57-L57</f>
        <v>168699.56409999903</v>
      </c>
      <c r="O57" s="329">
        <f t="shared" si="7"/>
        <v>826554.9220999988</v>
      </c>
    </row>
    <row r="58" spans="1:15" x14ac:dyDescent="0.15">
      <c r="A58" s="193"/>
      <c r="B58" s="193"/>
      <c r="C58" s="329"/>
      <c r="D58" s="482"/>
      <c r="E58" s="193"/>
      <c r="F58" s="561"/>
      <c r="G58" s="329"/>
      <c r="H58" s="482" t="s">
        <v>2986</v>
      </c>
      <c r="I58" s="329">
        <v>13574.653999999999</v>
      </c>
      <c r="J58" s="193" t="s">
        <v>3015</v>
      </c>
      <c r="K58" s="193">
        <v>5800361022</v>
      </c>
      <c r="L58" s="329">
        <v>21651.597000000002</v>
      </c>
      <c r="M58" s="193" t="s">
        <v>3015</v>
      </c>
      <c r="N58" s="329">
        <f t="shared" si="6"/>
        <v>133473.31309999901</v>
      </c>
      <c r="O58" s="329">
        <f t="shared" si="7"/>
        <v>791328.67109999887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2986</v>
      </c>
      <c r="I59" s="329"/>
      <c r="J59" s="561"/>
      <c r="K59" s="193">
        <v>5800361022</v>
      </c>
      <c r="L59" s="329">
        <v>19286.883000000002</v>
      </c>
      <c r="M59" s="193" t="s">
        <v>3015</v>
      </c>
      <c r="N59" s="329">
        <f t="shared" si="6"/>
        <v>114186.43009999901</v>
      </c>
      <c r="O59" s="329">
        <f t="shared" si="7"/>
        <v>772041.78809999884</v>
      </c>
    </row>
    <row r="60" spans="1:15" x14ac:dyDescent="0.15">
      <c r="A60" s="193"/>
      <c r="B60" s="193"/>
      <c r="C60" s="329"/>
      <c r="D60" s="482"/>
      <c r="E60" s="193"/>
      <c r="F60" s="203"/>
      <c r="G60" s="329"/>
      <c r="H60" s="482" t="s">
        <v>2986</v>
      </c>
      <c r="I60" s="329"/>
      <c r="J60" s="561"/>
      <c r="K60" s="193">
        <v>5800361022</v>
      </c>
      <c r="L60" s="329">
        <v>9734.2389999999996</v>
      </c>
      <c r="M60" s="193" t="s">
        <v>3015</v>
      </c>
      <c r="N60" s="329">
        <f t="shared" si="6"/>
        <v>104452.19109999901</v>
      </c>
      <c r="O60" s="329">
        <f t="shared" si="7"/>
        <v>762307.5490999989</v>
      </c>
    </row>
    <row r="61" spans="1:15" x14ac:dyDescent="0.15">
      <c r="A61" s="193"/>
      <c r="B61" s="193"/>
      <c r="C61" s="329"/>
      <c r="D61" s="482"/>
      <c r="E61" s="193"/>
      <c r="F61" s="203"/>
      <c r="G61" s="329"/>
      <c r="H61" s="482" t="s">
        <v>2985</v>
      </c>
      <c r="I61" s="329">
        <v>15575.658000000001</v>
      </c>
      <c r="J61" s="193" t="s">
        <v>3015</v>
      </c>
      <c r="K61" s="193"/>
      <c r="L61" s="329"/>
      <c r="M61" s="561"/>
      <c r="N61" s="329">
        <f t="shared" si="6"/>
        <v>88876.533099999011</v>
      </c>
      <c r="O61" s="329">
        <f t="shared" si="7"/>
        <v>746731.89109999884</v>
      </c>
    </row>
    <row r="62" spans="1:15" x14ac:dyDescent="0.15">
      <c r="A62" s="193"/>
      <c r="B62" s="193"/>
      <c r="C62" s="329"/>
      <c r="D62" s="482"/>
      <c r="E62" s="193"/>
      <c r="F62" s="203"/>
      <c r="G62" s="329"/>
      <c r="H62" s="482" t="s">
        <v>2984</v>
      </c>
      <c r="I62" s="329">
        <v>8444.264000000001</v>
      </c>
      <c r="J62" s="193" t="s">
        <v>3015</v>
      </c>
      <c r="K62" s="193">
        <v>5800361022</v>
      </c>
      <c r="L62" s="329">
        <v>61316.692999999999</v>
      </c>
      <c r="M62" s="193" t="s">
        <v>3015</v>
      </c>
      <c r="N62" s="329">
        <f t="shared" si="6"/>
        <v>19115.576099999016</v>
      </c>
      <c r="O62" s="329">
        <f t="shared" si="7"/>
        <v>676970.93409999891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 t="s">
        <v>2983</v>
      </c>
      <c r="I63" s="329">
        <v>19115.576099999016</v>
      </c>
      <c r="J63" s="193" t="s">
        <v>3015</v>
      </c>
      <c r="K63" s="193"/>
      <c r="L63" s="329"/>
      <c r="M63" s="561"/>
      <c r="N63" s="329">
        <f t="shared" si="6"/>
        <v>0</v>
      </c>
      <c r="O63" s="329">
        <f t="shared" si="7"/>
        <v>657855.35799999989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 t="s">
        <v>2983</v>
      </c>
      <c r="I64" s="329">
        <v>44703.752900001004</v>
      </c>
      <c r="J64" s="561" t="s">
        <v>3016</v>
      </c>
      <c r="K64" s="193">
        <v>5800360296</v>
      </c>
      <c r="L64" s="329">
        <v>13699.374</v>
      </c>
      <c r="M64" s="561" t="s">
        <v>3016</v>
      </c>
      <c r="N64" s="329">
        <f>G28+N63-I64-L64</f>
        <v>29308.873099998997</v>
      </c>
      <c r="O64" s="329">
        <f t="shared" si="7"/>
        <v>599452.23109999893</v>
      </c>
    </row>
    <row r="65" spans="1:15" hidden="1" x14ac:dyDescent="0.15">
      <c r="A65" s="193"/>
      <c r="B65" s="193"/>
      <c r="C65" s="329"/>
      <c r="D65" s="482"/>
      <c r="E65" s="193"/>
      <c r="F65" s="203"/>
      <c r="G65" s="329"/>
      <c r="H65" s="482"/>
      <c r="I65" s="329"/>
      <c r="J65" s="193"/>
      <c r="K65" s="193"/>
      <c r="L65" s="329"/>
      <c r="M65" s="561"/>
      <c r="N65" s="329">
        <f t="shared" si="6"/>
        <v>29308.873099998997</v>
      </c>
      <c r="O65" s="329">
        <f t="shared" si="7"/>
        <v>599452.23109999893</v>
      </c>
    </row>
    <row r="66" spans="1:15" hidden="1" x14ac:dyDescent="0.15">
      <c r="A66" s="193"/>
      <c r="B66" s="193"/>
      <c r="C66" s="329"/>
      <c r="D66" s="482"/>
      <c r="E66" s="193"/>
      <c r="F66" s="561"/>
      <c r="G66" s="329"/>
      <c r="H66" s="482"/>
      <c r="I66" s="329"/>
      <c r="J66" s="561"/>
      <c r="K66" s="193"/>
      <c r="L66" s="329"/>
      <c r="M66" s="561"/>
      <c r="N66" s="329">
        <f t="shared" si="6"/>
        <v>29308.873099998997</v>
      </c>
      <c r="O66" s="329">
        <f t="shared" si="7"/>
        <v>599452.23109999893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561"/>
      <c r="N67" s="329">
        <f t="shared" si="6"/>
        <v>29308.873099998997</v>
      </c>
      <c r="O67" s="329">
        <f t="shared" si="7"/>
        <v>599452.23109999893</v>
      </c>
    </row>
    <row r="68" spans="1:15" hidden="1" x14ac:dyDescent="0.15">
      <c r="A68" s="193"/>
      <c r="B68" s="193"/>
      <c r="C68" s="329"/>
      <c r="D68" s="482"/>
      <c r="E68" s="193"/>
      <c r="F68" s="193"/>
      <c r="G68" s="329"/>
      <c r="H68" s="482"/>
      <c r="I68" s="329"/>
      <c r="J68" s="561"/>
      <c r="K68" s="193"/>
      <c r="L68" s="329"/>
      <c r="M68" s="561"/>
      <c r="N68" s="329">
        <f t="shared" si="6"/>
        <v>29308.873099998997</v>
      </c>
      <c r="O68" s="329">
        <f t="shared" si="7"/>
        <v>599452.23109999893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561"/>
      <c r="K69" s="193"/>
      <c r="L69" s="329"/>
      <c r="M69" s="561"/>
      <c r="N69" s="329">
        <f t="shared" si="6"/>
        <v>29308.873099998997</v>
      </c>
      <c r="O69" s="329">
        <f t="shared" si="7"/>
        <v>599452.23109999893</v>
      </c>
    </row>
    <row r="70" spans="1:15" hidden="1" x14ac:dyDescent="0.15">
      <c r="A70" s="193"/>
      <c r="B70" s="193"/>
      <c r="C70" s="329"/>
      <c r="D70" s="482"/>
      <c r="E70" s="193"/>
      <c r="F70" s="203"/>
      <c r="G70" s="329"/>
      <c r="H70" s="482"/>
      <c r="I70" s="329"/>
      <c r="J70" s="193"/>
      <c r="K70" s="193"/>
      <c r="L70" s="329"/>
      <c r="M70" s="561"/>
      <c r="N70" s="329">
        <f t="shared" si="6"/>
        <v>29308.873099998997</v>
      </c>
      <c r="O70" s="329">
        <f t="shared" si="7"/>
        <v>599452.23109999893</v>
      </c>
    </row>
    <row r="71" spans="1:15" hidden="1" x14ac:dyDescent="0.15">
      <c r="A71" s="193"/>
      <c r="B71" s="193"/>
      <c r="C71" s="329"/>
      <c r="D71" s="482"/>
      <c r="E71" s="193"/>
      <c r="F71" s="203"/>
      <c r="G71" s="329"/>
      <c r="H71" s="482"/>
      <c r="I71" s="329"/>
      <c r="J71" s="193"/>
      <c r="K71" s="193"/>
      <c r="L71" s="329"/>
      <c r="M71" s="561"/>
      <c r="N71" s="329">
        <f t="shared" si="6"/>
        <v>29308.873099998997</v>
      </c>
      <c r="O71" s="329">
        <f t="shared" si="7"/>
        <v>599452.23109999893</v>
      </c>
    </row>
    <row r="72" spans="1:15" hidden="1" x14ac:dyDescent="0.15">
      <c r="A72" s="193"/>
      <c r="B72" s="193"/>
      <c r="C72" s="329"/>
      <c r="D72" s="482"/>
      <c r="E72" s="193"/>
      <c r="F72" s="203"/>
      <c r="G72" s="329"/>
      <c r="H72" s="482"/>
      <c r="I72" s="329"/>
      <c r="J72" s="561"/>
      <c r="K72" s="193"/>
      <c r="L72" s="329"/>
      <c r="M72" s="561"/>
      <c r="N72" s="329">
        <f t="shared" si="6"/>
        <v>29308.873099998997</v>
      </c>
      <c r="O72" s="329">
        <f t="shared" si="7"/>
        <v>599452.23109999893</v>
      </c>
    </row>
    <row r="73" spans="1:15" hidden="1" x14ac:dyDescent="0.15">
      <c r="A73" s="193"/>
      <c r="B73" s="193"/>
      <c r="C73" s="329"/>
      <c r="D73" s="482"/>
      <c r="E73" s="193"/>
      <c r="F73" s="203"/>
      <c r="G73" s="329"/>
      <c r="H73" s="482"/>
      <c r="I73" s="329"/>
      <c r="J73" s="561"/>
      <c r="K73" s="193"/>
      <c r="L73" s="329"/>
      <c r="M73" s="561"/>
      <c r="N73" s="329">
        <f t="shared" si="6"/>
        <v>29308.873099998997</v>
      </c>
      <c r="O73" s="329">
        <f t="shared" si="7"/>
        <v>599452.23109999893</v>
      </c>
    </row>
    <row r="74" spans="1:15" hidden="1" x14ac:dyDescent="0.15">
      <c r="A74" s="193"/>
      <c r="B74" s="193"/>
      <c r="C74" s="329"/>
      <c r="D74" s="482"/>
      <c r="E74" s="193"/>
      <c r="F74" s="203"/>
      <c r="G74" s="329"/>
      <c r="H74" s="482"/>
      <c r="I74" s="329"/>
      <c r="J74" s="193"/>
      <c r="K74" s="193"/>
      <c r="L74" s="329"/>
      <c r="M74" s="561"/>
      <c r="N74" s="329">
        <f t="shared" si="6"/>
        <v>29308.873099998997</v>
      </c>
      <c r="O74" s="329">
        <f t="shared" si="7"/>
        <v>599452.23109999893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561"/>
      <c r="K75" s="193"/>
      <c r="L75" s="329"/>
      <c r="M75" s="193"/>
      <c r="N75" s="329">
        <f t="shared" si="6"/>
        <v>29308.873099998997</v>
      </c>
      <c r="O75" s="329">
        <f t="shared" si="7"/>
        <v>599452.23109999893</v>
      </c>
    </row>
    <row r="76" spans="1:15" hidden="1" x14ac:dyDescent="0.15">
      <c r="A76" s="193"/>
      <c r="B76" s="193"/>
      <c r="C76" s="329"/>
      <c r="D76" s="482"/>
      <c r="E76" s="193"/>
      <c r="F76" s="561"/>
      <c r="G76" s="329"/>
      <c r="H76" s="482"/>
      <c r="I76" s="329"/>
      <c r="J76" s="561"/>
      <c r="K76" s="193"/>
      <c r="L76" s="329"/>
      <c r="M76" s="561"/>
      <c r="N76" s="329">
        <f t="shared" si="6"/>
        <v>29308.873099998997</v>
      </c>
      <c r="O76" s="329">
        <f t="shared" si="7"/>
        <v>599452.23109999893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6"/>
        <v>29308.873099998997</v>
      </c>
      <c r="O77" s="329">
        <f t="shared" si="7"/>
        <v>599452.23109999893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561"/>
      <c r="K78" s="193"/>
      <c r="L78" s="329"/>
      <c r="M78" s="561"/>
      <c r="N78" s="329">
        <f t="shared" ref="N78:N106" si="10">+N77-I78-L78</f>
        <v>29308.873099998997</v>
      </c>
      <c r="O78" s="329">
        <f t="shared" ref="O78:O106" si="11">O77+G78-I78-L78</f>
        <v>599452.23109999893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561"/>
      <c r="N79" s="329">
        <f t="shared" si="10"/>
        <v>29308.873099998997</v>
      </c>
      <c r="O79" s="329">
        <f t="shared" si="11"/>
        <v>599452.23109999893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561"/>
      <c r="K80" s="193"/>
      <c r="L80" s="329"/>
      <c r="M80" s="561"/>
      <c r="N80" s="329">
        <f t="shared" si="10"/>
        <v>29308.873099998997</v>
      </c>
      <c r="O80" s="329">
        <f t="shared" si="11"/>
        <v>599452.23109999893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561"/>
      <c r="N81" s="329">
        <f t="shared" si="10"/>
        <v>29308.873099998997</v>
      </c>
      <c r="O81" s="329">
        <f t="shared" si="11"/>
        <v>599452.23109999893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561"/>
      <c r="K82" s="193"/>
      <c r="L82" s="329"/>
      <c r="M82" s="561"/>
      <c r="N82" s="329">
        <f t="shared" si="10"/>
        <v>29308.873099998997</v>
      </c>
      <c r="O82" s="329">
        <f t="shared" si="11"/>
        <v>599452.23109999893</v>
      </c>
    </row>
    <row r="83" spans="1:15" hidden="1" x14ac:dyDescent="0.15">
      <c r="A83" s="193"/>
      <c r="B83" s="193"/>
      <c r="C83" s="329"/>
      <c r="D83" s="482"/>
      <c r="E83" s="193"/>
      <c r="F83" s="203"/>
      <c r="G83" s="329"/>
      <c r="H83" s="482"/>
      <c r="I83" s="329"/>
      <c r="J83" s="193"/>
      <c r="K83" s="193"/>
      <c r="L83" s="329"/>
      <c r="M83" s="561"/>
      <c r="N83" s="329">
        <f t="shared" si="10"/>
        <v>29308.873099998997</v>
      </c>
      <c r="O83" s="329">
        <f t="shared" si="11"/>
        <v>599452.23109999893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561"/>
      <c r="N84" s="329">
        <f t="shared" si="10"/>
        <v>29308.873099998997</v>
      </c>
      <c r="O84" s="329">
        <f t="shared" si="11"/>
        <v>599452.23109999893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203"/>
      <c r="K85" s="193"/>
      <c r="L85" s="329"/>
      <c r="M85" s="561"/>
      <c r="N85" s="329">
        <f t="shared" si="10"/>
        <v>29308.873099998997</v>
      </c>
      <c r="O85" s="329">
        <f t="shared" si="11"/>
        <v>599452.23109999893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561"/>
      <c r="K86" s="193"/>
      <c r="L86" s="329"/>
      <c r="M86" s="561"/>
      <c r="N86" s="329">
        <f t="shared" si="10"/>
        <v>29308.873099998997</v>
      </c>
      <c r="O86" s="329">
        <f t="shared" si="11"/>
        <v>599452.23109999893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561"/>
      <c r="N87" s="329">
        <f t="shared" si="10"/>
        <v>29308.873099998997</v>
      </c>
      <c r="O87" s="329">
        <f t="shared" si="11"/>
        <v>599452.23109999893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10"/>
        <v>29308.873099998997</v>
      </c>
      <c r="O88" s="329">
        <f t="shared" si="11"/>
        <v>599452.23109999893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203"/>
      <c r="N89" s="329">
        <f t="shared" si="10"/>
        <v>29308.873099998997</v>
      </c>
      <c r="O89" s="329">
        <f t="shared" si="11"/>
        <v>599452.23109999893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203"/>
      <c r="K90" s="193"/>
      <c r="L90" s="329"/>
      <c r="M90" s="203"/>
      <c r="N90" s="329">
        <f t="shared" si="10"/>
        <v>29308.873099998997</v>
      </c>
      <c r="O90" s="329">
        <f t="shared" si="11"/>
        <v>599452.23109999893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10"/>
        <v>29308.873099998997</v>
      </c>
      <c r="O91" s="329">
        <f t="shared" si="11"/>
        <v>599452.23109999893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10"/>
        <v>29308.873099998997</v>
      </c>
      <c r="O92" s="329">
        <f t="shared" si="11"/>
        <v>599452.23109999893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203"/>
      <c r="K93" s="193"/>
      <c r="L93" s="329"/>
      <c r="M93" s="203"/>
      <c r="N93" s="329">
        <f t="shared" si="10"/>
        <v>29308.873099998997</v>
      </c>
      <c r="O93" s="329">
        <f t="shared" si="11"/>
        <v>599452.23109999893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10"/>
        <v>29308.873099998997</v>
      </c>
      <c r="O94" s="329">
        <f t="shared" si="11"/>
        <v>599452.23109999893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10"/>
        <v>29308.873099998997</v>
      </c>
      <c r="O95" s="329">
        <f t="shared" si="11"/>
        <v>599452.23109999893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10"/>
        <v>29308.873099998997</v>
      </c>
      <c r="O96" s="329">
        <f t="shared" si="11"/>
        <v>599452.23109999893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10"/>
        <v>29308.873099998997</v>
      </c>
      <c r="O97" s="329">
        <f t="shared" si="11"/>
        <v>599452.23109999893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10"/>
        <v>29308.873099998997</v>
      </c>
      <c r="O98" s="329">
        <f t="shared" si="11"/>
        <v>599452.23109999893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10"/>
        <v>29308.873099998997</v>
      </c>
      <c r="O99" s="329">
        <f t="shared" si="11"/>
        <v>599452.23109999893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10"/>
        <v>29308.873099998997</v>
      </c>
      <c r="O100" s="329">
        <f t="shared" si="11"/>
        <v>599452.23109999893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10"/>
        <v>29308.873099998997</v>
      </c>
      <c r="O101" s="329">
        <f t="shared" si="11"/>
        <v>599452.23109999893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10"/>
        <v>29308.873099998997</v>
      </c>
      <c r="O102" s="329">
        <f t="shared" si="11"/>
        <v>599452.23109999893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10"/>
        <v>29308.873099998997</v>
      </c>
      <c r="O103" s="329">
        <f t="shared" si="11"/>
        <v>599452.23109999893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10"/>
        <v>29308.873099998997</v>
      </c>
      <c r="O104" s="329">
        <f t="shared" si="11"/>
        <v>599452.23109999893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10"/>
        <v>29308.873099998997</v>
      </c>
      <c r="O105" s="329">
        <f t="shared" si="11"/>
        <v>599452.23109999893</v>
      </c>
    </row>
    <row r="106" spans="1:15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10"/>
        <v>29308.873099998997</v>
      </c>
      <c r="O106" s="329">
        <f t="shared" si="11"/>
        <v>599452.23109999893</v>
      </c>
    </row>
    <row r="107" spans="1:15" x14ac:dyDescent="0.15">
      <c r="A107" s="224"/>
      <c r="B107" s="224"/>
      <c r="C107" s="335">
        <f>SUM(C7:C106)</f>
        <v>624174.02809999895</v>
      </c>
      <c r="D107" s="224"/>
      <c r="E107" s="224"/>
      <c r="F107" s="224"/>
      <c r="G107" s="335">
        <f>SUM(G7:G106)</f>
        <v>1267888.8220000002</v>
      </c>
      <c r="H107" s="226"/>
      <c r="I107" s="335">
        <f>SUM(I7:I106)</f>
        <v>449829.30899999995</v>
      </c>
      <c r="J107" s="224"/>
      <c r="K107" s="224"/>
      <c r="L107" s="335">
        <f>SUM(L7:L106)</f>
        <v>842781.30999999959</v>
      </c>
      <c r="M107" s="224"/>
      <c r="N107" s="227"/>
      <c r="O107" s="228">
        <f>C107+G107-I107-L107</f>
        <v>599452.23109999951</v>
      </c>
    </row>
    <row r="108" spans="1:15" x14ac:dyDescent="0.15">
      <c r="A108" s="230"/>
      <c r="B108" s="615"/>
      <c r="C108" s="615"/>
      <c r="D108" s="615"/>
      <c r="E108" s="231"/>
      <c r="F108" s="562"/>
      <c r="G108" s="232"/>
      <c r="H108" s="233"/>
      <c r="I108" s="234"/>
      <c r="J108" s="272"/>
      <c r="K108" s="235" t="s">
        <v>200</v>
      </c>
      <c r="L108" s="236">
        <f>+L107+I107</f>
        <v>1292610.6189999995</v>
      </c>
      <c r="M108" s="284"/>
      <c r="N108" s="330">
        <f>+N106</f>
        <v>29308.873099998997</v>
      </c>
      <c r="O108" s="331" t="s">
        <v>3016</v>
      </c>
    </row>
    <row r="109" spans="1:15" x14ac:dyDescent="0.15">
      <c r="A109" s="230" t="s">
        <v>2974</v>
      </c>
      <c r="B109" s="563" t="s">
        <v>3023</v>
      </c>
      <c r="C109" s="336"/>
      <c r="D109" s="563"/>
      <c r="E109" s="231" t="s">
        <v>67</v>
      </c>
      <c r="F109" s="562">
        <v>64008766.549999997</v>
      </c>
      <c r="G109" s="232" t="s">
        <v>98</v>
      </c>
      <c r="H109" s="233">
        <v>42102</v>
      </c>
      <c r="I109" s="234" t="s">
        <v>199</v>
      </c>
      <c r="J109" s="236">
        <v>75511.308900000993</v>
      </c>
      <c r="K109" s="235"/>
      <c r="L109" s="236"/>
      <c r="M109" s="284"/>
      <c r="N109" s="330">
        <v>87780.358000000007</v>
      </c>
      <c r="O109" s="331" t="s">
        <v>3017</v>
      </c>
    </row>
    <row r="110" spans="1:15" x14ac:dyDescent="0.15">
      <c r="A110" s="230" t="s">
        <v>3014</v>
      </c>
      <c r="B110" s="563" t="s">
        <v>3024</v>
      </c>
      <c r="C110" s="336"/>
      <c r="D110" s="563"/>
      <c r="E110" s="231" t="s">
        <v>67</v>
      </c>
      <c r="F110" s="562">
        <v>38144349.18</v>
      </c>
      <c r="G110" s="232" t="s">
        <v>98</v>
      </c>
      <c r="H110" s="233">
        <v>42111</v>
      </c>
      <c r="I110" s="234" t="s">
        <v>199</v>
      </c>
      <c r="J110" s="236">
        <v>32481.628000000004</v>
      </c>
      <c r="K110" s="268"/>
      <c r="L110" s="236"/>
      <c r="M110" s="235"/>
      <c r="N110" s="330">
        <v>87759</v>
      </c>
      <c r="O110" s="331" t="s">
        <v>3018</v>
      </c>
    </row>
    <row r="111" spans="1:15" x14ac:dyDescent="0.15">
      <c r="A111" s="230" t="s">
        <v>3016</v>
      </c>
      <c r="B111" s="563" t="s">
        <v>3025</v>
      </c>
      <c r="C111" s="336"/>
      <c r="D111" s="563"/>
      <c r="E111" s="231" t="s">
        <v>67</v>
      </c>
      <c r="F111" s="562">
        <v>22164968.109999999</v>
      </c>
      <c r="G111" s="232" t="s">
        <v>98</v>
      </c>
      <c r="H111" s="233">
        <v>42116</v>
      </c>
      <c r="I111" s="234" t="s">
        <v>199</v>
      </c>
      <c r="J111" s="236">
        <v>13699.374</v>
      </c>
      <c r="K111" s="268"/>
      <c r="L111" s="236"/>
      <c r="M111" s="235"/>
      <c r="N111" s="330">
        <v>87739</v>
      </c>
      <c r="O111" s="331" t="s">
        <v>3019</v>
      </c>
    </row>
    <row r="112" spans="1:15" ht="12" thickBot="1" x14ac:dyDescent="0.2">
      <c r="A112" s="230"/>
      <c r="B112" s="563"/>
      <c r="C112" s="336"/>
      <c r="D112" s="563"/>
      <c r="E112" s="231"/>
      <c r="F112" s="562"/>
      <c r="G112" s="232"/>
      <c r="H112" s="233"/>
      <c r="I112" s="401" t="s">
        <v>1920</v>
      </c>
      <c r="J112" s="274">
        <f>SUM(J109:J111)</f>
        <v>121692.31090000099</v>
      </c>
      <c r="M112" s="235"/>
      <c r="N112" s="330">
        <v>131567</v>
      </c>
      <c r="O112" s="331" t="s">
        <v>3020</v>
      </c>
    </row>
    <row r="113" spans="1:15" ht="12" thickTop="1" x14ac:dyDescent="0.15">
      <c r="A113" s="230" t="s">
        <v>2975</v>
      </c>
      <c r="B113" s="565" t="s">
        <v>2979</v>
      </c>
      <c r="C113" s="348"/>
      <c r="E113" s="231" t="s">
        <v>67</v>
      </c>
      <c r="F113" s="564">
        <v>23515702.989999998</v>
      </c>
      <c r="G113" s="232" t="s">
        <v>98</v>
      </c>
      <c r="H113" s="233">
        <v>42060</v>
      </c>
      <c r="I113" s="234" t="s">
        <v>199</v>
      </c>
      <c r="J113" s="236">
        <v>131480.83309999894</v>
      </c>
      <c r="M113" s="284"/>
      <c r="N113" s="330">
        <v>87646</v>
      </c>
      <c r="O113" s="331" t="s">
        <v>3021</v>
      </c>
    </row>
    <row r="114" spans="1:15" x14ac:dyDescent="0.15">
      <c r="A114" s="230" t="s">
        <v>2976</v>
      </c>
      <c r="B114" s="565" t="s">
        <v>3026</v>
      </c>
      <c r="C114" s="348"/>
      <c r="E114" s="231" t="s">
        <v>67</v>
      </c>
      <c r="F114" s="564">
        <v>67027236.729999997</v>
      </c>
      <c r="G114" s="232" t="s">
        <v>98</v>
      </c>
      <c r="H114" s="233">
        <v>42069</v>
      </c>
      <c r="I114" s="234" t="s">
        <v>199</v>
      </c>
      <c r="J114" s="236">
        <v>283896.33109999524</v>
      </c>
      <c r="M114" s="284"/>
      <c r="N114" s="330">
        <v>87652</v>
      </c>
      <c r="O114" s="331" t="s">
        <v>3022</v>
      </c>
    </row>
    <row r="115" spans="1:15" x14ac:dyDescent="0.15">
      <c r="A115" s="230" t="s">
        <v>3013</v>
      </c>
      <c r="B115" s="565" t="s">
        <v>3027</v>
      </c>
      <c r="C115" s="348"/>
      <c r="E115" s="231" t="s">
        <v>67</v>
      </c>
      <c r="F115" s="564">
        <v>78979993.069999993</v>
      </c>
      <c r="G115" s="232" t="s">
        <v>98</v>
      </c>
      <c r="H115" s="233">
        <v>42079</v>
      </c>
      <c r="I115" s="234" t="s">
        <v>199</v>
      </c>
      <c r="J115" s="236">
        <v>187025.18400000379</v>
      </c>
      <c r="M115" s="235"/>
      <c r="N115" s="330"/>
      <c r="O115" s="331"/>
    </row>
    <row r="116" spans="1:15" x14ac:dyDescent="0.15">
      <c r="A116" s="230" t="s">
        <v>3015</v>
      </c>
      <c r="B116" s="565" t="s">
        <v>3028</v>
      </c>
      <c r="C116" s="348"/>
      <c r="E116" s="231" t="s">
        <v>67</v>
      </c>
      <c r="F116" s="564">
        <v>68230725.829999998</v>
      </c>
      <c r="G116" s="232" t="s">
        <v>98</v>
      </c>
      <c r="H116" s="233">
        <v>42086</v>
      </c>
      <c r="I116" s="234" t="s">
        <v>199</v>
      </c>
      <c r="J116" s="236">
        <v>118686.650900001</v>
      </c>
      <c r="M116" s="235"/>
      <c r="N116" s="330"/>
      <c r="O116" s="331"/>
    </row>
    <row r="117" spans="1:15" ht="12" thickBot="1" x14ac:dyDescent="0.2">
      <c r="A117" s="230"/>
      <c r="B117" s="563"/>
      <c r="C117" s="336"/>
      <c r="D117" s="563"/>
      <c r="E117" s="231"/>
      <c r="F117" s="562"/>
      <c r="G117" s="232"/>
      <c r="H117" s="233"/>
      <c r="I117" s="401" t="s">
        <v>320</v>
      </c>
      <c r="J117" s="274">
        <f>SUM(J113:J116)</f>
        <v>721088.99909999897</v>
      </c>
      <c r="M117" s="235"/>
      <c r="N117" s="330"/>
      <c r="O117" s="331"/>
    </row>
    <row r="118" spans="1:15" ht="12" thickTop="1" x14ac:dyDescent="0.15">
      <c r="A118" s="230"/>
      <c r="B118" s="180"/>
      <c r="C118" s="349"/>
      <c r="D118" s="350"/>
      <c r="E118" s="350"/>
      <c r="F118" s="351"/>
      <c r="G118" s="181"/>
      <c r="I118" s="229"/>
      <c r="M118" s="235"/>
      <c r="N118" s="330"/>
      <c r="O118" s="331"/>
    </row>
    <row r="119" spans="1:15" x14ac:dyDescent="0.15">
      <c r="A119" s="181"/>
      <c r="B119" s="181" t="s">
        <v>10</v>
      </c>
      <c r="C119" s="348" t="s">
        <v>2935</v>
      </c>
      <c r="D119" s="181" t="s">
        <v>871</v>
      </c>
      <c r="E119" s="181" t="s">
        <v>872</v>
      </c>
      <c r="F119" s="181" t="s">
        <v>18</v>
      </c>
      <c r="G119" s="181"/>
      <c r="L119" s="236"/>
      <c r="M119" s="235"/>
      <c r="N119" s="330"/>
      <c r="O119" s="331"/>
    </row>
    <row r="120" spans="1:15" x14ac:dyDescent="0.15">
      <c r="A120" s="230" t="s">
        <v>2974</v>
      </c>
      <c r="B120" s="180">
        <v>75511</v>
      </c>
      <c r="C120" s="349">
        <v>0.2</v>
      </c>
      <c r="D120" s="350">
        <f t="shared" ref="D120:D122" si="12">+B120*C120</f>
        <v>15102.2</v>
      </c>
      <c r="E120" s="350">
        <f t="shared" ref="E120:E122" si="13">+D120*0.1</f>
        <v>1510.2200000000003</v>
      </c>
      <c r="F120" s="351">
        <f t="shared" ref="F120:F122" si="14">+D120+E120</f>
        <v>16612.420000000002</v>
      </c>
      <c r="G120" s="181"/>
      <c r="I120" s="229"/>
      <c r="L120" s="236"/>
      <c r="M120" s="235"/>
      <c r="N120" s="330"/>
      <c r="O120" s="331"/>
    </row>
    <row r="121" spans="1:15" x14ac:dyDescent="0.15">
      <c r="A121" s="230" t="s">
        <v>3014</v>
      </c>
      <c r="B121" s="180">
        <v>32482</v>
      </c>
      <c r="C121" s="349">
        <v>0.2</v>
      </c>
      <c r="D121" s="350">
        <f t="shared" si="12"/>
        <v>6496.4000000000005</v>
      </c>
      <c r="E121" s="350">
        <f t="shared" si="13"/>
        <v>649.6400000000001</v>
      </c>
      <c r="F121" s="351">
        <f t="shared" si="14"/>
        <v>7146.0400000000009</v>
      </c>
      <c r="G121" s="181"/>
      <c r="I121" s="229"/>
      <c r="M121" s="235"/>
      <c r="N121" s="330"/>
      <c r="O121" s="331"/>
    </row>
    <row r="122" spans="1:15" x14ac:dyDescent="0.15">
      <c r="A122" s="230" t="s">
        <v>3016</v>
      </c>
      <c r="B122" s="180">
        <v>13699</v>
      </c>
      <c r="C122" s="349">
        <v>0.2</v>
      </c>
      <c r="D122" s="350">
        <f t="shared" si="12"/>
        <v>2739.8</v>
      </c>
      <c r="E122" s="350">
        <f t="shared" si="13"/>
        <v>273.98</v>
      </c>
      <c r="F122" s="351">
        <f t="shared" si="14"/>
        <v>3013.78</v>
      </c>
      <c r="G122" s="181"/>
      <c r="M122" s="235"/>
      <c r="N122" s="330"/>
      <c r="O122" s="331"/>
    </row>
    <row r="123" spans="1:15" ht="12" thickBot="1" x14ac:dyDescent="0.2">
      <c r="A123" s="230"/>
      <c r="B123" s="381">
        <f>SUM(B120:B122)</f>
        <v>121692</v>
      </c>
      <c r="C123" s="349"/>
      <c r="D123" s="380">
        <f>SUM(D120:D122)</f>
        <v>24338.400000000001</v>
      </c>
      <c r="E123" s="380">
        <f t="shared" ref="E123:F123" si="15">SUM(E120:E122)</f>
        <v>2433.8400000000006</v>
      </c>
      <c r="F123" s="380">
        <f t="shared" si="15"/>
        <v>26772.240000000002</v>
      </c>
      <c r="G123" s="181"/>
      <c r="M123" s="266">
        <f>+O123-O107</f>
        <v>0</v>
      </c>
      <c r="N123" s="228" t="s">
        <v>56</v>
      </c>
      <c r="O123" s="333">
        <f>SUM(N108:N122)</f>
        <v>599452.23109999904</v>
      </c>
    </row>
    <row r="124" spans="1:15" ht="12" thickTop="1" x14ac:dyDescent="0.15">
      <c r="A124" s="230" t="s">
        <v>2975</v>
      </c>
      <c r="B124" s="180">
        <v>131481</v>
      </c>
      <c r="C124" s="349">
        <v>0.2</v>
      </c>
      <c r="D124" s="350">
        <f t="shared" ref="D124:D127" si="16">+B124*C124</f>
        <v>26296.2</v>
      </c>
      <c r="E124" s="350">
        <f t="shared" ref="E124:E127" si="17">+D124*0.1</f>
        <v>2629.6200000000003</v>
      </c>
      <c r="F124" s="351">
        <f t="shared" ref="F124:F127" si="18">+D124+E124</f>
        <v>28925.82</v>
      </c>
      <c r="G124" s="181"/>
    </row>
    <row r="125" spans="1:15" s="181" customFormat="1" x14ac:dyDescent="0.15">
      <c r="A125" s="230" t="s">
        <v>2976</v>
      </c>
      <c r="B125" s="180">
        <v>283896</v>
      </c>
      <c r="C125" s="349">
        <v>0.2</v>
      </c>
      <c r="D125" s="350">
        <f t="shared" si="16"/>
        <v>56779.200000000004</v>
      </c>
      <c r="E125" s="350">
        <f t="shared" si="17"/>
        <v>5677.920000000001</v>
      </c>
      <c r="F125" s="351">
        <f t="shared" si="18"/>
        <v>62457.120000000003</v>
      </c>
      <c r="I125" s="180"/>
      <c r="J125" s="182"/>
      <c r="L125" s="180"/>
      <c r="M125" s="182"/>
      <c r="N125" s="180"/>
      <c r="O125" s="180"/>
    </row>
    <row r="126" spans="1:15" s="181" customFormat="1" x14ac:dyDescent="0.15">
      <c r="A126" s="230" t="s">
        <v>3013</v>
      </c>
      <c r="B126" s="180">
        <v>187025</v>
      </c>
      <c r="C126" s="349">
        <v>0.2</v>
      </c>
      <c r="D126" s="350">
        <f t="shared" si="16"/>
        <v>37405</v>
      </c>
      <c r="E126" s="350">
        <f t="shared" si="17"/>
        <v>3740.5</v>
      </c>
      <c r="F126" s="351">
        <f t="shared" si="18"/>
        <v>41145.5</v>
      </c>
      <c r="I126" s="180"/>
      <c r="J126" s="182"/>
      <c r="L126" s="180"/>
      <c r="M126" s="182"/>
      <c r="N126" s="180"/>
      <c r="O126" s="180"/>
    </row>
    <row r="127" spans="1:15" x14ac:dyDescent="0.15">
      <c r="A127" s="230" t="s">
        <v>3015</v>
      </c>
      <c r="B127" s="180">
        <v>118687</v>
      </c>
      <c r="C127" s="349">
        <v>0.2</v>
      </c>
      <c r="D127" s="350">
        <f t="shared" si="16"/>
        <v>23737.4</v>
      </c>
      <c r="E127" s="350">
        <f t="shared" si="17"/>
        <v>2373.7400000000002</v>
      </c>
      <c r="F127" s="351">
        <f t="shared" si="18"/>
        <v>26111.140000000003</v>
      </c>
      <c r="G127" s="181"/>
    </row>
    <row r="128" spans="1:15" ht="12" thickBot="1" x14ac:dyDescent="0.2">
      <c r="A128" s="230"/>
      <c r="B128" s="381">
        <f>SUM(B124:B127)</f>
        <v>721089</v>
      </c>
      <c r="C128" s="349"/>
      <c r="D128" s="380">
        <f>SUM(D124:D127)</f>
        <v>144217.80000000002</v>
      </c>
      <c r="E128" s="380">
        <f t="shared" ref="E128:F128" si="19">SUM(E124:E127)</f>
        <v>14421.78</v>
      </c>
      <c r="F128" s="380">
        <f t="shared" si="19"/>
        <v>158639.58000000002</v>
      </c>
      <c r="G128" s="181"/>
      <c r="J128" s="259"/>
    </row>
    <row r="129" spans="1:15" ht="12" thickTop="1" x14ac:dyDescent="0.15"/>
    <row r="133" spans="1:15" s="181" customFormat="1" x14ac:dyDescent="0.15">
      <c r="A133" s="182"/>
      <c r="B133" s="179"/>
      <c r="C133" s="180"/>
      <c r="F133" s="182"/>
      <c r="G133" s="180"/>
      <c r="I133" s="180"/>
      <c r="J133" s="182"/>
      <c r="L133" s="180"/>
      <c r="M133" s="182"/>
      <c r="N133" s="180"/>
      <c r="O133" s="180"/>
    </row>
    <row r="134" spans="1:15" s="181" customFormat="1" x14ac:dyDescent="0.15">
      <c r="A134" s="182"/>
      <c r="B134" s="179"/>
      <c r="C134" s="180"/>
      <c r="F134" s="182"/>
      <c r="G134" s="180"/>
      <c r="I134" s="180"/>
      <c r="J134" s="182"/>
      <c r="L134" s="180"/>
      <c r="M134" s="182"/>
      <c r="N134" s="180"/>
      <c r="O134" s="180"/>
    </row>
    <row r="135" spans="1:15" s="181" customFormat="1" x14ac:dyDescent="0.15">
      <c r="A135" s="182"/>
      <c r="B135" s="179"/>
      <c r="C135" s="180"/>
      <c r="F135" s="182"/>
      <c r="G135" s="180"/>
      <c r="I135" s="180"/>
      <c r="J135" s="182"/>
      <c r="L135" s="180"/>
      <c r="M135" s="182"/>
      <c r="N135" s="180"/>
      <c r="O135" s="180"/>
    </row>
    <row r="136" spans="1:15" s="181" customFormat="1" x14ac:dyDescent="0.15">
      <c r="A136" s="182"/>
      <c r="B136" s="179"/>
      <c r="C136" s="180"/>
      <c r="F136" s="182"/>
      <c r="G136" s="180"/>
      <c r="I136" s="180"/>
      <c r="J136" s="182"/>
      <c r="L136" s="180"/>
      <c r="M136" s="182"/>
      <c r="N136" s="180"/>
      <c r="O136" s="180"/>
    </row>
  </sheetData>
  <mergeCells count="7">
    <mergeCell ref="B108:D10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35"/>
  <sheetViews>
    <sheetView zoomScale="115" zoomScaleNormal="115" workbookViewId="0">
      <pane ySplit="6" topLeftCell="A86" activePane="bottomLeft" state="frozen"/>
      <selection pane="bottomLeft" activeCell="F123" sqref="F12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2942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2886</v>
      </c>
      <c r="B7" s="263"/>
      <c r="C7" s="636">
        <v>1920.6920999987706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1920.6920999987706</v>
      </c>
      <c r="O7" s="328">
        <f>+C106</f>
        <v>780698.52109999873</v>
      </c>
    </row>
    <row r="8" spans="1:15" x14ac:dyDescent="0.15">
      <c r="A8" s="193" t="s">
        <v>2931</v>
      </c>
      <c r="B8" s="193"/>
      <c r="C8" s="637">
        <v>123791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1920.6920999987706</v>
      </c>
      <c r="O8" s="329">
        <f>O7+G8-I8-L8</f>
        <v>780698.52109999873</v>
      </c>
    </row>
    <row r="9" spans="1:15" x14ac:dyDescent="0.15">
      <c r="A9" s="193" t="s">
        <v>2930</v>
      </c>
      <c r="B9" s="193"/>
      <c r="C9" s="637">
        <v>39907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1920.6920999987706</v>
      </c>
      <c r="O9" s="329">
        <f t="shared" ref="O9" si="1">O8+G9-I9-L9</f>
        <v>780698.52109999873</v>
      </c>
    </row>
    <row r="10" spans="1:15" x14ac:dyDescent="0.15">
      <c r="A10" s="193" t="s">
        <v>2886</v>
      </c>
      <c r="B10" s="193"/>
      <c r="C10" s="329">
        <v>395434.20599999995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>+N9-I10-L10</f>
        <v>1920.6920999987706</v>
      </c>
      <c r="O10" s="329">
        <f>O9+G10-I10-L10</f>
        <v>780698.52109999873</v>
      </c>
    </row>
    <row r="11" spans="1:15" x14ac:dyDescent="0.15">
      <c r="A11" s="193" t="s">
        <v>2977</v>
      </c>
      <c r="B11" s="193"/>
      <c r="C11" s="329">
        <v>219645.62299999999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>+N10-I11-L11</f>
        <v>1920.6920999987706</v>
      </c>
      <c r="O11" s="329">
        <f>O10+G11-I11-L11</f>
        <v>780698.52109999873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2943</v>
      </c>
      <c r="I12" s="329">
        <v>1920.6920999987706</v>
      </c>
      <c r="J12" s="193" t="s">
        <v>2886</v>
      </c>
      <c r="K12" s="193"/>
      <c r="L12" s="329"/>
      <c r="M12" s="193"/>
      <c r="N12" s="329">
        <f>+N11-I12-L12</f>
        <v>0</v>
      </c>
      <c r="O12" s="329">
        <f>O10+G12-I12-L12</f>
        <v>778777.82899999991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 t="s">
        <v>2943</v>
      </c>
      <c r="I13" s="329">
        <v>770.75690000122904</v>
      </c>
      <c r="J13" s="193" t="s">
        <v>2931</v>
      </c>
      <c r="K13" s="193">
        <v>5800360289</v>
      </c>
      <c r="L13" s="329">
        <v>59225.841999999997</v>
      </c>
      <c r="M13" s="193" t="s">
        <v>2931</v>
      </c>
      <c r="N13" s="329">
        <f>C8+N12-I13-L13</f>
        <v>63794.401099998773</v>
      </c>
      <c r="O13" s="329">
        <f t="shared" ref="O13:O77" si="2">O12+G13-I13-L13</f>
        <v>718781.23009999876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 t="s">
        <v>2943</v>
      </c>
      <c r="I14" s="329"/>
      <c r="J14" s="193"/>
      <c r="K14" s="193">
        <v>5800360289</v>
      </c>
      <c r="L14" s="329">
        <v>18332.807000000001</v>
      </c>
      <c r="M14" s="193" t="s">
        <v>2931</v>
      </c>
      <c r="N14" s="329">
        <f t="shared" ref="N14:N77" si="3">+N13-I14-L14</f>
        <v>45461.594099998772</v>
      </c>
      <c r="O14" s="329">
        <f t="shared" si="2"/>
        <v>700448.42309999873</v>
      </c>
    </row>
    <row r="15" spans="1:15" x14ac:dyDescent="0.15">
      <c r="A15" s="193"/>
      <c r="B15" s="193"/>
      <c r="C15" s="329"/>
      <c r="D15" s="482" t="s">
        <v>2944</v>
      </c>
      <c r="E15" s="193" t="s">
        <v>319</v>
      </c>
      <c r="F15" s="561" t="str">
        <f>+'[1]รับ 0315'!$F$55</f>
        <v>TOP 070215</v>
      </c>
      <c r="G15" s="329">
        <f>+'[1]รับ 0315'!$D$56</f>
        <v>175832.193</v>
      </c>
      <c r="H15" s="482" t="s">
        <v>2944</v>
      </c>
      <c r="I15" s="329">
        <v>11285.515000000001</v>
      </c>
      <c r="J15" s="193" t="s">
        <v>2931</v>
      </c>
      <c r="K15" s="193">
        <v>5800360289</v>
      </c>
      <c r="L15" s="329">
        <v>18916.339</v>
      </c>
      <c r="M15" s="193" t="s">
        <v>2931</v>
      </c>
      <c r="N15" s="329">
        <f t="shared" si="3"/>
        <v>15259.740099998773</v>
      </c>
      <c r="O15" s="329">
        <f t="shared" si="2"/>
        <v>846078.76209999865</v>
      </c>
    </row>
    <row r="16" spans="1:15" x14ac:dyDescent="0.15">
      <c r="A16" s="193"/>
      <c r="B16" s="193"/>
      <c r="C16" s="329"/>
      <c r="D16" s="482"/>
      <c r="E16" s="193"/>
      <c r="F16" s="203"/>
      <c r="G16" s="329"/>
      <c r="H16" s="482" t="s">
        <v>2944</v>
      </c>
      <c r="I16" s="329"/>
      <c r="J16" s="193"/>
      <c r="K16" s="193">
        <v>5800360289</v>
      </c>
      <c r="L16" s="329">
        <v>15259.740099998773</v>
      </c>
      <c r="M16" s="193" t="s">
        <v>2931</v>
      </c>
      <c r="N16" s="329">
        <f t="shared" ref="N16:N22" si="4">+N15-I16-L16</f>
        <v>0</v>
      </c>
      <c r="O16" s="329">
        <f t="shared" ref="O16:O22" si="5">O15+G16-I16-L16</f>
        <v>830819.02199999988</v>
      </c>
    </row>
    <row r="17" spans="1:15" x14ac:dyDescent="0.15">
      <c r="A17" s="193"/>
      <c r="B17" s="193"/>
      <c r="C17" s="329"/>
      <c r="D17" s="482"/>
      <c r="E17" s="193"/>
      <c r="F17" s="203"/>
      <c r="G17" s="329"/>
      <c r="H17" s="482"/>
      <c r="I17" s="329"/>
      <c r="J17" s="193"/>
      <c r="K17" s="193">
        <v>5800360289</v>
      </c>
      <c r="L17" s="329">
        <v>29083.6969000012</v>
      </c>
      <c r="M17" s="193" t="s">
        <v>2930</v>
      </c>
      <c r="N17" s="329">
        <f>C9+N16-I17-L17</f>
        <v>10823.3030999988</v>
      </c>
      <c r="O17" s="329">
        <f t="shared" si="5"/>
        <v>801735.32509999874</v>
      </c>
    </row>
    <row r="18" spans="1:15" x14ac:dyDescent="0.15">
      <c r="A18" s="193"/>
      <c r="B18" s="193"/>
      <c r="C18" s="329"/>
      <c r="D18" s="482"/>
      <c r="E18" s="193"/>
      <c r="F18" s="203"/>
      <c r="G18" s="329"/>
      <c r="H18" s="482" t="s">
        <v>2945</v>
      </c>
      <c r="I18" s="329">
        <v>7174.3429999999998</v>
      </c>
      <c r="J18" s="193" t="s">
        <v>2930</v>
      </c>
      <c r="K18" s="193">
        <v>5800360289</v>
      </c>
      <c r="L18" s="329">
        <v>3648.9600999988006</v>
      </c>
      <c r="M18" s="193" t="s">
        <v>2930</v>
      </c>
      <c r="N18" s="329">
        <f t="shared" si="4"/>
        <v>0</v>
      </c>
      <c r="O18" s="329">
        <f t="shared" si="5"/>
        <v>790912.022</v>
      </c>
    </row>
    <row r="19" spans="1:15" x14ac:dyDescent="0.15">
      <c r="A19" s="193"/>
      <c r="B19" s="193"/>
      <c r="C19" s="329"/>
      <c r="D19" s="482"/>
      <c r="E19" s="193"/>
      <c r="F19" s="203"/>
      <c r="G19" s="329"/>
      <c r="H19" s="482" t="s">
        <v>2945</v>
      </c>
      <c r="I19" s="329"/>
      <c r="J19" s="193"/>
      <c r="K19" s="193">
        <v>5800390276</v>
      </c>
      <c r="L19" s="329">
        <v>15839.3769000012</v>
      </c>
      <c r="M19" s="193" t="s">
        <v>2886</v>
      </c>
      <c r="N19" s="329">
        <f>C10+N18-I19-L19</f>
        <v>379594.82909999875</v>
      </c>
      <c r="O19" s="329">
        <f t="shared" si="5"/>
        <v>775072.6450999988</v>
      </c>
    </row>
    <row r="20" spans="1:15" x14ac:dyDescent="0.15">
      <c r="A20" s="193"/>
      <c r="B20" s="193"/>
      <c r="C20" s="329"/>
      <c r="D20" s="482" t="s">
        <v>2946</v>
      </c>
      <c r="E20" s="193" t="s">
        <v>319</v>
      </c>
      <c r="F20" s="561" t="s">
        <v>2977</v>
      </c>
      <c r="G20" s="329">
        <v>43932.966</v>
      </c>
      <c r="H20" s="482" t="s">
        <v>2946</v>
      </c>
      <c r="I20" s="329">
        <v>17271.663</v>
      </c>
      <c r="J20" s="193" t="s">
        <v>2886</v>
      </c>
      <c r="K20" s="193">
        <v>5800390276</v>
      </c>
      <c r="L20" s="329">
        <v>17436.346000000001</v>
      </c>
      <c r="M20" s="193" t="s">
        <v>2886</v>
      </c>
      <c r="N20" s="329">
        <f t="shared" si="4"/>
        <v>344886.82009999873</v>
      </c>
      <c r="O20" s="329">
        <f t="shared" si="5"/>
        <v>784297.60209999874</v>
      </c>
    </row>
    <row r="21" spans="1:15" x14ac:dyDescent="0.15">
      <c r="A21" s="193"/>
      <c r="B21" s="193"/>
      <c r="C21" s="329"/>
      <c r="D21" s="482" t="s">
        <v>2947</v>
      </c>
      <c r="E21" s="193" t="s">
        <v>319</v>
      </c>
      <c r="F21" s="561" t="s">
        <v>2977</v>
      </c>
      <c r="G21" s="329">
        <v>173758.53700000001</v>
      </c>
      <c r="H21" s="482" t="s">
        <v>2947</v>
      </c>
      <c r="I21" s="329">
        <v>9049.5340000000015</v>
      </c>
      <c r="J21" s="193" t="s">
        <v>2886</v>
      </c>
      <c r="K21" s="193">
        <v>5800390276</v>
      </c>
      <c r="L21" s="329">
        <v>17146.904999999999</v>
      </c>
      <c r="M21" s="193" t="s">
        <v>2886</v>
      </c>
      <c r="N21" s="329">
        <f t="shared" si="4"/>
        <v>318690.38109999872</v>
      </c>
      <c r="O21" s="329">
        <f t="shared" si="5"/>
        <v>931859.70009999874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 t="s">
        <v>2948</v>
      </c>
      <c r="I22" s="329">
        <v>16879.421000000002</v>
      </c>
      <c r="J22" s="193" t="s">
        <v>2886</v>
      </c>
      <c r="K22" s="193">
        <v>5800390276</v>
      </c>
      <c r="L22" s="329">
        <v>17456.307000000001</v>
      </c>
      <c r="M22" s="193" t="s">
        <v>2886</v>
      </c>
      <c r="N22" s="329">
        <f t="shared" si="4"/>
        <v>284354.65309999872</v>
      </c>
      <c r="O22" s="329">
        <f t="shared" si="5"/>
        <v>897523.97209999873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2949</v>
      </c>
      <c r="I23" s="329">
        <v>52341.985000000008</v>
      </c>
      <c r="J23" s="193" t="s">
        <v>2886</v>
      </c>
      <c r="K23" s="193">
        <v>5800390276</v>
      </c>
      <c r="L23" s="329">
        <v>2394.3789999999999</v>
      </c>
      <c r="M23" s="193" t="s">
        <v>2886</v>
      </c>
      <c r="N23" s="329">
        <f t="shared" si="3"/>
        <v>229618.28909999871</v>
      </c>
      <c r="O23" s="329">
        <f t="shared" si="2"/>
        <v>842787.60809999879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 t="s">
        <v>2949</v>
      </c>
      <c r="I24" s="329"/>
      <c r="J24" s="193"/>
      <c r="K24" s="193">
        <v>5800390276</v>
      </c>
      <c r="L24" s="329">
        <v>18438.416000000001</v>
      </c>
      <c r="M24" s="193" t="s">
        <v>2886</v>
      </c>
      <c r="N24" s="329">
        <f t="shared" si="3"/>
        <v>211179.87309999872</v>
      </c>
      <c r="O24" s="329">
        <f t="shared" si="2"/>
        <v>824349.19209999882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2950</v>
      </c>
      <c r="I25" s="329">
        <v>14685.654999999999</v>
      </c>
      <c r="J25" s="193" t="s">
        <v>2886</v>
      </c>
      <c r="K25" s="193">
        <v>5800390276</v>
      </c>
      <c r="L25" s="329">
        <v>18823.668000000001</v>
      </c>
      <c r="M25" s="193" t="s">
        <v>2886</v>
      </c>
      <c r="N25" s="329">
        <f t="shared" si="3"/>
        <v>177670.55009999871</v>
      </c>
      <c r="O25" s="329">
        <f t="shared" si="2"/>
        <v>790839.86909999885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2950</v>
      </c>
      <c r="I26" s="329"/>
      <c r="J26" s="193"/>
      <c r="K26" s="193">
        <v>5800390276</v>
      </c>
      <c r="L26" s="329">
        <v>41519.862000000001</v>
      </c>
      <c r="M26" s="193" t="s">
        <v>2886</v>
      </c>
      <c r="N26" s="329">
        <f t="shared" si="3"/>
        <v>136150.68809999872</v>
      </c>
      <c r="O26" s="329">
        <f t="shared" si="2"/>
        <v>749320.00709999888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 t="s">
        <v>2951</v>
      </c>
      <c r="I27" s="329">
        <v>80103.100000000006</v>
      </c>
      <c r="J27" s="193" t="s">
        <v>2886</v>
      </c>
      <c r="K27" s="193">
        <v>5800390276</v>
      </c>
      <c r="L27" s="329">
        <v>48149.273999999998</v>
      </c>
      <c r="M27" s="193" t="s">
        <v>2886</v>
      </c>
      <c r="N27" s="329">
        <f t="shared" si="3"/>
        <v>7898.3140999987154</v>
      </c>
      <c r="O27" s="329">
        <f t="shared" si="2"/>
        <v>621067.63309999893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2951</v>
      </c>
      <c r="I28" s="329"/>
      <c r="J28" s="193"/>
      <c r="K28" s="193">
        <v>5800390276</v>
      </c>
      <c r="L28" s="329">
        <v>7898.3140999987154</v>
      </c>
      <c r="M28" s="193" t="s">
        <v>2886</v>
      </c>
      <c r="N28" s="329">
        <f t="shared" ref="N28:N33" si="6">+N27-I28-L28</f>
        <v>0</v>
      </c>
      <c r="O28" s="329">
        <f t="shared" ref="O28:O33" si="7">O27+G28-I28-L28</f>
        <v>613169.31900000025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/>
      <c r="I29" s="329"/>
      <c r="J29" s="193"/>
      <c r="K29" s="193">
        <v>5800390276</v>
      </c>
      <c r="L29" s="329">
        <v>10781.8319000013</v>
      </c>
      <c r="M29" s="561" t="str">
        <f>+'[1]รับ 0315'!$F$55</f>
        <v>TOP 070215</v>
      </c>
      <c r="N29" s="329">
        <f>C11+G15+G20+G21+N28-I29-L29</f>
        <v>602387.48709999875</v>
      </c>
      <c r="O29" s="329">
        <f t="shared" si="7"/>
        <v>602387.48709999898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2951</v>
      </c>
      <c r="I30" s="329"/>
      <c r="J30" s="193"/>
      <c r="K30" s="193">
        <v>5800390276</v>
      </c>
      <c r="L30" s="329">
        <v>34988.353000000003</v>
      </c>
      <c r="M30" s="561" t="str">
        <f>+'[1]รับ 0315'!$F$55</f>
        <v>TOP 070215</v>
      </c>
      <c r="N30" s="329">
        <f t="shared" si="6"/>
        <v>567399.13409999874</v>
      </c>
      <c r="O30" s="329">
        <f t="shared" si="7"/>
        <v>567399.13409999898</v>
      </c>
    </row>
    <row r="31" spans="1:15" x14ac:dyDescent="0.15">
      <c r="A31" s="193"/>
      <c r="B31" s="193"/>
      <c r="C31" s="329"/>
      <c r="D31" s="482" t="s">
        <v>2952</v>
      </c>
      <c r="E31" s="193" t="s">
        <v>319</v>
      </c>
      <c r="F31" s="561" t="s">
        <v>2975</v>
      </c>
      <c r="G31" s="329">
        <v>85798.895000000004</v>
      </c>
      <c r="H31" s="482" t="s">
        <v>2952</v>
      </c>
      <c r="I31" s="329">
        <v>4285.8559999999998</v>
      </c>
      <c r="J31" s="193" t="s">
        <v>2886</v>
      </c>
      <c r="K31" s="193">
        <v>5800390276</v>
      </c>
      <c r="L31" s="329">
        <v>14848.321</v>
      </c>
      <c r="M31" s="561" t="str">
        <f>+'[1]รับ 0315'!$F$55</f>
        <v>TOP 070215</v>
      </c>
      <c r="N31" s="329">
        <f t="shared" si="6"/>
        <v>548264.95709999872</v>
      </c>
      <c r="O31" s="329">
        <f t="shared" si="7"/>
        <v>634063.85209999897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2952</v>
      </c>
      <c r="I32" s="329"/>
      <c r="J32" s="193"/>
      <c r="K32" s="193">
        <v>5800390276</v>
      </c>
      <c r="L32" s="329">
        <v>17236.735000000001</v>
      </c>
      <c r="M32" s="561" t="str">
        <f>+'[1]รับ 0315'!$F$55</f>
        <v>TOP 070215</v>
      </c>
      <c r="N32" s="329">
        <f t="shared" si="6"/>
        <v>531028.22209999873</v>
      </c>
      <c r="O32" s="329">
        <f t="shared" si="7"/>
        <v>616827.11709999898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2952</v>
      </c>
      <c r="I33" s="329"/>
      <c r="J33" s="193"/>
      <c r="K33" s="193">
        <v>5800390276</v>
      </c>
      <c r="L33" s="329">
        <v>34982.364999999998</v>
      </c>
      <c r="M33" s="561" t="str">
        <f>+'[1]รับ 0315'!$F$55</f>
        <v>TOP 070215</v>
      </c>
      <c r="N33" s="329">
        <f t="shared" si="6"/>
        <v>496045.85709999874</v>
      </c>
      <c r="O33" s="329">
        <f t="shared" si="7"/>
        <v>581844.75209999899</v>
      </c>
    </row>
    <row r="34" spans="1:15" x14ac:dyDescent="0.15">
      <c r="A34" s="193"/>
      <c r="B34" s="193"/>
      <c r="C34" s="329"/>
      <c r="D34" s="482" t="s">
        <v>2953</v>
      </c>
      <c r="E34" s="193" t="s">
        <v>319</v>
      </c>
      <c r="F34" s="561" t="s">
        <v>2975</v>
      </c>
      <c r="G34" s="329">
        <v>87855.706000000006</v>
      </c>
      <c r="H34" s="482" t="s">
        <v>2953</v>
      </c>
      <c r="I34" s="329">
        <v>3295.64</v>
      </c>
      <c r="J34" s="193" t="s">
        <v>2886</v>
      </c>
      <c r="K34" s="193">
        <v>5800390276</v>
      </c>
      <c r="L34" s="329">
        <v>17266.677</v>
      </c>
      <c r="M34" s="561" t="str">
        <f>+'[1]รับ 0315'!$F$55</f>
        <v>TOP 070215</v>
      </c>
      <c r="N34" s="329">
        <f t="shared" ref="N34:N48" si="8">+N33-I34-L34</f>
        <v>475483.5400999987</v>
      </c>
      <c r="O34" s="329">
        <f t="shared" ref="O34:O48" si="9">O33+G34-I34-L34</f>
        <v>649138.14109999896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2953</v>
      </c>
      <c r="I35" s="329"/>
      <c r="J35" s="193"/>
      <c r="K35" s="193">
        <v>5800390276</v>
      </c>
      <c r="L35" s="329">
        <v>1770.5830000000001</v>
      </c>
      <c r="M35" s="561" t="str">
        <f>+'[1]รับ 0315'!$F$55</f>
        <v>TOP 070215</v>
      </c>
      <c r="N35" s="329">
        <f t="shared" si="8"/>
        <v>473712.95709999872</v>
      </c>
      <c r="O35" s="329">
        <f t="shared" si="9"/>
        <v>647367.55809999898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 t="s">
        <v>2953</v>
      </c>
      <c r="I36" s="329"/>
      <c r="J36" s="193"/>
      <c r="K36" s="193">
        <v>5800390276</v>
      </c>
      <c r="L36" s="329">
        <v>1806.5139999999999</v>
      </c>
      <c r="M36" s="561" t="str">
        <f>+'[1]รับ 0315'!$F$55</f>
        <v>TOP 070215</v>
      </c>
      <c r="N36" s="329">
        <f t="shared" si="8"/>
        <v>471906.44309999869</v>
      </c>
      <c r="O36" s="329">
        <f t="shared" si="9"/>
        <v>645561.04409999901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2953</v>
      </c>
      <c r="I37" s="329"/>
      <c r="J37" s="193"/>
      <c r="K37" s="193">
        <v>5800390276</v>
      </c>
      <c r="L37" s="329">
        <v>1792.5409999999999</v>
      </c>
      <c r="M37" s="561" t="str">
        <f>+'[1]รับ 0315'!$F$55</f>
        <v>TOP 070215</v>
      </c>
      <c r="N37" s="329">
        <f t="shared" si="8"/>
        <v>470113.90209999867</v>
      </c>
      <c r="O37" s="329">
        <f t="shared" si="9"/>
        <v>643768.50309999904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2953</v>
      </c>
      <c r="I38" s="329"/>
      <c r="J38" s="193"/>
      <c r="K38" s="193">
        <v>5800390276</v>
      </c>
      <c r="L38" s="329">
        <v>1833.462</v>
      </c>
      <c r="M38" s="561" t="str">
        <f>+'[1]รับ 0315'!$F$55</f>
        <v>TOP 070215</v>
      </c>
      <c r="N38" s="329">
        <f t="shared" si="8"/>
        <v>468280.44009999867</v>
      </c>
      <c r="O38" s="329">
        <f t="shared" si="9"/>
        <v>641935.04109999898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2953</v>
      </c>
      <c r="I39" s="329"/>
      <c r="J39" s="193"/>
      <c r="K39" s="193">
        <v>5800390276</v>
      </c>
      <c r="L39" s="329">
        <v>1819.489</v>
      </c>
      <c r="M39" s="561" t="str">
        <f>+'[1]รับ 0315'!$F$55</f>
        <v>TOP 070215</v>
      </c>
      <c r="N39" s="329">
        <f t="shared" si="8"/>
        <v>466460.95109999867</v>
      </c>
      <c r="O39" s="329">
        <f t="shared" si="9"/>
        <v>640115.55209999904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2953</v>
      </c>
      <c r="I40" s="329"/>
      <c r="J40" s="193"/>
      <c r="K40" s="193">
        <v>5800390276</v>
      </c>
      <c r="L40" s="329">
        <v>1864.402</v>
      </c>
      <c r="M40" s="561" t="str">
        <f>+'[1]รับ 0315'!$F$55</f>
        <v>TOP 070215</v>
      </c>
      <c r="N40" s="329">
        <f t="shared" si="8"/>
        <v>464596.54909999867</v>
      </c>
      <c r="O40" s="329">
        <f t="shared" si="9"/>
        <v>638251.15009999904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2953</v>
      </c>
      <c r="I41" s="329"/>
      <c r="J41" s="193"/>
      <c r="K41" s="193">
        <v>5800390276</v>
      </c>
      <c r="L41" s="329">
        <v>1832.4639999999999</v>
      </c>
      <c r="M41" s="561" t="str">
        <f>+'[1]รับ 0315'!$F$55</f>
        <v>TOP 070215</v>
      </c>
      <c r="N41" s="329">
        <f t="shared" si="8"/>
        <v>462764.08509999869</v>
      </c>
      <c r="O41" s="329">
        <f t="shared" si="9"/>
        <v>636418.686099999</v>
      </c>
    </row>
    <row r="42" spans="1:15" x14ac:dyDescent="0.15">
      <c r="A42" s="193"/>
      <c r="B42" s="193"/>
      <c r="C42" s="329"/>
      <c r="D42" s="482"/>
      <c r="E42" s="193"/>
      <c r="F42" s="193"/>
      <c r="G42" s="329"/>
      <c r="H42" s="482" t="s">
        <v>2953</v>
      </c>
      <c r="I42" s="329"/>
      <c r="J42" s="193"/>
      <c r="K42" s="193">
        <v>5800390276</v>
      </c>
      <c r="L42" s="329">
        <v>1847.4349999999999</v>
      </c>
      <c r="M42" s="561" t="str">
        <f>+'[1]รับ 0315'!$F$55</f>
        <v>TOP 070215</v>
      </c>
      <c r="N42" s="329">
        <f t="shared" si="8"/>
        <v>460916.65009999869</v>
      </c>
      <c r="O42" s="329">
        <f t="shared" si="9"/>
        <v>634571.25109999895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 t="s">
        <v>2953</v>
      </c>
      <c r="I43" s="329"/>
      <c r="J43" s="193"/>
      <c r="K43" s="193">
        <v>5800390276</v>
      </c>
      <c r="L43" s="329">
        <v>948.17</v>
      </c>
      <c r="M43" s="561" t="str">
        <f>+'[1]รับ 0315'!$F$55</f>
        <v>TOP 070215</v>
      </c>
      <c r="N43" s="329">
        <f t="shared" si="8"/>
        <v>459968.48009999871</v>
      </c>
      <c r="O43" s="329">
        <f t="shared" si="9"/>
        <v>633623.0810999989</v>
      </c>
    </row>
    <row r="44" spans="1:15" x14ac:dyDescent="0.15">
      <c r="A44" s="193"/>
      <c r="B44" s="193"/>
      <c r="C44" s="329"/>
      <c r="D44" s="482" t="s">
        <v>2954</v>
      </c>
      <c r="E44" s="193" t="s">
        <v>319</v>
      </c>
      <c r="F44" s="561" t="s">
        <v>2975</v>
      </c>
      <c r="G44" s="329">
        <v>263439.49900000001</v>
      </c>
      <c r="H44" s="482" t="s">
        <v>2954</v>
      </c>
      <c r="I44" s="329">
        <v>5183.2990000000009</v>
      </c>
      <c r="J44" s="193" t="s">
        <v>2886</v>
      </c>
      <c r="K44" s="193">
        <v>5800390276</v>
      </c>
      <c r="L44" s="329">
        <v>19767.752</v>
      </c>
      <c r="M44" s="561" t="str">
        <f>+'[1]รับ 0315'!$F$55</f>
        <v>TOP 070215</v>
      </c>
      <c r="N44" s="329">
        <f t="shared" si="8"/>
        <v>435017.42909999873</v>
      </c>
      <c r="O44" s="329">
        <f t="shared" si="9"/>
        <v>872111.529099999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2955</v>
      </c>
      <c r="I45" s="329">
        <v>5574.9690000000001</v>
      </c>
      <c r="J45" s="193" t="s">
        <v>2886</v>
      </c>
      <c r="K45" s="193">
        <v>5800390276</v>
      </c>
      <c r="L45" s="329">
        <v>19644.083999999999</v>
      </c>
      <c r="M45" s="561" t="str">
        <f>+'[1]รับ 0315'!$F$55</f>
        <v>TOP 070215</v>
      </c>
      <c r="N45" s="329">
        <f t="shared" si="8"/>
        <v>409798.37609999877</v>
      </c>
      <c r="O45" s="329">
        <f t="shared" si="9"/>
        <v>846892.47609999892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2955</v>
      </c>
      <c r="I46" s="329"/>
      <c r="J46" s="193"/>
      <c r="K46" s="193">
        <v>5800390276</v>
      </c>
      <c r="L46" s="329">
        <v>49379.58</v>
      </c>
      <c r="M46" s="561" t="str">
        <f>+'[1]รับ 0315'!$F$55</f>
        <v>TOP 070215</v>
      </c>
      <c r="N46" s="329">
        <f t="shared" si="8"/>
        <v>360418.79609999876</v>
      </c>
      <c r="O46" s="329">
        <f t="shared" si="9"/>
        <v>797512.89609999896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2955</v>
      </c>
      <c r="I47" s="329"/>
      <c r="J47" s="193"/>
      <c r="K47" s="193"/>
      <c r="L47" s="329"/>
      <c r="M47" s="561"/>
      <c r="N47" s="329">
        <f t="shared" si="8"/>
        <v>360418.79609999876</v>
      </c>
      <c r="O47" s="329">
        <f t="shared" si="9"/>
        <v>797512.89609999896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 t="s">
        <v>2956</v>
      </c>
      <c r="I48" s="329">
        <v>32640.735000000001</v>
      </c>
      <c r="J48" s="561" t="str">
        <f>+'[1]รับ 0315'!$F$55</f>
        <v>TOP 070215</v>
      </c>
      <c r="K48" s="193">
        <v>5800390276</v>
      </c>
      <c r="L48" s="329">
        <v>17753.081999999999</v>
      </c>
      <c r="M48" s="561" t="str">
        <f>+'[1]รับ 0315'!$F$55</f>
        <v>TOP 070215</v>
      </c>
      <c r="N48" s="329">
        <f t="shared" si="8"/>
        <v>310024.97909999877</v>
      </c>
      <c r="O48" s="329">
        <f t="shared" si="9"/>
        <v>747119.07909999893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2956</v>
      </c>
      <c r="I49" s="329"/>
      <c r="J49" s="193"/>
      <c r="K49" s="193">
        <v>5800390276</v>
      </c>
      <c r="L49" s="329">
        <v>22732.920999999998</v>
      </c>
      <c r="M49" s="561" t="str">
        <f>+'[1]รับ 0315'!$F$55</f>
        <v>TOP 070215</v>
      </c>
      <c r="N49" s="329">
        <f t="shared" si="3"/>
        <v>287292.0580999988</v>
      </c>
      <c r="O49" s="329">
        <f t="shared" si="2"/>
        <v>724386.15809999895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2956</v>
      </c>
      <c r="I50" s="329"/>
      <c r="J50" s="193"/>
      <c r="K50" s="193">
        <v>5800390276</v>
      </c>
      <c r="L50" s="329">
        <v>46160.008000000002</v>
      </c>
      <c r="M50" s="561" t="str">
        <f>+'[1]รับ 0315'!$F$55</f>
        <v>TOP 070215</v>
      </c>
      <c r="N50" s="329">
        <f t="shared" si="3"/>
        <v>241132.0500999988</v>
      </c>
      <c r="O50" s="329">
        <f t="shared" si="2"/>
        <v>678226.15009999892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2956</v>
      </c>
      <c r="I51" s="329"/>
      <c r="J51" s="193"/>
      <c r="K51" s="193">
        <v>5800390276</v>
      </c>
      <c r="L51" s="329">
        <v>658.26</v>
      </c>
      <c r="M51" s="561" t="str">
        <f>+'[1]รับ 0315'!$F$55</f>
        <v>TOP 070215</v>
      </c>
      <c r="N51" s="329">
        <f t="shared" si="3"/>
        <v>240473.79009999879</v>
      </c>
      <c r="O51" s="329">
        <f t="shared" si="2"/>
        <v>677567.89009999891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 t="s">
        <v>2957</v>
      </c>
      <c r="I52" s="329">
        <v>2651.2629999999999</v>
      </c>
      <c r="J52" s="561" t="str">
        <f>+'[1]รับ 0315'!$F$55</f>
        <v>TOP 070215</v>
      </c>
      <c r="K52" s="193">
        <v>5800390276</v>
      </c>
      <c r="L52" s="329">
        <v>17994.277999999998</v>
      </c>
      <c r="M52" s="561" t="str">
        <f>+'[1]รับ 0315'!$F$55</f>
        <v>TOP 070215</v>
      </c>
      <c r="N52" s="329">
        <f t="shared" si="3"/>
        <v>219828.24909999879</v>
      </c>
      <c r="O52" s="329">
        <f t="shared" si="2"/>
        <v>656922.34909999883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2958</v>
      </c>
      <c r="I53" s="329">
        <v>9262.41</v>
      </c>
      <c r="J53" s="561" t="str">
        <f>+'[1]รับ 0315'!$F$55</f>
        <v>TOP 070215</v>
      </c>
      <c r="K53" s="193">
        <v>5800390276</v>
      </c>
      <c r="L53" s="329">
        <v>18205.596000000001</v>
      </c>
      <c r="M53" s="561" t="str">
        <f>+'[1]รับ 0315'!$F$55</f>
        <v>TOP 070215</v>
      </c>
      <c r="N53" s="329">
        <f t="shared" si="3"/>
        <v>192360.2430999988</v>
      </c>
      <c r="O53" s="329">
        <f t="shared" si="2"/>
        <v>629454.34309999878</v>
      </c>
    </row>
    <row r="54" spans="1:15" x14ac:dyDescent="0.15">
      <c r="A54" s="193"/>
      <c r="B54" s="193"/>
      <c r="C54" s="329"/>
      <c r="D54" s="482" t="s">
        <v>2959</v>
      </c>
      <c r="E54" s="193" t="s">
        <v>319</v>
      </c>
      <c r="F54" s="561" t="s">
        <v>2975</v>
      </c>
      <c r="G54" s="329">
        <v>131642.174</v>
      </c>
      <c r="H54" s="482" t="s">
        <v>2959</v>
      </c>
      <c r="I54" s="329">
        <v>12062.804</v>
      </c>
      <c r="J54" s="561" t="str">
        <f>+'[1]รับ 0315'!$F$55</f>
        <v>TOP 070215</v>
      </c>
      <c r="K54" s="193">
        <v>5800390276</v>
      </c>
      <c r="L54" s="329">
        <v>18776.113000000001</v>
      </c>
      <c r="M54" s="561" t="str">
        <f>+'[1]รับ 0315'!$F$55</f>
        <v>TOP 070215</v>
      </c>
      <c r="N54" s="329">
        <f t="shared" si="3"/>
        <v>161521.32609999878</v>
      </c>
      <c r="O54" s="329">
        <f t="shared" si="2"/>
        <v>730257.60009999876</v>
      </c>
    </row>
    <row r="55" spans="1:15" x14ac:dyDescent="0.15">
      <c r="A55" s="193"/>
      <c r="B55" s="193"/>
      <c r="C55" s="329"/>
      <c r="D55" s="482"/>
      <c r="E55" s="193"/>
      <c r="F55" s="203"/>
      <c r="G55" s="329"/>
      <c r="H55" s="482" t="s">
        <v>2959</v>
      </c>
      <c r="I55" s="329"/>
      <c r="J55" s="193"/>
      <c r="K55" s="193">
        <v>5800390276</v>
      </c>
      <c r="L55" s="329">
        <v>4489.5060000000003</v>
      </c>
      <c r="M55" s="561" t="str">
        <f>+'[1]รับ 0315'!$F$55</f>
        <v>TOP 070215</v>
      </c>
      <c r="N55" s="329">
        <f t="shared" si="3"/>
        <v>157031.82009999879</v>
      </c>
      <c r="O55" s="329">
        <f t="shared" si="2"/>
        <v>725768.09409999871</v>
      </c>
    </row>
    <row r="56" spans="1:15" x14ac:dyDescent="0.15">
      <c r="A56" s="193"/>
      <c r="B56" s="193"/>
      <c r="C56" s="329"/>
      <c r="D56" s="482" t="s">
        <v>2960</v>
      </c>
      <c r="E56" s="193" t="s">
        <v>319</v>
      </c>
      <c r="F56" s="561" t="s">
        <v>2975</v>
      </c>
      <c r="G56" s="329">
        <v>175524.73800000001</v>
      </c>
      <c r="H56" s="482" t="s">
        <v>2960</v>
      </c>
      <c r="I56" s="329">
        <v>14776.943999999998</v>
      </c>
      <c r="J56" s="561" t="str">
        <f>+'[1]รับ 0315'!$F$55</f>
        <v>TOP 070215</v>
      </c>
      <c r="K56" s="193">
        <v>5800390276</v>
      </c>
      <c r="L56" s="329">
        <v>18660.678</v>
      </c>
      <c r="M56" s="561" t="str">
        <f>+'[1]รับ 0315'!$F$55</f>
        <v>TOP 070215</v>
      </c>
      <c r="N56" s="329">
        <f t="shared" si="3"/>
        <v>123594.1980999988</v>
      </c>
      <c r="O56" s="329">
        <f t="shared" si="2"/>
        <v>867855.21009999875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 t="s">
        <v>2961</v>
      </c>
      <c r="I57" s="329">
        <v>23068.029000000002</v>
      </c>
      <c r="J57" s="561" t="str">
        <f>+'[1]รับ 0315'!$F$55</f>
        <v>TOP 070215</v>
      </c>
      <c r="K57" s="193">
        <v>5800390276</v>
      </c>
      <c r="L57" s="329">
        <v>3847.83</v>
      </c>
      <c r="M57" s="561" t="str">
        <f>+'[1]รับ 0315'!$F$55</f>
        <v>TOP 070215</v>
      </c>
      <c r="N57" s="329">
        <f t="shared" si="3"/>
        <v>96678.339099998804</v>
      </c>
      <c r="O57" s="329">
        <f t="shared" si="2"/>
        <v>840939.35109999881</v>
      </c>
    </row>
    <row r="58" spans="1:15" x14ac:dyDescent="0.15">
      <c r="A58" s="193"/>
      <c r="B58" s="193"/>
      <c r="C58" s="329"/>
      <c r="D58" s="482"/>
      <c r="E58" s="193"/>
      <c r="F58" s="203"/>
      <c r="G58" s="329"/>
      <c r="H58" s="482" t="s">
        <v>2961</v>
      </c>
      <c r="I58" s="329"/>
      <c r="J58" s="193"/>
      <c r="K58" s="193">
        <v>5800390276</v>
      </c>
      <c r="L58" s="329">
        <v>18161.995999999999</v>
      </c>
      <c r="M58" s="561" t="str">
        <f>+'[1]รับ 0315'!$F$55</f>
        <v>TOP 070215</v>
      </c>
      <c r="N58" s="329">
        <f t="shared" si="3"/>
        <v>78516.343099998805</v>
      </c>
      <c r="O58" s="329">
        <f t="shared" si="2"/>
        <v>822777.35509999876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 t="s">
        <v>2961</v>
      </c>
      <c r="I59" s="329"/>
      <c r="J59" s="193"/>
      <c r="K59" s="193">
        <v>5800390276</v>
      </c>
      <c r="L59" s="329">
        <v>33631.11</v>
      </c>
      <c r="M59" s="561" t="str">
        <f>+'[1]รับ 0315'!$F$55</f>
        <v>TOP 070215</v>
      </c>
      <c r="N59" s="329">
        <f t="shared" si="3"/>
        <v>44885.233099998804</v>
      </c>
      <c r="O59" s="329">
        <f t="shared" si="2"/>
        <v>789146.24509999878</v>
      </c>
    </row>
    <row r="60" spans="1:15" x14ac:dyDescent="0.15">
      <c r="A60" s="193"/>
      <c r="B60" s="193"/>
      <c r="C60" s="329"/>
      <c r="D60" s="482"/>
      <c r="E60" s="193"/>
      <c r="F60" s="203"/>
      <c r="G60" s="329"/>
      <c r="H60" s="482" t="s">
        <v>2962</v>
      </c>
      <c r="I60" s="329">
        <v>4619.9629999999997</v>
      </c>
      <c r="J60" s="561" t="str">
        <f>+'[1]รับ 0315'!$F$55</f>
        <v>TOP 070215</v>
      </c>
      <c r="K60" s="193">
        <v>5800390276</v>
      </c>
      <c r="L60" s="329">
        <v>11472.527</v>
      </c>
      <c r="M60" s="561" t="str">
        <f>+'[1]รับ 0315'!$F$55</f>
        <v>TOP 070215</v>
      </c>
      <c r="N60" s="329">
        <f t="shared" si="3"/>
        <v>28792.743099998799</v>
      </c>
      <c r="O60" s="329">
        <f t="shared" si="2"/>
        <v>773053.75509999879</v>
      </c>
    </row>
    <row r="61" spans="1:15" x14ac:dyDescent="0.15">
      <c r="A61" s="193"/>
      <c r="B61" s="193"/>
      <c r="C61" s="329"/>
      <c r="D61" s="482"/>
      <c r="E61" s="193"/>
      <c r="F61" s="203"/>
      <c r="G61" s="329"/>
      <c r="H61" s="482" t="s">
        <v>2962</v>
      </c>
      <c r="I61" s="329"/>
      <c r="J61" s="193"/>
      <c r="K61" s="193">
        <v>5800390276</v>
      </c>
      <c r="L61" s="329">
        <v>17054.026999999998</v>
      </c>
      <c r="M61" s="561" t="str">
        <f>+'[1]รับ 0315'!$F$55</f>
        <v>TOP 070215</v>
      </c>
      <c r="N61" s="329">
        <f t="shared" si="3"/>
        <v>11738.716099998801</v>
      </c>
      <c r="O61" s="329">
        <f t="shared" si="2"/>
        <v>755999.72809999879</v>
      </c>
    </row>
    <row r="62" spans="1:15" x14ac:dyDescent="0.15">
      <c r="A62" s="193"/>
      <c r="B62" s="193"/>
      <c r="C62" s="329"/>
      <c r="D62" s="482"/>
      <c r="E62" s="193"/>
      <c r="F62" s="203"/>
      <c r="G62" s="329"/>
      <c r="H62" s="482" t="s">
        <v>2962</v>
      </c>
      <c r="I62" s="329"/>
      <c r="J62" s="193"/>
      <c r="K62" s="193">
        <v>5800390276</v>
      </c>
      <c r="L62" s="329">
        <v>11738.716099998743</v>
      </c>
      <c r="M62" s="561" t="str">
        <f>+'[1]รับ 0315'!$F$55</f>
        <v>TOP 070215</v>
      </c>
      <c r="N62" s="329">
        <f t="shared" si="3"/>
        <v>5.8207660913467407E-11</v>
      </c>
      <c r="O62" s="329">
        <f t="shared" si="2"/>
        <v>744261.01199999999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 t="s">
        <v>2962</v>
      </c>
      <c r="I63" s="329"/>
      <c r="J63" s="193"/>
      <c r="K63" s="193">
        <v>5800390276</v>
      </c>
      <c r="L63" s="329">
        <v>22178.627900001298</v>
      </c>
      <c r="M63" s="561" t="str">
        <f>+'[1]รับ 0315'!$F$59</f>
        <v>TOP 150215</v>
      </c>
      <c r="N63" s="329">
        <f>G31+G34+G44+G54+G56+N62-I63-L63</f>
        <v>722082.38409999886</v>
      </c>
      <c r="O63" s="329">
        <f t="shared" si="2"/>
        <v>722082.38409999874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 t="s">
        <v>2962</v>
      </c>
      <c r="I64" s="329"/>
      <c r="J64" s="193"/>
      <c r="K64" s="193">
        <v>5800390276</v>
      </c>
      <c r="L64" s="329">
        <v>43983.014000000003</v>
      </c>
      <c r="M64" s="561" t="str">
        <f>+'[1]รับ 0315'!$F$59</f>
        <v>TOP 150215</v>
      </c>
      <c r="N64" s="329">
        <f t="shared" si="3"/>
        <v>678099.37009999889</v>
      </c>
      <c r="O64" s="329">
        <f t="shared" si="2"/>
        <v>678099.37009999878</v>
      </c>
    </row>
    <row r="65" spans="1:15" x14ac:dyDescent="0.15">
      <c r="A65" s="193"/>
      <c r="B65" s="193"/>
      <c r="C65" s="329"/>
      <c r="D65" s="482" t="s">
        <v>2963</v>
      </c>
      <c r="E65" s="193" t="s">
        <v>319</v>
      </c>
      <c r="F65" s="561" t="s">
        <v>2976</v>
      </c>
      <c r="G65" s="329">
        <v>175604.47899999999</v>
      </c>
      <c r="H65" s="482" t="s">
        <v>2963</v>
      </c>
      <c r="I65" s="329">
        <v>36524.904999999999</v>
      </c>
      <c r="J65" s="561" t="str">
        <f>+'[1]รับ 0315'!$F$59</f>
        <v>TOP 150215</v>
      </c>
      <c r="K65" s="193">
        <v>5800390276</v>
      </c>
      <c r="L65" s="329">
        <v>16848.901000000002</v>
      </c>
      <c r="M65" s="561" t="str">
        <f>+'[1]รับ 0315'!$F$59</f>
        <v>TOP 150215</v>
      </c>
      <c r="N65" s="329">
        <f t="shared" si="3"/>
        <v>624725.56409999891</v>
      </c>
      <c r="O65" s="329">
        <f t="shared" si="2"/>
        <v>800330.04309999885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2963</v>
      </c>
      <c r="I66" s="329"/>
      <c r="J66" s="203"/>
      <c r="K66" s="193">
        <v>5800390276</v>
      </c>
      <c r="L66" s="329">
        <v>967.64</v>
      </c>
      <c r="M66" s="561" t="str">
        <f>+'[1]รับ 0315'!$F$59</f>
        <v>TOP 150215</v>
      </c>
      <c r="N66" s="329">
        <f t="shared" si="3"/>
        <v>623757.9240999989</v>
      </c>
      <c r="O66" s="329">
        <f t="shared" si="2"/>
        <v>799362.40309999883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2964</v>
      </c>
      <c r="I67" s="329">
        <v>4136.7</v>
      </c>
      <c r="J67" s="561" t="str">
        <f>+'[1]รับ 0315'!$F$59</f>
        <v>TOP 150215</v>
      </c>
      <c r="K67" s="193">
        <v>5800390276</v>
      </c>
      <c r="L67" s="329">
        <v>19809.827000000001</v>
      </c>
      <c r="M67" s="561" t="str">
        <f>+'[1]รับ 0315'!$F$59</f>
        <v>TOP 150215</v>
      </c>
      <c r="N67" s="329">
        <f t="shared" si="3"/>
        <v>599811.3970999989</v>
      </c>
      <c r="O67" s="329">
        <f t="shared" si="2"/>
        <v>775415.87609999883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2965</v>
      </c>
      <c r="I68" s="329">
        <v>10781.481</v>
      </c>
      <c r="J68" s="561" t="str">
        <f>+'[1]รับ 0315'!$F$59</f>
        <v>TOP 150215</v>
      </c>
      <c r="K68" s="193">
        <v>5800390276</v>
      </c>
      <c r="L68" s="329">
        <v>16023.963</v>
      </c>
      <c r="M68" s="561" t="str">
        <f>+'[1]รับ 0315'!$F$59</f>
        <v>TOP 150215</v>
      </c>
      <c r="N68" s="329">
        <f t="shared" si="3"/>
        <v>573005.95309999888</v>
      </c>
      <c r="O68" s="329">
        <f t="shared" si="2"/>
        <v>748610.43209999881</v>
      </c>
    </row>
    <row r="69" spans="1:15" x14ac:dyDescent="0.15">
      <c r="A69" s="193"/>
      <c r="B69" s="193"/>
      <c r="C69" s="329"/>
      <c r="D69" s="482"/>
      <c r="E69" s="193"/>
      <c r="F69" s="203"/>
      <c r="G69" s="329"/>
      <c r="H69" s="482" t="s">
        <v>2965</v>
      </c>
      <c r="I69" s="329"/>
      <c r="J69" s="193"/>
      <c r="K69" s="193">
        <v>5800390276</v>
      </c>
      <c r="L69" s="329">
        <v>19198.805</v>
      </c>
      <c r="M69" s="561" t="str">
        <f>+'[1]รับ 0315'!$F$59</f>
        <v>TOP 150215</v>
      </c>
      <c r="N69" s="329">
        <f t="shared" si="3"/>
        <v>553807.14809999883</v>
      </c>
      <c r="O69" s="329">
        <f t="shared" si="2"/>
        <v>729411.62709999876</v>
      </c>
    </row>
    <row r="70" spans="1:15" x14ac:dyDescent="0.15">
      <c r="A70" s="193"/>
      <c r="B70" s="193"/>
      <c r="C70" s="329"/>
      <c r="D70" s="482"/>
      <c r="E70" s="193"/>
      <c r="F70" s="203"/>
      <c r="G70" s="329"/>
      <c r="H70" s="482" t="s">
        <v>2965</v>
      </c>
      <c r="I70" s="329"/>
      <c r="J70" s="193"/>
      <c r="K70" s="193">
        <v>5800390276</v>
      </c>
      <c r="L70" s="329">
        <v>2396.107</v>
      </c>
      <c r="M70" s="561" t="str">
        <f>+'[1]รับ 0315'!$F$59</f>
        <v>TOP 150215</v>
      </c>
      <c r="N70" s="329">
        <f t="shared" si="3"/>
        <v>551411.04109999887</v>
      </c>
      <c r="O70" s="329">
        <f t="shared" si="2"/>
        <v>727015.5200999988</v>
      </c>
    </row>
    <row r="71" spans="1:15" x14ac:dyDescent="0.15">
      <c r="A71" s="193"/>
      <c r="B71" s="193"/>
      <c r="C71" s="329"/>
      <c r="D71" s="482"/>
      <c r="E71" s="193"/>
      <c r="F71" s="203"/>
      <c r="G71" s="329"/>
      <c r="H71" s="482" t="s">
        <v>2966</v>
      </c>
      <c r="I71" s="329">
        <v>7657.7809999999999</v>
      </c>
      <c r="J71" s="561" t="str">
        <f>+'[1]รับ 0315'!$F$59</f>
        <v>TOP 150215</v>
      </c>
      <c r="K71" s="193">
        <v>5800390276</v>
      </c>
      <c r="L71" s="329">
        <v>18298.409</v>
      </c>
      <c r="M71" s="561" t="str">
        <f>+'[1]รับ 0315'!$F$59</f>
        <v>TOP 150215</v>
      </c>
      <c r="N71" s="329">
        <f t="shared" si="3"/>
        <v>525454.85109999892</v>
      </c>
      <c r="O71" s="329">
        <f t="shared" si="2"/>
        <v>701059.33009999886</v>
      </c>
    </row>
    <row r="72" spans="1:15" x14ac:dyDescent="0.15">
      <c r="A72" s="193"/>
      <c r="B72" s="193"/>
      <c r="C72" s="329"/>
      <c r="D72" s="482"/>
      <c r="E72" s="193"/>
      <c r="F72" s="203"/>
      <c r="G72" s="329"/>
      <c r="H72" s="482" t="s">
        <v>2967</v>
      </c>
      <c r="I72" s="329">
        <v>34509.927000000003</v>
      </c>
      <c r="J72" s="561" t="str">
        <f>+'[1]รับ 0315'!$F$59</f>
        <v>TOP 150215</v>
      </c>
      <c r="K72" s="193">
        <v>5800390276</v>
      </c>
      <c r="L72" s="329">
        <v>13498.067999999999</v>
      </c>
      <c r="M72" s="561" t="str">
        <f>+'[1]รับ 0315'!$F$59</f>
        <v>TOP 150215</v>
      </c>
      <c r="N72" s="329">
        <f t="shared" si="3"/>
        <v>477446.85609999893</v>
      </c>
      <c r="O72" s="329">
        <f t="shared" si="2"/>
        <v>653051.33509999886</v>
      </c>
    </row>
    <row r="73" spans="1:15" x14ac:dyDescent="0.15">
      <c r="A73" s="193"/>
      <c r="B73" s="193"/>
      <c r="C73" s="329"/>
      <c r="D73" s="482"/>
      <c r="E73" s="193"/>
      <c r="F73" s="203"/>
      <c r="G73" s="329"/>
      <c r="H73" s="482" t="s">
        <v>2967</v>
      </c>
      <c r="I73" s="329"/>
      <c r="J73" s="193"/>
      <c r="K73" s="193">
        <v>5800390276</v>
      </c>
      <c r="L73" s="329">
        <v>16143.769</v>
      </c>
      <c r="M73" s="561" t="str">
        <f>+'[1]รับ 0315'!$F$59</f>
        <v>TOP 150215</v>
      </c>
      <c r="N73" s="329">
        <f t="shared" si="3"/>
        <v>461303.08709999896</v>
      </c>
      <c r="O73" s="329">
        <f t="shared" si="2"/>
        <v>636907.56609999889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2973</v>
      </c>
      <c r="I74" s="329">
        <v>28992.048000000003</v>
      </c>
      <c r="J74" s="561" t="str">
        <f>+'[1]รับ 0315'!$F$59</f>
        <v>TOP 150215</v>
      </c>
      <c r="K74" s="193"/>
      <c r="L74" s="329"/>
      <c r="M74" s="193"/>
      <c r="N74" s="329">
        <f t="shared" si="3"/>
        <v>432311.03909999895</v>
      </c>
      <c r="O74" s="329">
        <f t="shared" si="2"/>
        <v>607915.51809999894</v>
      </c>
    </row>
    <row r="75" spans="1:15" x14ac:dyDescent="0.15">
      <c r="A75" s="193"/>
      <c r="B75" s="193"/>
      <c r="C75" s="329"/>
      <c r="D75" s="482" t="s">
        <v>2968</v>
      </c>
      <c r="E75" s="193" t="s">
        <v>319</v>
      </c>
      <c r="F75" s="561" t="s">
        <v>2976</v>
      </c>
      <c r="G75" s="329">
        <v>175709.67200000002</v>
      </c>
      <c r="H75" s="482" t="s">
        <v>2968</v>
      </c>
      <c r="I75" s="329">
        <v>6034.3549999999996</v>
      </c>
      <c r="J75" s="561" t="str">
        <f>+'[1]รับ 0315'!$F$59</f>
        <v>TOP 150215</v>
      </c>
      <c r="K75" s="193">
        <v>5800390276</v>
      </c>
      <c r="L75" s="329">
        <v>19372.609</v>
      </c>
      <c r="M75" s="561" t="str">
        <f>+'[1]รับ 0315'!$F$59</f>
        <v>TOP 150215</v>
      </c>
      <c r="N75" s="329">
        <f t="shared" si="3"/>
        <v>406904.07509999897</v>
      </c>
      <c r="O75" s="329">
        <f t="shared" si="2"/>
        <v>758218.22609999892</v>
      </c>
    </row>
    <row r="76" spans="1:15" x14ac:dyDescent="0.15">
      <c r="A76" s="193"/>
      <c r="B76" s="193"/>
      <c r="C76" s="329"/>
      <c r="D76" s="482" t="s">
        <v>2968</v>
      </c>
      <c r="E76" s="193" t="s">
        <v>1283</v>
      </c>
      <c r="F76" s="193" t="s">
        <v>2974</v>
      </c>
      <c r="G76" s="329">
        <v>87848</v>
      </c>
      <c r="H76" s="482" t="s">
        <v>2968</v>
      </c>
      <c r="I76" s="329"/>
      <c r="J76" s="193"/>
      <c r="K76" s="193"/>
      <c r="L76" s="329"/>
      <c r="M76" s="193"/>
      <c r="N76" s="329">
        <f t="shared" si="3"/>
        <v>406904.07509999897</v>
      </c>
      <c r="O76" s="329">
        <f t="shared" si="2"/>
        <v>846066.22609999892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2969</v>
      </c>
      <c r="I77" s="329">
        <v>4196.3370000000004</v>
      </c>
      <c r="J77" s="561" t="str">
        <f>+'[1]รับ 0315'!$F$59</f>
        <v>TOP 150215</v>
      </c>
      <c r="K77" s="193">
        <v>5800390276</v>
      </c>
      <c r="L77" s="329">
        <v>3092.1419999999998</v>
      </c>
      <c r="M77" s="561" t="str">
        <f>+'[1]รับ 0315'!$F$59</f>
        <v>TOP 150215</v>
      </c>
      <c r="N77" s="329">
        <f t="shared" si="3"/>
        <v>399615.59609999898</v>
      </c>
      <c r="O77" s="329">
        <f t="shared" si="2"/>
        <v>838777.74709999887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2969</v>
      </c>
      <c r="I78" s="329"/>
      <c r="J78" s="193"/>
      <c r="K78" s="193">
        <v>5800390276</v>
      </c>
      <c r="L78" s="329">
        <v>19051.587</v>
      </c>
      <c r="M78" s="561" t="str">
        <f>+'[1]รับ 0315'!$F$59</f>
        <v>TOP 150215</v>
      </c>
      <c r="N78" s="329">
        <f t="shared" ref="N78:N105" si="10">+N77-I78-L78</f>
        <v>380564.00909999898</v>
      </c>
      <c r="O78" s="329">
        <f t="shared" ref="O78:O105" si="11">O77+G78-I78-L78</f>
        <v>819726.16009999881</v>
      </c>
    </row>
    <row r="79" spans="1:15" x14ac:dyDescent="0.15">
      <c r="A79" s="193"/>
      <c r="B79" s="193"/>
      <c r="C79" s="329"/>
      <c r="D79" s="482"/>
      <c r="E79" s="193"/>
      <c r="F79" s="193"/>
      <c r="G79" s="329"/>
      <c r="H79" s="482" t="s">
        <v>2970</v>
      </c>
      <c r="I79" s="329">
        <v>16757.538</v>
      </c>
      <c r="J79" s="561" t="str">
        <f>+'[1]รับ 0315'!$F$59</f>
        <v>TOP 150215</v>
      </c>
      <c r="K79" s="193">
        <v>5800390276</v>
      </c>
      <c r="L79" s="329">
        <v>20953.157999999999</v>
      </c>
      <c r="M79" s="561" t="str">
        <f>+'[1]รับ 0315'!$F$59</f>
        <v>TOP 150215</v>
      </c>
      <c r="N79" s="329">
        <f t="shared" si="10"/>
        <v>342853.31309999898</v>
      </c>
      <c r="O79" s="329">
        <f t="shared" si="11"/>
        <v>782015.46409999882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 t="s">
        <v>2970</v>
      </c>
      <c r="I80" s="329"/>
      <c r="J80" s="193"/>
      <c r="K80" s="193">
        <v>5800390276</v>
      </c>
      <c r="L80" s="329">
        <v>19117.262999999999</v>
      </c>
      <c r="M80" s="561" t="str">
        <f>+'[1]รับ 0315'!$F$59</f>
        <v>TOP 150215</v>
      </c>
      <c r="N80" s="329">
        <f t="shared" si="10"/>
        <v>323736.050099999</v>
      </c>
      <c r="O80" s="329">
        <f t="shared" si="11"/>
        <v>762898.20109999878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2971</v>
      </c>
      <c r="I81" s="329">
        <v>24252.848000000002</v>
      </c>
      <c r="J81" s="561" t="str">
        <f>+'[1]รับ 0315'!$F$59</f>
        <v>TOP 150215</v>
      </c>
      <c r="K81" s="193">
        <v>5800390276</v>
      </c>
      <c r="L81" s="329">
        <v>13985.888000000001</v>
      </c>
      <c r="M81" s="561" t="str">
        <f>+'[1]รับ 0315'!$F$59</f>
        <v>TOP 150215</v>
      </c>
      <c r="N81" s="329">
        <f t="shared" si="10"/>
        <v>285497.31409999903</v>
      </c>
      <c r="O81" s="329">
        <f t="shared" si="11"/>
        <v>724659.46509999875</v>
      </c>
    </row>
    <row r="82" spans="1:15" x14ac:dyDescent="0.15">
      <c r="A82" s="193"/>
      <c r="B82" s="193"/>
      <c r="C82" s="329"/>
      <c r="D82" s="482"/>
      <c r="E82" s="193"/>
      <c r="F82" s="203"/>
      <c r="G82" s="329"/>
      <c r="H82" s="482" t="s">
        <v>2971</v>
      </c>
      <c r="I82" s="329"/>
      <c r="J82" s="193"/>
      <c r="K82" s="193">
        <v>5800390276</v>
      </c>
      <c r="L82" s="329">
        <v>17507.298999999999</v>
      </c>
      <c r="M82" s="561" t="str">
        <f>+'[1]รับ 0315'!$F$59</f>
        <v>TOP 150215</v>
      </c>
      <c r="N82" s="329">
        <f t="shared" si="10"/>
        <v>267990.01509999903</v>
      </c>
      <c r="O82" s="329">
        <f t="shared" si="11"/>
        <v>707152.16609999875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2971</v>
      </c>
      <c r="I83" s="329"/>
      <c r="J83" s="193"/>
      <c r="K83" s="193">
        <v>5800390276</v>
      </c>
      <c r="L83" s="329">
        <v>4515.9849999999997</v>
      </c>
      <c r="M83" s="561" t="str">
        <f>+'[1]รับ 0315'!$F$59</f>
        <v>TOP 150215</v>
      </c>
      <c r="N83" s="329">
        <f t="shared" si="10"/>
        <v>263474.03009999904</v>
      </c>
      <c r="O83" s="329">
        <f t="shared" si="11"/>
        <v>702636.18109999876</v>
      </c>
    </row>
    <row r="84" spans="1:15" x14ac:dyDescent="0.15">
      <c r="A84" s="193"/>
      <c r="B84" s="193"/>
      <c r="C84" s="329"/>
      <c r="D84" s="482"/>
      <c r="E84" s="193"/>
      <c r="F84" s="193"/>
      <c r="G84" s="329"/>
      <c r="H84" s="482" t="s">
        <v>2971</v>
      </c>
      <c r="I84" s="329"/>
      <c r="J84" s="203"/>
      <c r="K84" s="193">
        <v>5800390276</v>
      </c>
      <c r="L84" s="329">
        <v>33947.201999999997</v>
      </c>
      <c r="M84" s="561" t="str">
        <f>+'[1]รับ 0315'!$F$59</f>
        <v>TOP 150215</v>
      </c>
      <c r="N84" s="329">
        <f t="shared" si="10"/>
        <v>229526.82809999905</v>
      </c>
      <c r="O84" s="329">
        <f t="shared" si="11"/>
        <v>668688.97909999872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2972</v>
      </c>
      <c r="I85" s="329">
        <v>7411.6760000000004</v>
      </c>
      <c r="J85" s="561" t="str">
        <f>+'[1]รับ 0315'!$F$59</f>
        <v>TOP 150215</v>
      </c>
      <c r="K85" s="193">
        <v>5800390276</v>
      </c>
      <c r="L85" s="329">
        <v>32923.046000000002</v>
      </c>
      <c r="M85" s="561" t="str">
        <f>+'[1]รับ 0315'!$F$59</f>
        <v>TOP 150215</v>
      </c>
      <c r="N85" s="329">
        <f t="shared" si="10"/>
        <v>189192.10609999904</v>
      </c>
      <c r="O85" s="329">
        <f t="shared" si="11"/>
        <v>628354.25709999877</v>
      </c>
    </row>
    <row r="86" spans="1:15" x14ac:dyDescent="0.15">
      <c r="A86" s="193"/>
      <c r="B86" s="193"/>
      <c r="C86" s="329"/>
      <c r="D86" s="482"/>
      <c r="E86" s="193"/>
      <c r="F86" s="203"/>
      <c r="G86" s="329"/>
      <c r="H86" s="482" t="s">
        <v>2972</v>
      </c>
      <c r="I86" s="329"/>
      <c r="J86" s="193"/>
      <c r="K86" s="193">
        <v>5800390276</v>
      </c>
      <c r="L86" s="329">
        <v>4180.2290000000003</v>
      </c>
      <c r="M86" s="561" t="str">
        <f>+'[1]รับ 0315'!$F$59</f>
        <v>TOP 150215</v>
      </c>
      <c r="N86" s="329">
        <f t="shared" si="10"/>
        <v>185011.87709999905</v>
      </c>
      <c r="O86" s="329">
        <f t="shared" si="11"/>
        <v>624174.02809999872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203"/>
      <c r="N87" s="329">
        <f t="shared" si="10"/>
        <v>185011.87709999905</v>
      </c>
      <c r="O87" s="329">
        <f t="shared" si="11"/>
        <v>624174.02809999872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10"/>
        <v>185011.87709999905</v>
      </c>
      <c r="O88" s="329">
        <f t="shared" si="11"/>
        <v>624174.02809999872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203"/>
      <c r="N89" s="329">
        <f t="shared" si="10"/>
        <v>185011.87709999905</v>
      </c>
      <c r="O89" s="329">
        <f t="shared" si="11"/>
        <v>624174.02809999872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10"/>
        <v>185011.87709999905</v>
      </c>
      <c r="O90" s="329">
        <f t="shared" si="11"/>
        <v>624174.02809999872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10"/>
        <v>185011.87709999905</v>
      </c>
      <c r="O91" s="329">
        <f t="shared" si="11"/>
        <v>624174.02809999872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203"/>
      <c r="K92" s="193"/>
      <c r="L92" s="329"/>
      <c r="M92" s="203"/>
      <c r="N92" s="329">
        <f t="shared" si="10"/>
        <v>185011.87709999905</v>
      </c>
      <c r="O92" s="329">
        <f t="shared" si="11"/>
        <v>624174.02809999872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193"/>
      <c r="N93" s="329">
        <f t="shared" si="10"/>
        <v>185011.87709999905</v>
      </c>
      <c r="O93" s="329">
        <f t="shared" si="11"/>
        <v>624174.02809999872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10"/>
        <v>185011.87709999905</v>
      </c>
      <c r="O94" s="329">
        <f t="shared" si="11"/>
        <v>624174.02809999872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10"/>
        <v>185011.87709999905</v>
      </c>
      <c r="O95" s="329">
        <f t="shared" si="11"/>
        <v>624174.02809999872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10"/>
        <v>185011.87709999905</v>
      </c>
      <c r="O96" s="329">
        <f t="shared" si="11"/>
        <v>624174.02809999872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10"/>
        <v>185011.87709999905</v>
      </c>
      <c r="O97" s="329">
        <f t="shared" si="11"/>
        <v>624174.02809999872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10"/>
        <v>185011.87709999905</v>
      </c>
      <c r="O98" s="329">
        <f t="shared" si="11"/>
        <v>624174.02809999872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10"/>
        <v>185011.87709999905</v>
      </c>
      <c r="O99" s="329">
        <f t="shared" si="11"/>
        <v>624174.02809999872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10"/>
        <v>185011.87709999905</v>
      </c>
      <c r="O100" s="329">
        <f t="shared" si="11"/>
        <v>624174.02809999872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10"/>
        <v>185011.87709999905</v>
      </c>
      <c r="O101" s="329">
        <f t="shared" si="11"/>
        <v>624174.02809999872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10"/>
        <v>185011.87709999905</v>
      </c>
      <c r="O102" s="329">
        <f t="shared" si="11"/>
        <v>624174.02809999872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193"/>
      <c r="N103" s="329">
        <f t="shared" si="10"/>
        <v>185011.87709999905</v>
      </c>
      <c r="O103" s="329">
        <f t="shared" si="11"/>
        <v>624174.02809999872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10"/>
        <v>185011.87709999905</v>
      </c>
      <c r="O104" s="329">
        <f t="shared" si="11"/>
        <v>624174.02809999872</v>
      </c>
    </row>
    <row r="105" spans="1:15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10"/>
        <v>185011.87709999905</v>
      </c>
      <c r="O105" s="329">
        <f t="shared" si="11"/>
        <v>624174.02809999872</v>
      </c>
    </row>
    <row r="106" spans="1:15" x14ac:dyDescent="0.15">
      <c r="A106" s="224"/>
      <c r="B106" s="224"/>
      <c r="C106" s="335">
        <f>SUM(C7:C105)</f>
        <v>780698.52109999873</v>
      </c>
      <c r="D106" s="224"/>
      <c r="E106" s="224"/>
      <c r="F106" s="224"/>
      <c r="G106" s="335">
        <f>SUM(G7:G105)</f>
        <v>1576946.8590000002</v>
      </c>
      <c r="H106" s="226"/>
      <c r="I106" s="335">
        <f>SUM(I7:I105)</f>
        <v>510160.17299999995</v>
      </c>
      <c r="J106" s="224"/>
      <c r="K106" s="224"/>
      <c r="L106" s="335">
        <f>SUM(L7:L105)</f>
        <v>1223311.1790000005</v>
      </c>
      <c r="M106" s="224"/>
      <c r="N106" s="227"/>
      <c r="O106" s="228">
        <f>C106+G106-I106-L106</f>
        <v>624174.02809999837</v>
      </c>
    </row>
    <row r="107" spans="1:15" x14ac:dyDescent="0.15">
      <c r="A107" s="230"/>
      <c r="B107" s="615"/>
      <c r="C107" s="615"/>
      <c r="D107" s="615"/>
      <c r="E107" s="231"/>
      <c r="F107" s="559"/>
      <c r="G107" s="232">
        <f>+G106-'[1]รับ 0315'!$D$47</f>
        <v>0</v>
      </c>
      <c r="H107" s="233"/>
      <c r="I107" s="234"/>
      <c r="J107" s="272"/>
      <c r="K107" s="235" t="s">
        <v>200</v>
      </c>
      <c r="L107" s="236">
        <f>+L106+I106</f>
        <v>1733471.3520000004</v>
      </c>
      <c r="M107" s="284"/>
      <c r="N107" s="330">
        <f>+N105</f>
        <v>185011.87709999905</v>
      </c>
      <c r="O107" s="331" t="s">
        <v>2975</v>
      </c>
    </row>
    <row r="108" spans="1:15" x14ac:dyDescent="0.15">
      <c r="A108" s="230" t="s">
        <v>2931</v>
      </c>
      <c r="B108" s="560" t="s">
        <v>2980</v>
      </c>
      <c r="C108" s="336"/>
      <c r="D108" s="560"/>
      <c r="E108" s="231" t="s">
        <v>67</v>
      </c>
      <c r="F108" s="559">
        <v>30011258.940000001</v>
      </c>
      <c r="G108" s="232" t="s">
        <v>98</v>
      </c>
      <c r="H108" s="233">
        <v>42072</v>
      </c>
      <c r="I108" s="234" t="s">
        <v>199</v>
      </c>
      <c r="J108" s="236">
        <v>111734.72809999879</v>
      </c>
      <c r="K108" s="235"/>
      <c r="L108" s="236"/>
      <c r="M108" s="284"/>
      <c r="N108" s="330">
        <v>351314.15100000001</v>
      </c>
      <c r="O108" s="331" t="s">
        <v>2976</v>
      </c>
    </row>
    <row r="109" spans="1:15" x14ac:dyDescent="0.15">
      <c r="A109" s="230" t="s">
        <v>2930</v>
      </c>
      <c r="B109" s="560" t="s">
        <v>2981</v>
      </c>
      <c r="C109" s="336"/>
      <c r="D109" s="560"/>
      <c r="E109" s="231" t="s">
        <v>67</v>
      </c>
      <c r="F109" s="559">
        <v>14953127.199999999</v>
      </c>
      <c r="G109" s="232" t="s">
        <v>98</v>
      </c>
      <c r="H109" s="233">
        <v>42073</v>
      </c>
      <c r="I109" s="234" t="s">
        <v>199</v>
      </c>
      <c r="J109" s="236">
        <v>32732.656999999999</v>
      </c>
      <c r="K109" s="268"/>
      <c r="L109" s="236"/>
      <c r="M109" s="235"/>
      <c r="N109" s="330">
        <v>87848</v>
      </c>
      <c r="O109" s="331" t="s">
        <v>2974</v>
      </c>
    </row>
    <row r="110" spans="1:15" ht="12" thickBot="1" x14ac:dyDescent="0.2">
      <c r="A110" s="230"/>
      <c r="B110" s="560"/>
      <c r="C110" s="336"/>
      <c r="D110" s="560"/>
      <c r="E110" s="231"/>
      <c r="F110" s="559"/>
      <c r="G110" s="232"/>
      <c r="H110" s="233"/>
      <c r="I110" s="401" t="s">
        <v>1920</v>
      </c>
      <c r="J110" s="274">
        <f>SUM(J108:J109)</f>
        <v>144467.38509999879</v>
      </c>
      <c r="K110" s="268"/>
      <c r="L110" s="236"/>
      <c r="M110" s="235"/>
      <c r="N110" s="330"/>
      <c r="O110" s="331"/>
    </row>
    <row r="111" spans="1:15" ht="12" thickTop="1" x14ac:dyDescent="0.15">
      <c r="A111" s="230" t="s">
        <v>2886</v>
      </c>
      <c r="B111" s="560" t="s">
        <v>2936</v>
      </c>
      <c r="C111" s="348"/>
      <c r="E111" s="231" t="s">
        <v>67</v>
      </c>
      <c r="F111" s="559">
        <v>68410136.620000005</v>
      </c>
      <c r="G111" s="232" t="s">
        <v>98</v>
      </c>
      <c r="H111" s="233">
        <v>42044</v>
      </c>
      <c r="I111" s="234" t="s">
        <v>199</v>
      </c>
      <c r="J111" s="236">
        <f>SUM(L19:L28)</f>
        <v>205102.84799999991</v>
      </c>
      <c r="M111" s="235"/>
      <c r="N111" s="330"/>
      <c r="O111" s="331"/>
    </row>
    <row r="112" spans="1:15" x14ac:dyDescent="0.15">
      <c r="A112" s="230" t="s">
        <v>2977</v>
      </c>
      <c r="B112" s="560" t="s">
        <v>2978</v>
      </c>
      <c r="C112" s="348"/>
      <c r="E112" s="231" t="s">
        <v>67</v>
      </c>
      <c r="F112" s="559">
        <v>79539012.870000005</v>
      </c>
      <c r="G112" s="232" t="s">
        <v>98</v>
      </c>
      <c r="H112" s="233">
        <v>42052</v>
      </c>
      <c r="I112" s="234" t="s">
        <v>199</v>
      </c>
      <c r="J112" s="236">
        <f>SUM(L29:L62)</f>
        <v>495747.40700000012</v>
      </c>
      <c r="M112" s="284"/>
      <c r="N112" s="330"/>
      <c r="O112" s="331"/>
    </row>
    <row r="113" spans="1:15" x14ac:dyDescent="0.15">
      <c r="A113" s="230" t="s">
        <v>2975</v>
      </c>
      <c r="B113" s="560" t="s">
        <v>2979</v>
      </c>
      <c r="C113" s="348"/>
      <c r="E113" s="231" t="s">
        <v>67</v>
      </c>
      <c r="F113" s="559">
        <v>23515702.989999998</v>
      </c>
      <c r="G113" s="232" t="s">
        <v>98</v>
      </c>
      <c r="H113" s="233">
        <v>42060</v>
      </c>
      <c r="I113" s="234" t="s">
        <v>199</v>
      </c>
      <c r="J113" s="236">
        <v>377993.53890000115</v>
      </c>
      <c r="M113" s="284"/>
      <c r="N113" s="330"/>
      <c r="O113" s="331"/>
    </row>
    <row r="114" spans="1:15" ht="12" thickBot="1" x14ac:dyDescent="0.2">
      <c r="A114" s="230"/>
      <c r="B114" s="560"/>
      <c r="C114" s="336"/>
      <c r="D114" s="560"/>
      <c r="E114" s="231"/>
      <c r="F114" s="559"/>
      <c r="G114" s="232"/>
      <c r="H114" s="233"/>
      <c r="I114" s="401" t="s">
        <v>320</v>
      </c>
      <c r="J114" s="274">
        <f>SUM(J111:J113)</f>
        <v>1078843.7939000011</v>
      </c>
      <c r="M114" s="235"/>
      <c r="N114" s="330"/>
      <c r="O114" s="331"/>
    </row>
    <row r="115" spans="1:15" ht="12" thickTop="1" x14ac:dyDescent="0.15">
      <c r="A115" s="230"/>
      <c r="B115" s="180"/>
      <c r="C115" s="349"/>
      <c r="D115" s="350"/>
      <c r="E115" s="350"/>
      <c r="F115" s="351"/>
      <c r="G115" s="181"/>
      <c r="I115" s="229"/>
      <c r="M115" s="235"/>
      <c r="N115" s="330"/>
      <c r="O115" s="331"/>
    </row>
    <row r="116" spans="1:15" x14ac:dyDescent="0.15">
      <c r="A116" s="181"/>
      <c r="B116" s="181" t="s">
        <v>10</v>
      </c>
      <c r="C116" s="348" t="s">
        <v>2935</v>
      </c>
      <c r="D116" s="181" t="s">
        <v>871</v>
      </c>
      <c r="E116" s="181" t="s">
        <v>872</v>
      </c>
      <c r="F116" s="181" t="s">
        <v>18</v>
      </c>
      <c r="G116" s="181"/>
      <c r="M116" s="235"/>
      <c r="N116" s="330"/>
      <c r="O116" s="331"/>
    </row>
    <row r="117" spans="1:15" x14ac:dyDescent="0.15">
      <c r="A117" s="230" t="s">
        <v>2931</v>
      </c>
      <c r="B117" s="180">
        <v>111735</v>
      </c>
      <c r="C117" s="349">
        <v>0.2</v>
      </c>
      <c r="D117" s="350">
        <f t="shared" ref="D117:D118" si="12">+B117*C117</f>
        <v>22347</v>
      </c>
      <c r="E117" s="350">
        <f t="shared" ref="E117:E118" si="13">+D117*0.1</f>
        <v>2234.7000000000003</v>
      </c>
      <c r="F117" s="351">
        <f t="shared" ref="F117:F118" si="14">+D117+E117</f>
        <v>24581.7</v>
      </c>
      <c r="G117" s="181"/>
      <c r="I117" s="229"/>
      <c r="M117" s="235"/>
      <c r="N117" s="330"/>
      <c r="O117" s="331"/>
    </row>
    <row r="118" spans="1:15" x14ac:dyDescent="0.15">
      <c r="A118" s="230" t="s">
        <v>2930</v>
      </c>
      <c r="B118" s="180">
        <v>32733</v>
      </c>
      <c r="C118" s="349">
        <v>0.2</v>
      </c>
      <c r="D118" s="350">
        <f t="shared" si="12"/>
        <v>6546.6</v>
      </c>
      <c r="E118" s="350">
        <f t="shared" si="13"/>
        <v>654.66000000000008</v>
      </c>
      <c r="F118" s="351">
        <f t="shared" si="14"/>
        <v>7201.26</v>
      </c>
      <c r="G118" s="181"/>
      <c r="I118" s="229"/>
      <c r="L118" s="236"/>
      <c r="M118" s="235"/>
      <c r="N118" s="330"/>
      <c r="O118" s="331"/>
    </row>
    <row r="119" spans="1:15" ht="12" thickBot="1" x14ac:dyDescent="0.2">
      <c r="A119" s="230"/>
      <c r="B119" s="381">
        <f>SUM(B117:B118)</f>
        <v>144468</v>
      </c>
      <c r="C119" s="349"/>
      <c r="D119" s="380">
        <f>SUM(D117:D118)</f>
        <v>28893.599999999999</v>
      </c>
      <c r="E119" s="380">
        <f t="shared" ref="E119:F119" si="15">SUM(E117:E118)</f>
        <v>2889.3600000000006</v>
      </c>
      <c r="F119" s="380">
        <f t="shared" si="15"/>
        <v>31782.959999999999</v>
      </c>
      <c r="G119" s="181"/>
      <c r="L119" s="236"/>
      <c r="M119" s="235"/>
      <c r="N119" s="330"/>
      <c r="O119" s="331"/>
    </row>
    <row r="120" spans="1:15" ht="12" thickTop="1" x14ac:dyDescent="0.15">
      <c r="A120" s="230" t="s">
        <v>2886</v>
      </c>
      <c r="B120" s="180">
        <v>205103</v>
      </c>
      <c r="C120" s="349">
        <v>0.2</v>
      </c>
      <c r="D120" s="350">
        <f t="shared" ref="D120:D122" si="16">+B120*C120</f>
        <v>41020.600000000006</v>
      </c>
      <c r="E120" s="350">
        <f t="shared" ref="E120:E122" si="17">+D120*0.1</f>
        <v>4102.0600000000004</v>
      </c>
      <c r="F120" s="351">
        <f t="shared" ref="F120:F122" si="18">+D120+E120</f>
        <v>45122.66</v>
      </c>
      <c r="G120" s="181"/>
      <c r="M120" s="235"/>
      <c r="N120" s="330"/>
      <c r="O120" s="331"/>
    </row>
    <row r="121" spans="1:15" x14ac:dyDescent="0.15">
      <c r="A121" s="230" t="s">
        <v>2977</v>
      </c>
      <c r="B121" s="180">
        <v>495747</v>
      </c>
      <c r="C121" s="349">
        <v>0.2</v>
      </c>
      <c r="D121" s="350">
        <f t="shared" si="16"/>
        <v>99149.400000000009</v>
      </c>
      <c r="E121" s="350">
        <f t="shared" si="17"/>
        <v>9914.9400000000023</v>
      </c>
      <c r="F121" s="351">
        <f t="shared" si="18"/>
        <v>109064.34000000001</v>
      </c>
      <c r="G121" s="181"/>
      <c r="M121" s="235"/>
      <c r="N121" s="330"/>
      <c r="O121" s="331"/>
    </row>
    <row r="122" spans="1:15" x14ac:dyDescent="0.15">
      <c r="A122" s="230" t="s">
        <v>2975</v>
      </c>
      <c r="B122" s="180">
        <v>377994</v>
      </c>
      <c r="C122" s="349">
        <v>0.2</v>
      </c>
      <c r="D122" s="350">
        <f t="shared" si="16"/>
        <v>75598.8</v>
      </c>
      <c r="E122" s="350">
        <f t="shared" si="17"/>
        <v>7559.880000000001</v>
      </c>
      <c r="F122" s="351">
        <f t="shared" si="18"/>
        <v>83158.680000000008</v>
      </c>
      <c r="G122" s="181"/>
      <c r="M122" s="266">
        <f>+O122-O106</f>
        <v>0</v>
      </c>
      <c r="N122" s="228" t="s">
        <v>56</v>
      </c>
      <c r="O122" s="333">
        <f>SUM(N107:N121)</f>
        <v>624174.02809999906</v>
      </c>
    </row>
    <row r="123" spans="1:15" ht="12" thickBot="1" x14ac:dyDescent="0.2">
      <c r="A123" s="230"/>
      <c r="B123" s="381">
        <f>SUM(B120:B122)</f>
        <v>1078844</v>
      </c>
      <c r="C123" s="349"/>
      <c r="D123" s="380">
        <f>SUM(D120:D122)</f>
        <v>215768.8</v>
      </c>
      <c r="E123" s="380">
        <f t="shared" ref="E123:F123" si="19">SUM(E120:E122)</f>
        <v>21576.880000000005</v>
      </c>
      <c r="F123" s="380">
        <f t="shared" si="19"/>
        <v>237345.68</v>
      </c>
      <c r="G123" s="181"/>
    </row>
    <row r="124" spans="1:15" s="181" customFormat="1" ht="12" thickTop="1" x14ac:dyDescent="0.15">
      <c r="A124" s="182"/>
      <c r="B124" s="405"/>
      <c r="C124" s="180"/>
      <c r="F124" s="182"/>
      <c r="I124" s="180"/>
      <c r="J124" s="182"/>
      <c r="L124" s="180"/>
      <c r="M124" s="182"/>
      <c r="N124" s="180"/>
      <c r="O124" s="180"/>
    </row>
    <row r="125" spans="1:15" s="181" customFormat="1" x14ac:dyDescent="0.15">
      <c r="A125" s="182"/>
      <c r="B125" s="179"/>
      <c r="C125" s="180"/>
      <c r="F125" s="182"/>
      <c r="I125" s="180"/>
      <c r="J125" s="259"/>
      <c r="L125" s="180"/>
      <c r="M125" s="182"/>
      <c r="N125" s="180"/>
      <c r="O125" s="180"/>
    </row>
    <row r="132" spans="1:15" s="181" customFormat="1" x14ac:dyDescent="0.15">
      <c r="A132" s="182"/>
      <c r="B132" s="179"/>
      <c r="C132" s="180"/>
      <c r="F132" s="182"/>
      <c r="G132" s="180"/>
      <c r="I132" s="180"/>
      <c r="J132" s="182"/>
      <c r="L132" s="180"/>
      <c r="M132" s="182"/>
      <c r="N132" s="180"/>
      <c r="O132" s="180"/>
    </row>
    <row r="133" spans="1:15" s="181" customFormat="1" x14ac:dyDescent="0.15">
      <c r="A133" s="182"/>
      <c r="B133" s="179"/>
      <c r="C133" s="180"/>
      <c r="F133" s="182"/>
      <c r="G133" s="180"/>
      <c r="I133" s="180"/>
      <c r="J133" s="182"/>
      <c r="L133" s="180"/>
      <c r="M133" s="182"/>
      <c r="N133" s="180"/>
      <c r="O133" s="180"/>
    </row>
    <row r="134" spans="1:15" s="181" customFormat="1" x14ac:dyDescent="0.15">
      <c r="A134" s="182"/>
      <c r="B134" s="179"/>
      <c r="C134" s="180"/>
      <c r="F134" s="182"/>
      <c r="G134" s="180"/>
      <c r="I134" s="180"/>
      <c r="J134" s="182"/>
      <c r="L134" s="180"/>
      <c r="M134" s="182"/>
      <c r="N134" s="180"/>
      <c r="O134" s="180"/>
    </row>
    <row r="135" spans="1:15" s="181" customFormat="1" x14ac:dyDescent="0.15">
      <c r="A135" s="182"/>
      <c r="B135" s="179"/>
      <c r="C135" s="180"/>
      <c r="F135" s="182"/>
      <c r="G135" s="180"/>
      <c r="I135" s="180"/>
      <c r="J135" s="182"/>
      <c r="L135" s="180"/>
      <c r="M135" s="182"/>
      <c r="N135" s="180"/>
      <c r="O135" s="180"/>
    </row>
  </sheetData>
  <mergeCells count="7">
    <mergeCell ref="B107:D10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zoomScale="115" zoomScaleNormal="115" workbookViewId="0">
      <pane ySplit="6" topLeftCell="A85" activePane="bottomLeft" state="frozen"/>
      <selection pane="bottomLeft" activeCell="A94" sqref="A94:XFD101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2901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2885</v>
      </c>
      <c r="B7" s="263"/>
      <c r="C7" s="328">
        <v>41093.008099998937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41093.008099998937</v>
      </c>
      <c r="O7" s="328">
        <f>+C103</f>
        <v>656075.6740999989</v>
      </c>
    </row>
    <row r="8" spans="1:15" x14ac:dyDescent="0.15">
      <c r="A8" s="193" t="s">
        <v>2887</v>
      </c>
      <c r="B8" s="193"/>
      <c r="C8" s="329">
        <v>87851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41093.008099998937</v>
      </c>
      <c r="O8" s="329">
        <f>O7+G8-I8-L8</f>
        <v>656075.6740999989</v>
      </c>
    </row>
    <row r="9" spans="1:15" x14ac:dyDescent="0.15">
      <c r="A9" s="193" t="s">
        <v>2886</v>
      </c>
      <c r="B9" s="193"/>
      <c r="C9" s="329">
        <v>439281.66599999997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72" si="0">+N8-I9-L9</f>
        <v>41093.008099998937</v>
      </c>
      <c r="O9" s="329">
        <f t="shared" ref="O9:O72" si="1">O8+G9-I9-L9</f>
        <v>656075.6740999989</v>
      </c>
    </row>
    <row r="10" spans="1:15" x14ac:dyDescent="0.15">
      <c r="A10" s="193" t="s">
        <v>2888</v>
      </c>
      <c r="B10" s="193"/>
      <c r="C10" s="329">
        <v>87850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41093.008099998937</v>
      </c>
      <c r="O10" s="329">
        <f t="shared" si="1"/>
        <v>656075.6740999989</v>
      </c>
    </row>
    <row r="11" spans="1:15" x14ac:dyDescent="0.15">
      <c r="A11" s="193"/>
      <c r="B11" s="193"/>
      <c r="C11" s="329"/>
      <c r="D11" s="482" t="s">
        <v>2902</v>
      </c>
      <c r="E11" s="193" t="s">
        <v>319</v>
      </c>
      <c r="F11" s="193" t="s">
        <v>2886</v>
      </c>
      <c r="G11" s="329">
        <v>219669.43799999999</v>
      </c>
      <c r="H11" s="482" t="s">
        <v>2902</v>
      </c>
      <c r="I11" s="329">
        <v>5836.8899999999994</v>
      </c>
      <c r="J11" s="193" t="s">
        <v>2885</v>
      </c>
      <c r="K11" s="193">
        <v>5800360284</v>
      </c>
      <c r="L11" s="329">
        <v>16180.29</v>
      </c>
      <c r="M11" s="193" t="s">
        <v>2885</v>
      </c>
      <c r="N11" s="329">
        <f t="shared" si="0"/>
        <v>19075.828099998937</v>
      </c>
      <c r="O11" s="329">
        <f t="shared" si="1"/>
        <v>853727.93209999881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2902</v>
      </c>
      <c r="I12" s="329"/>
      <c r="J12" s="193"/>
      <c r="K12" s="193">
        <v>5800360284</v>
      </c>
      <c r="L12" s="329">
        <v>19075.828099998937</v>
      </c>
      <c r="M12" s="193" t="s">
        <v>2885</v>
      </c>
      <c r="N12" s="329">
        <f t="shared" si="0"/>
        <v>0</v>
      </c>
      <c r="O12" s="329">
        <f t="shared" si="1"/>
        <v>834652.10399999982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 t="s">
        <v>2902</v>
      </c>
      <c r="I13" s="329"/>
      <c r="J13" s="193"/>
      <c r="K13" s="193">
        <v>5800360284</v>
      </c>
      <c r="L13" s="329">
        <v>340.51990000106503</v>
      </c>
      <c r="M13" s="193" t="s">
        <v>2887</v>
      </c>
      <c r="N13" s="329">
        <f>C8+N12-I13-L13</f>
        <v>87510.480099998938</v>
      </c>
      <c r="O13" s="329">
        <f t="shared" si="1"/>
        <v>834311.5840999987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 t="s">
        <v>2903</v>
      </c>
      <c r="I14" s="329">
        <v>4831.1149999999998</v>
      </c>
      <c r="J14" s="193" t="s">
        <v>2887</v>
      </c>
      <c r="K14" s="193">
        <v>5800360284</v>
      </c>
      <c r="L14" s="329">
        <v>60803.932000000001</v>
      </c>
      <c r="M14" s="193" t="s">
        <v>2887</v>
      </c>
      <c r="N14" s="329">
        <f t="shared" si="0"/>
        <v>21875.433099998932</v>
      </c>
      <c r="O14" s="329">
        <f t="shared" si="1"/>
        <v>768676.53709999868</v>
      </c>
    </row>
    <row r="15" spans="1:15" x14ac:dyDescent="0.15">
      <c r="A15" s="193"/>
      <c r="B15" s="193"/>
      <c r="C15" s="329"/>
      <c r="D15" s="482"/>
      <c r="E15" s="193"/>
      <c r="F15" s="203"/>
      <c r="G15" s="329"/>
      <c r="H15" s="482" t="s">
        <v>2903</v>
      </c>
      <c r="I15" s="329"/>
      <c r="J15" s="193"/>
      <c r="K15" s="193">
        <v>5800360284</v>
      </c>
      <c r="L15" s="329">
        <v>18687.236000000001</v>
      </c>
      <c r="M15" s="193" t="s">
        <v>2887</v>
      </c>
      <c r="N15" s="329">
        <f t="shared" si="0"/>
        <v>3188.1970999989317</v>
      </c>
      <c r="O15" s="329">
        <f t="shared" si="1"/>
        <v>749989.30109999864</v>
      </c>
    </row>
    <row r="16" spans="1:15" x14ac:dyDescent="0.15">
      <c r="A16" s="193"/>
      <c r="B16" s="193"/>
      <c r="C16" s="329"/>
      <c r="D16" s="482"/>
      <c r="E16" s="193"/>
      <c r="F16" s="203"/>
      <c r="G16" s="329"/>
      <c r="H16" s="482" t="s">
        <v>2904</v>
      </c>
      <c r="I16" s="329">
        <v>3188.1970999989317</v>
      </c>
      <c r="J16" s="193" t="s">
        <v>2887</v>
      </c>
      <c r="K16" s="193"/>
      <c r="L16" s="329"/>
      <c r="M16" s="193"/>
      <c r="N16" s="329">
        <f t="shared" si="0"/>
        <v>0</v>
      </c>
      <c r="O16" s="329">
        <f t="shared" si="1"/>
        <v>746801.1039999997</v>
      </c>
    </row>
    <row r="17" spans="1:15" x14ac:dyDescent="0.15">
      <c r="A17" s="193"/>
      <c r="B17" s="193"/>
      <c r="C17" s="329"/>
      <c r="D17" s="482"/>
      <c r="E17" s="193"/>
      <c r="F17" s="203"/>
      <c r="G17" s="329"/>
      <c r="H17" s="482" t="s">
        <v>2904</v>
      </c>
      <c r="I17" s="329">
        <v>15522.0109000011</v>
      </c>
      <c r="J17" s="193" t="s">
        <v>2886</v>
      </c>
      <c r="K17" s="193">
        <v>5800360265</v>
      </c>
      <c r="L17" s="329">
        <v>16981.313999999998</v>
      </c>
      <c r="M17" s="193" t="s">
        <v>2886</v>
      </c>
      <c r="N17" s="329">
        <f>C9+N16-I17-L17</f>
        <v>406778.34109999886</v>
      </c>
      <c r="O17" s="329">
        <f t="shared" si="1"/>
        <v>714297.77909999853</v>
      </c>
    </row>
    <row r="18" spans="1:15" x14ac:dyDescent="0.15">
      <c r="A18" s="193"/>
      <c r="B18" s="193"/>
      <c r="C18" s="329"/>
      <c r="D18" s="482"/>
      <c r="E18" s="193"/>
      <c r="F18" s="203"/>
      <c r="G18" s="329"/>
      <c r="H18" s="482" t="s">
        <v>2904</v>
      </c>
      <c r="I18" s="329"/>
      <c r="J18" s="193"/>
      <c r="K18" s="193">
        <v>5800360265</v>
      </c>
      <c r="L18" s="329">
        <v>4095.0120000000002</v>
      </c>
      <c r="M18" s="193" t="s">
        <v>2886</v>
      </c>
      <c r="N18" s="329">
        <f t="shared" si="0"/>
        <v>402683.32909999887</v>
      </c>
      <c r="O18" s="329">
        <f t="shared" si="1"/>
        <v>710202.76709999854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2904</v>
      </c>
      <c r="I19" s="329"/>
      <c r="J19" s="193"/>
      <c r="K19" s="193">
        <v>5800360265</v>
      </c>
      <c r="L19" s="329">
        <v>2841.5390000000002</v>
      </c>
      <c r="M19" s="193" t="s">
        <v>2886</v>
      </c>
      <c r="N19" s="329">
        <f t="shared" si="0"/>
        <v>399841.79009999888</v>
      </c>
      <c r="O19" s="329">
        <f t="shared" si="1"/>
        <v>707361.22809999855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2904</v>
      </c>
      <c r="I20" s="329"/>
      <c r="J20" s="193"/>
      <c r="K20" s="193">
        <v>5800360265</v>
      </c>
      <c r="L20" s="329">
        <v>16716.636999999999</v>
      </c>
      <c r="M20" s="193" t="s">
        <v>2886</v>
      </c>
      <c r="N20" s="329">
        <f t="shared" si="0"/>
        <v>383125.15309999889</v>
      </c>
      <c r="O20" s="329">
        <f t="shared" si="1"/>
        <v>690644.59109999856</v>
      </c>
    </row>
    <row r="21" spans="1:15" x14ac:dyDescent="0.15">
      <c r="A21" s="193"/>
      <c r="B21" s="193"/>
      <c r="C21" s="329"/>
      <c r="D21" s="482" t="s">
        <v>2905</v>
      </c>
      <c r="E21" s="193" t="s">
        <v>1283</v>
      </c>
      <c r="F21" s="193" t="s">
        <v>2932</v>
      </c>
      <c r="G21" s="329">
        <v>119503</v>
      </c>
      <c r="H21" s="482" t="s">
        <v>2905</v>
      </c>
      <c r="I21" s="329">
        <v>9582.2740000000013</v>
      </c>
      <c r="J21" s="193" t="s">
        <v>2886</v>
      </c>
      <c r="K21" s="193">
        <v>5800360265</v>
      </c>
      <c r="L21" s="329">
        <v>64851.180999999997</v>
      </c>
      <c r="M21" s="193" t="s">
        <v>2886</v>
      </c>
      <c r="N21" s="329">
        <f t="shared" si="0"/>
        <v>308691.69809999893</v>
      </c>
      <c r="O21" s="329">
        <f t="shared" si="1"/>
        <v>735714.13609999861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2905</v>
      </c>
      <c r="I22" s="329"/>
      <c r="J22" s="193"/>
      <c r="K22" s="193">
        <v>5800360265</v>
      </c>
      <c r="L22" s="329">
        <v>18310.416000000001</v>
      </c>
      <c r="M22" s="193" t="s">
        <v>2886</v>
      </c>
      <c r="N22" s="329">
        <f t="shared" si="0"/>
        <v>290381.28209999891</v>
      </c>
      <c r="O22" s="329">
        <f t="shared" si="1"/>
        <v>717403.72009999864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2905</v>
      </c>
      <c r="I23" s="329"/>
      <c r="J23" s="193"/>
      <c r="K23" s="193">
        <v>5800360265</v>
      </c>
      <c r="L23" s="329">
        <v>871.11599999999999</v>
      </c>
      <c r="M23" s="193" t="s">
        <v>2886</v>
      </c>
      <c r="N23" s="329">
        <f t="shared" si="0"/>
        <v>289510.16609999893</v>
      </c>
      <c r="O23" s="329">
        <f t="shared" si="1"/>
        <v>716532.6040999986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2905</v>
      </c>
      <c r="I24" s="329"/>
      <c r="J24" s="193"/>
      <c r="K24" s="193">
        <v>5800360265</v>
      </c>
      <c r="L24" s="329">
        <v>17474.264999999999</v>
      </c>
      <c r="M24" s="193" t="s">
        <v>2886</v>
      </c>
      <c r="N24" s="329">
        <f t="shared" si="0"/>
        <v>272035.90109999891</v>
      </c>
      <c r="O24" s="329">
        <f t="shared" si="1"/>
        <v>699058.33909999859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2906</v>
      </c>
      <c r="I25" s="329">
        <v>89972.402000000002</v>
      </c>
      <c r="J25" s="193" t="s">
        <v>2886</v>
      </c>
      <c r="K25" s="193">
        <v>5800360265</v>
      </c>
      <c r="L25" s="329">
        <v>14630.178</v>
      </c>
      <c r="M25" s="193" t="s">
        <v>2886</v>
      </c>
      <c r="N25" s="329">
        <f t="shared" si="0"/>
        <v>167433.3210999989</v>
      </c>
      <c r="O25" s="329">
        <f t="shared" si="1"/>
        <v>594455.75909999863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2906</v>
      </c>
      <c r="I26" s="329"/>
      <c r="J26" s="193"/>
      <c r="K26" s="193">
        <v>5800360265</v>
      </c>
      <c r="L26" s="329">
        <v>33894.711000000003</v>
      </c>
      <c r="M26" s="193" t="s">
        <v>2886</v>
      </c>
      <c r="N26" s="329">
        <f t="shared" si="0"/>
        <v>133538.61009999888</v>
      </c>
      <c r="O26" s="329">
        <f t="shared" si="1"/>
        <v>560561.04809999862</v>
      </c>
    </row>
    <row r="27" spans="1:15" x14ac:dyDescent="0.15">
      <c r="A27" s="193"/>
      <c r="B27" s="193"/>
      <c r="C27" s="329"/>
      <c r="D27" s="482" t="s">
        <v>2907</v>
      </c>
      <c r="E27" s="193" t="s">
        <v>1283</v>
      </c>
      <c r="F27" s="193" t="s">
        <v>2933</v>
      </c>
      <c r="G27" s="329">
        <v>83490</v>
      </c>
      <c r="H27" s="482" t="s">
        <v>2907</v>
      </c>
      <c r="I27" s="329">
        <v>14714.075999999999</v>
      </c>
      <c r="J27" s="193" t="s">
        <v>2886</v>
      </c>
      <c r="K27" s="193">
        <v>5800360265</v>
      </c>
      <c r="L27" s="329">
        <v>15741.825999999999</v>
      </c>
      <c r="M27" s="193" t="s">
        <v>2886</v>
      </c>
      <c r="N27" s="329">
        <f t="shared" si="0"/>
        <v>103082.70809999888</v>
      </c>
      <c r="O27" s="329">
        <f t="shared" si="1"/>
        <v>613595.14609999862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2907</v>
      </c>
      <c r="I28" s="329"/>
      <c r="J28" s="193"/>
      <c r="K28" s="193">
        <v>5800360265</v>
      </c>
      <c r="L28" s="329">
        <v>36021.125</v>
      </c>
      <c r="M28" s="193" t="s">
        <v>2886</v>
      </c>
      <c r="N28" s="329">
        <f t="shared" si="0"/>
        <v>67061.583099998883</v>
      </c>
      <c r="O28" s="329">
        <f t="shared" si="1"/>
        <v>577574.02109999862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2907</v>
      </c>
      <c r="I29" s="329"/>
      <c r="J29" s="193"/>
      <c r="K29" s="193">
        <v>5800360265</v>
      </c>
      <c r="L29" s="329">
        <v>34582.877</v>
      </c>
      <c r="M29" s="193" t="s">
        <v>2886</v>
      </c>
      <c r="N29" s="329">
        <f t="shared" si="0"/>
        <v>32478.706099998883</v>
      </c>
      <c r="O29" s="329">
        <f t="shared" si="1"/>
        <v>542991.14409999864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2907</v>
      </c>
      <c r="I30" s="329"/>
      <c r="J30" s="193"/>
      <c r="K30" s="193">
        <v>5800360265</v>
      </c>
      <c r="L30" s="329">
        <v>15409.231</v>
      </c>
      <c r="M30" s="193" t="s">
        <v>2886</v>
      </c>
      <c r="N30" s="329">
        <f t="shared" si="0"/>
        <v>17069.475099998883</v>
      </c>
      <c r="O30" s="329">
        <f t="shared" si="1"/>
        <v>527581.91309999861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 t="s">
        <v>2907</v>
      </c>
      <c r="I31" s="329"/>
      <c r="J31" s="193"/>
      <c r="K31" s="193">
        <v>5800360265</v>
      </c>
      <c r="L31" s="329">
        <v>17069.475099998883</v>
      </c>
      <c r="M31" s="193" t="s">
        <v>2886</v>
      </c>
      <c r="N31" s="329">
        <f t="shared" si="0"/>
        <v>0</v>
      </c>
      <c r="O31" s="329">
        <f t="shared" si="1"/>
        <v>510512.43799999973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2907</v>
      </c>
      <c r="I32" s="329"/>
      <c r="J32" s="193"/>
      <c r="K32" s="193">
        <v>5800360284</v>
      </c>
      <c r="L32" s="329">
        <v>52031.357900001101</v>
      </c>
      <c r="M32" s="193" t="s">
        <v>2888</v>
      </c>
      <c r="N32" s="329">
        <f>C10+N31-I32-L32</f>
        <v>35818.642099998899</v>
      </c>
      <c r="O32" s="329">
        <f t="shared" si="1"/>
        <v>458481.08009999862</v>
      </c>
    </row>
    <row r="33" spans="1:15" x14ac:dyDescent="0.15">
      <c r="A33" s="193"/>
      <c r="B33" s="193"/>
      <c r="C33" s="329"/>
      <c r="D33" s="482" t="s">
        <v>2908</v>
      </c>
      <c r="E33" s="193" t="s">
        <v>319</v>
      </c>
      <c r="F33" s="193" t="s">
        <v>2886</v>
      </c>
      <c r="G33" s="329">
        <v>263870.03899999999</v>
      </c>
      <c r="H33" s="482" t="s">
        <v>2908</v>
      </c>
      <c r="I33" s="329">
        <v>11661.796</v>
      </c>
      <c r="J33" s="193" t="s">
        <v>2888</v>
      </c>
      <c r="K33" s="193">
        <v>5800360284</v>
      </c>
      <c r="L33" s="329">
        <v>18407.579000000002</v>
      </c>
      <c r="M33" s="193" t="s">
        <v>2888</v>
      </c>
      <c r="N33" s="329">
        <f t="shared" si="0"/>
        <v>5749.267099998895</v>
      </c>
      <c r="O33" s="329">
        <f t="shared" si="1"/>
        <v>692281.74409999861</v>
      </c>
    </row>
    <row r="34" spans="1:15" x14ac:dyDescent="0.15">
      <c r="A34" s="193"/>
      <c r="B34" s="193"/>
      <c r="C34" s="329"/>
      <c r="D34" s="482" t="s">
        <v>2908</v>
      </c>
      <c r="E34" s="193" t="s">
        <v>1283</v>
      </c>
      <c r="F34" s="193" t="s">
        <v>2934</v>
      </c>
      <c r="G34" s="329">
        <v>87423</v>
      </c>
      <c r="H34" s="482" t="s">
        <v>2908</v>
      </c>
      <c r="I34" s="329"/>
      <c r="J34" s="193"/>
      <c r="K34" s="193"/>
      <c r="L34" s="329"/>
      <c r="M34" s="193"/>
      <c r="N34" s="329">
        <f t="shared" si="0"/>
        <v>5749.267099998895</v>
      </c>
      <c r="O34" s="329">
        <f t="shared" si="1"/>
        <v>779704.74409999861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2909</v>
      </c>
      <c r="I35" s="329">
        <v>5749.267099998895</v>
      </c>
      <c r="J35" s="193" t="s">
        <v>2888</v>
      </c>
      <c r="K35" s="193"/>
      <c r="L35" s="329"/>
      <c r="M35" s="193"/>
      <c r="N35" s="329">
        <f t="shared" si="0"/>
        <v>0</v>
      </c>
      <c r="O35" s="329">
        <f t="shared" si="1"/>
        <v>773955.47699999972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 t="s">
        <v>2909</v>
      </c>
      <c r="I36" s="329">
        <v>152.743900001105</v>
      </c>
      <c r="J36" s="193" t="s">
        <v>2886</v>
      </c>
      <c r="K36" s="193">
        <v>5800360265</v>
      </c>
      <c r="L36" s="329">
        <v>21716.924999999999</v>
      </c>
      <c r="M36" s="193" t="s">
        <v>2886</v>
      </c>
      <c r="N36" s="329">
        <f>G11+N35-I36-L36</f>
        <v>197799.7690999989</v>
      </c>
      <c r="O36" s="329">
        <f t="shared" si="1"/>
        <v>752085.80809999863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2909</v>
      </c>
      <c r="I37" s="329"/>
      <c r="J37" s="193"/>
      <c r="K37" s="193">
        <v>5800360265</v>
      </c>
      <c r="L37" s="329">
        <v>7458.6409999999996</v>
      </c>
      <c r="M37" s="193" t="s">
        <v>2886</v>
      </c>
      <c r="N37" s="329">
        <f t="shared" ref="N37:N39" si="2">+N36-I37-L37</f>
        <v>190341.1280999989</v>
      </c>
      <c r="O37" s="329">
        <f t="shared" si="1"/>
        <v>744627.16709999868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2910</v>
      </c>
      <c r="I38" s="329">
        <v>3556.9439999999995</v>
      </c>
      <c r="J38" s="193" t="s">
        <v>2886</v>
      </c>
      <c r="K38" s="193">
        <v>5800360265</v>
      </c>
      <c r="L38" s="329">
        <v>19132.803</v>
      </c>
      <c r="M38" s="193" t="s">
        <v>2886</v>
      </c>
      <c r="N38" s="329">
        <f t="shared" si="2"/>
        <v>167651.38109999889</v>
      </c>
      <c r="O38" s="329">
        <f t="shared" si="1"/>
        <v>721937.42009999871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2910</v>
      </c>
      <c r="I39" s="329"/>
      <c r="J39" s="193"/>
      <c r="K39" s="193">
        <v>5800360265</v>
      </c>
      <c r="L39" s="329">
        <v>47935.860999999997</v>
      </c>
      <c r="M39" s="193" t="s">
        <v>2886</v>
      </c>
      <c r="N39" s="329">
        <f t="shared" si="2"/>
        <v>119715.52009999889</v>
      </c>
      <c r="O39" s="329">
        <f t="shared" si="1"/>
        <v>674001.55909999867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2911</v>
      </c>
      <c r="I40" s="329">
        <v>25279.358</v>
      </c>
      <c r="J40" s="193" t="s">
        <v>2886</v>
      </c>
      <c r="K40" s="193">
        <v>5800360265</v>
      </c>
      <c r="L40" s="329">
        <v>14584.821</v>
      </c>
      <c r="M40" s="193" t="s">
        <v>2886</v>
      </c>
      <c r="N40" s="329">
        <f t="shared" si="0"/>
        <v>79851.341099998885</v>
      </c>
      <c r="O40" s="329">
        <f t="shared" si="1"/>
        <v>634137.38009999867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2927</v>
      </c>
      <c r="I41" s="329">
        <v>8192.5240000000013</v>
      </c>
      <c r="J41" s="193" t="s">
        <v>2886</v>
      </c>
      <c r="K41" s="193"/>
      <c r="L41" s="329"/>
      <c r="M41" s="193"/>
      <c r="N41" s="329">
        <f t="shared" si="0"/>
        <v>71658.81709999888</v>
      </c>
      <c r="O41" s="329">
        <f t="shared" si="1"/>
        <v>625944.85609999869</v>
      </c>
    </row>
    <row r="42" spans="1:15" x14ac:dyDescent="0.15">
      <c r="A42" s="193"/>
      <c r="B42" s="193"/>
      <c r="C42" s="329"/>
      <c r="D42" s="482" t="s">
        <v>2912</v>
      </c>
      <c r="E42" s="193" t="s">
        <v>319</v>
      </c>
      <c r="F42" s="193" t="s">
        <v>2886</v>
      </c>
      <c r="G42" s="329">
        <v>175994.86199999999</v>
      </c>
      <c r="H42" s="482" t="s">
        <v>2912</v>
      </c>
      <c r="I42" s="329">
        <v>13142.319</v>
      </c>
      <c r="J42" s="193" t="s">
        <v>2886</v>
      </c>
      <c r="K42" s="193">
        <v>5800360265</v>
      </c>
      <c r="L42" s="329">
        <v>19112.831999999999</v>
      </c>
      <c r="M42" s="193" t="s">
        <v>2886</v>
      </c>
      <c r="N42" s="329">
        <f t="shared" si="0"/>
        <v>39403.666099998882</v>
      </c>
      <c r="O42" s="329">
        <f t="shared" si="1"/>
        <v>769684.56709999859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 t="s">
        <v>2912</v>
      </c>
      <c r="I43" s="329"/>
      <c r="J43" s="193"/>
      <c r="K43" s="193">
        <v>5800360265</v>
      </c>
      <c r="L43" s="329">
        <v>350.50200000000001</v>
      </c>
      <c r="M43" s="193" t="s">
        <v>2886</v>
      </c>
      <c r="N43" s="329">
        <f t="shared" si="0"/>
        <v>39053.164099998881</v>
      </c>
      <c r="O43" s="329">
        <f t="shared" si="1"/>
        <v>769334.06509999861</v>
      </c>
    </row>
    <row r="44" spans="1:15" x14ac:dyDescent="0.15">
      <c r="A44" s="193"/>
      <c r="B44" s="193"/>
      <c r="C44" s="329"/>
      <c r="D44" s="482" t="s">
        <v>2913</v>
      </c>
      <c r="E44" s="193" t="s">
        <v>319</v>
      </c>
      <c r="F44" s="193" t="s">
        <v>2886</v>
      </c>
      <c r="G44" s="329">
        <v>131878.522</v>
      </c>
      <c r="H44" s="482" t="s">
        <v>2913</v>
      </c>
      <c r="I44" s="329">
        <v>13683.55</v>
      </c>
      <c r="J44" s="193" t="s">
        <v>2886</v>
      </c>
      <c r="K44" s="193">
        <v>5800360265</v>
      </c>
      <c r="L44" s="329">
        <v>4613.442</v>
      </c>
      <c r="M44" s="193" t="s">
        <v>2886</v>
      </c>
      <c r="N44" s="329">
        <f t="shared" si="0"/>
        <v>20756.172099998883</v>
      </c>
      <c r="O44" s="329">
        <f t="shared" si="1"/>
        <v>882915.59509999852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2913</v>
      </c>
      <c r="I45" s="329"/>
      <c r="J45" s="193"/>
      <c r="K45" s="193">
        <v>5800360265</v>
      </c>
      <c r="L45" s="329">
        <v>20756.172099998883</v>
      </c>
      <c r="M45" s="193" t="s">
        <v>2886</v>
      </c>
      <c r="N45" s="329">
        <f t="shared" si="0"/>
        <v>0</v>
      </c>
      <c r="O45" s="329">
        <f t="shared" si="1"/>
        <v>862159.4229999996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2913</v>
      </c>
      <c r="I46" s="329"/>
      <c r="J46" s="193"/>
      <c r="K46" s="193">
        <v>5800360284</v>
      </c>
      <c r="L46" s="329">
        <v>23820.463900001101</v>
      </c>
      <c r="M46" s="193" t="s">
        <v>2932</v>
      </c>
      <c r="N46" s="329">
        <f>G21+N45-I46-L46</f>
        <v>95682.536099998892</v>
      </c>
      <c r="O46" s="329">
        <f t="shared" si="1"/>
        <v>838338.95909999846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 t="s">
        <v>2914</v>
      </c>
      <c r="I47" s="329">
        <v>11448.055999999997</v>
      </c>
      <c r="J47" s="193" t="s">
        <v>2932</v>
      </c>
      <c r="K47" s="193">
        <v>5800360284</v>
      </c>
      <c r="L47" s="329">
        <v>18227.797999999999</v>
      </c>
      <c r="M47" s="193" t="s">
        <v>2932</v>
      </c>
      <c r="N47" s="329">
        <f t="shared" ref="N47:N50" si="3">+N46-I47-L47</f>
        <v>66006.6820999989</v>
      </c>
      <c r="O47" s="329">
        <f t="shared" si="1"/>
        <v>808663.10509999853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 t="s">
        <v>2915</v>
      </c>
      <c r="I48" s="329">
        <v>2119.7719999999999</v>
      </c>
      <c r="J48" s="193" t="s">
        <v>2932</v>
      </c>
      <c r="K48" s="193">
        <v>5800360284</v>
      </c>
      <c r="L48" s="329">
        <v>12940.291999999999</v>
      </c>
      <c r="M48" s="193" t="s">
        <v>2932</v>
      </c>
      <c r="N48" s="329">
        <f t="shared" si="3"/>
        <v>50946.618099998901</v>
      </c>
      <c r="O48" s="329">
        <f t="shared" si="1"/>
        <v>793603.04109999852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 t="s">
        <v>2916</v>
      </c>
      <c r="I49" s="329">
        <v>3571.1019999999999</v>
      </c>
      <c r="J49" s="193" t="s">
        <v>2932</v>
      </c>
      <c r="K49" s="193">
        <v>5800360284</v>
      </c>
      <c r="L49" s="329">
        <v>35001.587</v>
      </c>
      <c r="M49" s="193" t="s">
        <v>2932</v>
      </c>
      <c r="N49" s="329">
        <f t="shared" si="3"/>
        <v>12373.929099998903</v>
      </c>
      <c r="O49" s="329">
        <f t="shared" si="1"/>
        <v>755030.35209999862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2917</v>
      </c>
      <c r="I50" s="329">
        <v>9263.7169999999987</v>
      </c>
      <c r="J50" s="193" t="s">
        <v>2932</v>
      </c>
      <c r="K50" s="193">
        <v>5800360284</v>
      </c>
      <c r="L50" s="329">
        <v>3110.2120999989038</v>
      </c>
      <c r="M50" s="193" t="s">
        <v>2932</v>
      </c>
      <c r="N50" s="329">
        <f t="shared" si="3"/>
        <v>0</v>
      </c>
      <c r="O50" s="329">
        <f t="shared" si="1"/>
        <v>742656.42299999972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2917</v>
      </c>
      <c r="I51" s="329"/>
      <c r="J51" s="193"/>
      <c r="K51" s="193">
        <v>5800360284</v>
      </c>
      <c r="L51" s="329">
        <v>10423.303900001099</v>
      </c>
      <c r="M51" s="193" t="s">
        <v>2933</v>
      </c>
      <c r="N51" s="329">
        <f>G27+N50-I51-L51</f>
        <v>73066.696099998895</v>
      </c>
      <c r="O51" s="329">
        <f t="shared" si="1"/>
        <v>732233.11909999861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2917</v>
      </c>
      <c r="I52" s="329"/>
      <c r="J52" s="193"/>
      <c r="K52" s="193">
        <v>5800360284</v>
      </c>
      <c r="L52" s="329">
        <v>17708.431</v>
      </c>
      <c r="M52" s="193" t="s">
        <v>2933</v>
      </c>
      <c r="N52" s="329">
        <f t="shared" ref="N52:N53" si="4">+N51-I52-L52</f>
        <v>55358.265099998898</v>
      </c>
      <c r="O52" s="329">
        <f t="shared" si="1"/>
        <v>714524.68809999863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2917</v>
      </c>
      <c r="I53" s="329"/>
      <c r="J53" s="193"/>
      <c r="K53" s="193">
        <v>5800360284</v>
      </c>
      <c r="L53" s="329">
        <v>55358.265099998898</v>
      </c>
      <c r="M53" s="193" t="s">
        <v>2933</v>
      </c>
      <c r="N53" s="329">
        <f t="shared" si="4"/>
        <v>0</v>
      </c>
      <c r="O53" s="329">
        <f t="shared" si="1"/>
        <v>659166.42299999972</v>
      </c>
    </row>
    <row r="54" spans="1:15" x14ac:dyDescent="0.15">
      <c r="A54" s="193"/>
      <c r="B54" s="193"/>
      <c r="C54" s="329"/>
      <c r="D54" s="482"/>
      <c r="E54" s="193"/>
      <c r="F54" s="203"/>
      <c r="G54" s="329"/>
      <c r="H54" s="482" t="s">
        <v>2917</v>
      </c>
      <c r="I54" s="329"/>
      <c r="J54" s="193"/>
      <c r="K54" s="193">
        <v>5800360265</v>
      </c>
      <c r="L54" s="329">
        <v>5907.1119000011004</v>
      </c>
      <c r="M54" s="193" t="s">
        <v>2886</v>
      </c>
      <c r="N54" s="329">
        <f>G33+N53-I54-L54</f>
        <v>257962.92709999889</v>
      </c>
      <c r="O54" s="329">
        <f t="shared" si="1"/>
        <v>653259.31109999865</v>
      </c>
    </row>
    <row r="55" spans="1:15" x14ac:dyDescent="0.15">
      <c r="A55" s="193"/>
      <c r="B55" s="193"/>
      <c r="C55" s="329"/>
      <c r="D55" s="482"/>
      <c r="E55" s="193"/>
      <c r="F55" s="203"/>
      <c r="G55" s="329"/>
      <c r="H55" s="482" t="s">
        <v>2917</v>
      </c>
      <c r="I55" s="329"/>
      <c r="J55" s="193"/>
      <c r="K55" s="193">
        <v>5800360265</v>
      </c>
      <c r="L55" s="329">
        <v>34557.908000000003</v>
      </c>
      <c r="M55" s="193" t="s">
        <v>2886</v>
      </c>
      <c r="N55" s="329">
        <f t="shared" ref="N55:N59" si="5">+N54-I55-L55</f>
        <v>223405.0190999989</v>
      </c>
      <c r="O55" s="329">
        <f t="shared" si="1"/>
        <v>618701.4030999986</v>
      </c>
    </row>
    <row r="56" spans="1:15" x14ac:dyDescent="0.15">
      <c r="A56" s="193"/>
      <c r="B56" s="193"/>
      <c r="C56" s="329"/>
      <c r="D56" s="482"/>
      <c r="E56" s="193"/>
      <c r="F56" s="203"/>
      <c r="G56" s="329"/>
      <c r="H56" s="482" t="s">
        <v>2918</v>
      </c>
      <c r="I56" s="329">
        <v>11346.179</v>
      </c>
      <c r="J56" s="193" t="s">
        <v>2886</v>
      </c>
      <c r="K56" s="193">
        <v>5800360265</v>
      </c>
      <c r="L56" s="329">
        <v>23101.861000000001</v>
      </c>
      <c r="M56" s="193" t="s">
        <v>2886</v>
      </c>
      <c r="N56" s="329">
        <f t="shared" si="5"/>
        <v>188956.97909999889</v>
      </c>
      <c r="O56" s="329">
        <f t="shared" si="1"/>
        <v>584253.36309999856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 t="s">
        <v>2918</v>
      </c>
      <c r="I57" s="329"/>
      <c r="J57" s="193"/>
      <c r="K57" s="193">
        <v>5800360265</v>
      </c>
      <c r="L57" s="329">
        <v>44525.766000000003</v>
      </c>
      <c r="M57" s="193" t="s">
        <v>2886</v>
      </c>
      <c r="N57" s="329">
        <f t="shared" si="5"/>
        <v>144431.21309999889</v>
      </c>
      <c r="O57" s="329">
        <f t="shared" si="1"/>
        <v>539727.5970999985</v>
      </c>
    </row>
    <row r="58" spans="1:15" x14ac:dyDescent="0.15">
      <c r="A58" s="193"/>
      <c r="B58" s="193"/>
      <c r="C58" s="329"/>
      <c r="D58" s="482" t="s">
        <v>2919</v>
      </c>
      <c r="E58" s="193" t="s">
        <v>319</v>
      </c>
      <c r="F58" s="193" t="s">
        <v>2886</v>
      </c>
      <c r="G58" s="329">
        <v>175939.91099999999</v>
      </c>
      <c r="H58" s="482" t="s">
        <v>2919</v>
      </c>
      <c r="I58" s="329">
        <v>7985.2740000000003</v>
      </c>
      <c r="J58" s="193" t="s">
        <v>2886</v>
      </c>
      <c r="K58" s="193">
        <v>5800360265</v>
      </c>
      <c r="L58" s="329">
        <v>17808.309000000001</v>
      </c>
      <c r="M58" s="193" t="s">
        <v>2886</v>
      </c>
      <c r="N58" s="329">
        <f t="shared" si="5"/>
        <v>118637.63009999887</v>
      </c>
      <c r="O58" s="329">
        <f t="shared" si="1"/>
        <v>689873.92509999848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 t="s">
        <v>2919</v>
      </c>
      <c r="I59" s="329"/>
      <c r="J59" s="203"/>
      <c r="K59" s="193">
        <v>5800360265</v>
      </c>
      <c r="L59" s="329">
        <v>9527.3950000000004</v>
      </c>
      <c r="M59" s="193" t="s">
        <v>2886</v>
      </c>
      <c r="N59" s="329">
        <f t="shared" si="5"/>
        <v>109110.23509999887</v>
      </c>
      <c r="O59" s="329">
        <f t="shared" si="1"/>
        <v>680346.53009999846</v>
      </c>
    </row>
    <row r="60" spans="1:15" x14ac:dyDescent="0.15">
      <c r="A60" s="193"/>
      <c r="B60" s="193"/>
      <c r="C60" s="329"/>
      <c r="D60" s="482" t="s">
        <v>2928</v>
      </c>
      <c r="E60" s="193" t="s">
        <v>319</v>
      </c>
      <c r="F60" s="193" t="s">
        <v>2886</v>
      </c>
      <c r="G60" s="329">
        <v>87993.18</v>
      </c>
      <c r="H60" s="482" t="s">
        <v>2928</v>
      </c>
      <c r="I60" s="329">
        <v>12110.248</v>
      </c>
      <c r="J60" s="193" t="s">
        <v>2886</v>
      </c>
      <c r="K60" s="193"/>
      <c r="L60" s="329"/>
      <c r="M60" s="193"/>
      <c r="N60" s="329">
        <f t="shared" si="0"/>
        <v>96999.987099998863</v>
      </c>
      <c r="O60" s="329">
        <f t="shared" si="1"/>
        <v>756229.46209999837</v>
      </c>
    </row>
    <row r="61" spans="1:15" x14ac:dyDescent="0.15">
      <c r="A61" s="193"/>
      <c r="B61" s="193"/>
      <c r="C61" s="329"/>
      <c r="D61" s="482" t="s">
        <v>2920</v>
      </c>
      <c r="E61" s="193" t="s">
        <v>319</v>
      </c>
      <c r="F61" s="193" t="s">
        <v>2886</v>
      </c>
      <c r="G61" s="329">
        <v>131955.261</v>
      </c>
      <c r="H61" s="482" t="s">
        <v>2920</v>
      </c>
      <c r="I61" s="329">
        <v>17586.578000000001</v>
      </c>
      <c r="J61" s="193" t="s">
        <v>2886</v>
      </c>
      <c r="K61" s="193">
        <v>5800360265</v>
      </c>
      <c r="L61" s="329">
        <v>15650.934999999999</v>
      </c>
      <c r="M61" s="193" t="s">
        <v>2886</v>
      </c>
      <c r="N61" s="329">
        <f t="shared" si="0"/>
        <v>63762.474099998857</v>
      </c>
      <c r="O61" s="329">
        <f t="shared" si="1"/>
        <v>854947.2100999984</v>
      </c>
    </row>
    <row r="62" spans="1:15" x14ac:dyDescent="0.15">
      <c r="A62" s="193"/>
      <c r="B62" s="193"/>
      <c r="C62" s="329"/>
      <c r="D62" s="482"/>
      <c r="E62" s="193"/>
      <c r="F62" s="203"/>
      <c r="G62" s="329"/>
      <c r="H62" s="482" t="s">
        <v>2921</v>
      </c>
      <c r="I62" s="329">
        <v>17322.66</v>
      </c>
      <c r="J62" s="193" t="s">
        <v>2886</v>
      </c>
      <c r="K62" s="193">
        <v>5800360265</v>
      </c>
      <c r="L62" s="329">
        <v>18259.615000000002</v>
      </c>
      <c r="M62" s="193" t="s">
        <v>2886</v>
      </c>
      <c r="N62" s="329">
        <f t="shared" si="0"/>
        <v>28180.199099998852</v>
      </c>
      <c r="O62" s="329">
        <f t="shared" si="1"/>
        <v>819364.93509999837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 t="s">
        <v>2921</v>
      </c>
      <c r="I63" s="329"/>
      <c r="J63" s="193"/>
      <c r="K63" s="193">
        <v>5800360265</v>
      </c>
      <c r="L63" s="329">
        <v>5094.3130000000001</v>
      </c>
      <c r="M63" s="193" t="s">
        <v>2886</v>
      </c>
      <c r="N63" s="329">
        <f t="shared" si="0"/>
        <v>23085.886099998854</v>
      </c>
      <c r="O63" s="329">
        <f t="shared" si="1"/>
        <v>814270.62209999841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 t="s">
        <v>2921</v>
      </c>
      <c r="I64" s="329"/>
      <c r="J64" s="193"/>
      <c r="K64" s="193">
        <v>5800360265</v>
      </c>
      <c r="L64" s="329">
        <v>23085.886099998854</v>
      </c>
      <c r="M64" s="193" t="s">
        <v>2886</v>
      </c>
      <c r="N64" s="329">
        <f t="shared" si="0"/>
        <v>0</v>
      </c>
      <c r="O64" s="329">
        <f t="shared" si="1"/>
        <v>791184.73599999957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 t="s">
        <v>2921</v>
      </c>
      <c r="I65" s="329"/>
      <c r="J65" s="193"/>
      <c r="K65" s="193">
        <v>5800360284</v>
      </c>
      <c r="L65" s="329">
        <v>25641.713900001101</v>
      </c>
      <c r="M65" s="193" t="s">
        <v>2934</v>
      </c>
      <c r="N65" s="329">
        <f>G34+N64-I65-L65</f>
        <v>61781.286099998899</v>
      </c>
      <c r="O65" s="329">
        <f t="shared" si="1"/>
        <v>765543.02209999843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2921</v>
      </c>
      <c r="I66" s="329"/>
      <c r="J66" s="193"/>
      <c r="K66" s="193">
        <v>5800360284</v>
      </c>
      <c r="L66" s="329">
        <v>35670.177000000003</v>
      </c>
      <c r="M66" s="193" t="s">
        <v>2934</v>
      </c>
      <c r="N66" s="329">
        <f t="shared" si="0"/>
        <v>26111.109099998896</v>
      </c>
      <c r="O66" s="329">
        <f t="shared" si="1"/>
        <v>729872.84509999841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2921</v>
      </c>
      <c r="I67" s="329"/>
      <c r="J67" s="193"/>
      <c r="K67" s="193">
        <v>5800360284</v>
      </c>
      <c r="L67" s="329">
        <v>26111.109099998896</v>
      </c>
      <c r="M67" s="193" t="s">
        <v>2934</v>
      </c>
      <c r="N67" s="329">
        <f t="shared" si="0"/>
        <v>0</v>
      </c>
      <c r="O67" s="329">
        <f t="shared" si="1"/>
        <v>703761.73599999957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2921</v>
      </c>
      <c r="I68" s="329"/>
      <c r="J68" s="193"/>
      <c r="K68" s="193">
        <v>5800360265</v>
      </c>
      <c r="L68" s="329">
        <v>6682.27990000111</v>
      </c>
      <c r="M68" s="193" t="s">
        <v>2886</v>
      </c>
      <c r="N68" s="329">
        <f>G42+G44+G58+G60+G61+N67-I68-L68</f>
        <v>697079.45609999867</v>
      </c>
      <c r="O68" s="329">
        <f t="shared" si="1"/>
        <v>697079.45609999844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2922</v>
      </c>
      <c r="I69" s="329">
        <v>5385.0529999999999</v>
      </c>
      <c r="J69" s="193" t="s">
        <v>2886</v>
      </c>
      <c r="K69" s="193">
        <v>5800360265</v>
      </c>
      <c r="L69" s="329">
        <v>7500.8639999999996</v>
      </c>
      <c r="M69" s="193" t="s">
        <v>2886</v>
      </c>
      <c r="N69" s="329">
        <f t="shared" si="0"/>
        <v>684193.53909999877</v>
      </c>
      <c r="O69" s="329">
        <f t="shared" si="1"/>
        <v>684193.53909999854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2922</v>
      </c>
      <c r="I70" s="329"/>
      <c r="J70" s="193"/>
      <c r="K70" s="193">
        <v>5800360265</v>
      </c>
      <c r="L70" s="329">
        <v>44585.692999999999</v>
      </c>
      <c r="M70" s="193" t="s">
        <v>2886</v>
      </c>
      <c r="N70" s="329">
        <f t="shared" si="0"/>
        <v>639607.8460999988</v>
      </c>
      <c r="O70" s="329">
        <f t="shared" si="1"/>
        <v>639607.84609999857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 t="s">
        <v>2922</v>
      </c>
      <c r="I71" s="329"/>
      <c r="J71" s="193"/>
      <c r="K71" s="193">
        <v>5800360265</v>
      </c>
      <c r="L71" s="329">
        <v>31414.974999999999</v>
      </c>
      <c r="M71" s="193" t="s">
        <v>2886</v>
      </c>
      <c r="N71" s="329">
        <f t="shared" si="0"/>
        <v>608192.87109999883</v>
      </c>
      <c r="O71" s="329">
        <f t="shared" si="1"/>
        <v>608192.87109999859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2922</v>
      </c>
      <c r="I72" s="329"/>
      <c r="J72" s="193"/>
      <c r="K72" s="193">
        <v>5800360265</v>
      </c>
      <c r="L72" s="329">
        <v>48985.114999999998</v>
      </c>
      <c r="M72" s="193" t="s">
        <v>2886</v>
      </c>
      <c r="N72" s="329">
        <f t="shared" si="0"/>
        <v>559207.75609999883</v>
      </c>
      <c r="O72" s="329">
        <f t="shared" si="1"/>
        <v>559207.7560999986</v>
      </c>
    </row>
    <row r="73" spans="1:15" x14ac:dyDescent="0.15">
      <c r="A73" s="193"/>
      <c r="B73" s="193"/>
      <c r="C73" s="329"/>
      <c r="D73" s="482" t="s">
        <v>2923</v>
      </c>
      <c r="E73" s="193" t="s">
        <v>1283</v>
      </c>
      <c r="F73" s="193" t="s">
        <v>2931</v>
      </c>
      <c r="G73" s="329">
        <v>123791</v>
      </c>
      <c r="H73" s="482" t="s">
        <v>2923</v>
      </c>
      <c r="I73" s="329">
        <v>12921.885</v>
      </c>
      <c r="J73" s="193" t="s">
        <v>2886</v>
      </c>
      <c r="K73" s="193">
        <v>5800360265</v>
      </c>
      <c r="L73" s="329">
        <v>71327.607999999993</v>
      </c>
      <c r="M73" s="203" t="s">
        <v>2886</v>
      </c>
      <c r="N73" s="329">
        <f t="shared" ref="N73:N102" si="6">+N72-I73-L73</f>
        <v>474958.26309999882</v>
      </c>
      <c r="O73" s="329">
        <f t="shared" ref="O73:O102" si="7">O72+G73-I73-L73</f>
        <v>598749.26309999858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2923</v>
      </c>
      <c r="I74" s="329"/>
      <c r="J74" s="193"/>
      <c r="K74" s="193">
        <v>5800360265</v>
      </c>
      <c r="L74" s="329">
        <v>28349.227999999999</v>
      </c>
      <c r="M74" s="203" t="s">
        <v>2886</v>
      </c>
      <c r="N74" s="329">
        <f t="shared" si="6"/>
        <v>446609.03509999881</v>
      </c>
      <c r="O74" s="329">
        <f t="shared" si="7"/>
        <v>570400.03509999858</v>
      </c>
    </row>
    <row r="75" spans="1:15" x14ac:dyDescent="0.15">
      <c r="A75" s="193"/>
      <c r="B75" s="193"/>
      <c r="C75" s="329"/>
      <c r="D75" s="482"/>
      <c r="E75" s="193"/>
      <c r="F75" s="203"/>
      <c r="G75" s="329"/>
      <c r="H75" s="482" t="s">
        <v>2923</v>
      </c>
      <c r="I75" s="329"/>
      <c r="J75" s="193"/>
      <c r="K75" s="193">
        <v>5800360265</v>
      </c>
      <c r="L75" s="329">
        <v>17352.388999999999</v>
      </c>
      <c r="M75" s="193" t="s">
        <v>2886</v>
      </c>
      <c r="N75" s="329">
        <f t="shared" si="6"/>
        <v>429256.64609999879</v>
      </c>
      <c r="O75" s="329">
        <f t="shared" si="7"/>
        <v>553047.64609999862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 t="s">
        <v>2923</v>
      </c>
      <c r="I76" s="329"/>
      <c r="J76" s="203"/>
      <c r="K76" s="193">
        <v>5800360265</v>
      </c>
      <c r="L76" s="329">
        <v>7574.3130000000001</v>
      </c>
      <c r="M76" s="203" t="s">
        <v>2886</v>
      </c>
      <c r="N76" s="329">
        <f t="shared" si="6"/>
        <v>421682.33309999877</v>
      </c>
      <c r="O76" s="329">
        <f t="shared" si="7"/>
        <v>545473.33309999865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2923</v>
      </c>
      <c r="I77" s="329"/>
      <c r="J77" s="203"/>
      <c r="K77" s="193">
        <v>5800360265</v>
      </c>
      <c r="L77" s="329">
        <v>37068.379000000001</v>
      </c>
      <c r="M77" s="203" t="s">
        <v>2886</v>
      </c>
      <c r="N77" s="329">
        <f t="shared" si="6"/>
        <v>384613.95409999875</v>
      </c>
      <c r="O77" s="329">
        <f t="shared" si="7"/>
        <v>508404.95409999863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2923</v>
      </c>
      <c r="I78" s="329"/>
      <c r="J78" s="193"/>
      <c r="K78" s="193">
        <v>5800360265</v>
      </c>
      <c r="L78" s="329">
        <v>1058.925</v>
      </c>
      <c r="M78" s="203" t="s">
        <v>2886</v>
      </c>
      <c r="N78" s="329">
        <f t="shared" si="6"/>
        <v>383555.02909999876</v>
      </c>
      <c r="O78" s="329">
        <f t="shared" si="7"/>
        <v>507346.02909999865</v>
      </c>
    </row>
    <row r="79" spans="1:15" x14ac:dyDescent="0.15">
      <c r="A79" s="193"/>
      <c r="B79" s="193"/>
      <c r="C79" s="329"/>
      <c r="D79" s="482"/>
      <c r="E79" s="193"/>
      <c r="F79" s="203"/>
      <c r="G79" s="329"/>
      <c r="H79" s="482" t="s">
        <v>2923</v>
      </c>
      <c r="I79" s="329"/>
      <c r="J79" s="193"/>
      <c r="K79" s="193">
        <v>5800360265</v>
      </c>
      <c r="L79" s="329">
        <v>28619.953000000001</v>
      </c>
      <c r="M79" s="203" t="s">
        <v>2886</v>
      </c>
      <c r="N79" s="329">
        <f t="shared" si="6"/>
        <v>354935.07609999878</v>
      </c>
      <c r="O79" s="329">
        <f t="shared" si="7"/>
        <v>478726.07609999867</v>
      </c>
    </row>
    <row r="80" spans="1:15" x14ac:dyDescent="0.15">
      <c r="A80" s="193"/>
      <c r="B80" s="193"/>
      <c r="C80" s="329"/>
      <c r="D80" s="482" t="s">
        <v>2924</v>
      </c>
      <c r="E80" s="193" t="s">
        <v>1283</v>
      </c>
      <c r="F80" s="193" t="s">
        <v>2930</v>
      </c>
      <c r="G80" s="329">
        <v>39907</v>
      </c>
      <c r="H80" s="482" t="s">
        <v>2924</v>
      </c>
      <c r="I80" s="329">
        <v>51597.161</v>
      </c>
      <c r="J80" s="193" t="s">
        <v>2886</v>
      </c>
      <c r="K80" s="193">
        <v>5800360265</v>
      </c>
      <c r="L80" s="329">
        <v>10043.68</v>
      </c>
      <c r="M80" s="203" t="s">
        <v>2886</v>
      </c>
      <c r="N80" s="329">
        <f t="shared" si="6"/>
        <v>293294.23509999877</v>
      </c>
      <c r="O80" s="329">
        <f t="shared" si="7"/>
        <v>456992.23509999865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2924</v>
      </c>
      <c r="I81" s="329"/>
      <c r="J81" s="193"/>
      <c r="K81" s="193">
        <v>5800360265</v>
      </c>
      <c r="L81" s="329">
        <v>28624.489000000001</v>
      </c>
      <c r="M81" s="203" t="s">
        <v>2886</v>
      </c>
      <c r="N81" s="329">
        <f t="shared" si="6"/>
        <v>264669.74609999877</v>
      </c>
      <c r="O81" s="329">
        <f t="shared" si="7"/>
        <v>428367.74609999865</v>
      </c>
    </row>
    <row r="82" spans="1:15" x14ac:dyDescent="0.15">
      <c r="A82" s="193"/>
      <c r="B82" s="193"/>
      <c r="C82" s="329"/>
      <c r="D82" s="482"/>
      <c r="E82" s="193"/>
      <c r="F82" s="193"/>
      <c r="G82" s="329"/>
      <c r="H82" s="482" t="s">
        <v>2924</v>
      </c>
      <c r="I82" s="329"/>
      <c r="J82" s="193"/>
      <c r="K82" s="193">
        <v>5800360265</v>
      </c>
      <c r="L82" s="329">
        <v>667.91499999999996</v>
      </c>
      <c r="M82" s="203" t="s">
        <v>2886</v>
      </c>
      <c r="N82" s="329">
        <f t="shared" si="6"/>
        <v>264001.83109999879</v>
      </c>
      <c r="O82" s="329">
        <f t="shared" si="7"/>
        <v>427699.83109999867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2924</v>
      </c>
      <c r="I83" s="329"/>
      <c r="J83" s="203"/>
      <c r="K83" s="193">
        <v>5800360265</v>
      </c>
      <c r="L83" s="329">
        <v>3794.8339999999998</v>
      </c>
      <c r="M83" s="203" t="s">
        <v>2886</v>
      </c>
      <c r="N83" s="329">
        <f t="shared" si="6"/>
        <v>260206.99709999879</v>
      </c>
      <c r="O83" s="329">
        <f t="shared" si="7"/>
        <v>423904.9970999987</v>
      </c>
    </row>
    <row r="84" spans="1:15" x14ac:dyDescent="0.15">
      <c r="A84" s="193"/>
      <c r="B84" s="193"/>
      <c r="C84" s="329"/>
      <c r="D84" s="482" t="s">
        <v>2925</v>
      </c>
      <c r="E84" s="193" t="s">
        <v>319</v>
      </c>
      <c r="F84" s="193" t="s">
        <v>2886</v>
      </c>
      <c r="G84" s="329">
        <v>263647.55900000001</v>
      </c>
      <c r="H84" s="482" t="s">
        <v>2925</v>
      </c>
      <c r="I84" s="329">
        <v>19086.928</v>
      </c>
      <c r="J84" s="203" t="s">
        <v>2886</v>
      </c>
      <c r="K84" s="193">
        <v>5800360265</v>
      </c>
      <c r="L84" s="329">
        <v>3674.4029999999998</v>
      </c>
      <c r="M84" s="203" t="s">
        <v>2886</v>
      </c>
      <c r="N84" s="329">
        <f t="shared" si="6"/>
        <v>237445.66609999881</v>
      </c>
      <c r="O84" s="329">
        <f t="shared" si="7"/>
        <v>664791.22509999876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2925</v>
      </c>
      <c r="I85" s="329"/>
      <c r="J85" s="203"/>
      <c r="K85" s="193">
        <v>5800360265</v>
      </c>
      <c r="L85" s="329">
        <v>38065.021000000001</v>
      </c>
      <c r="M85" s="203" t="s">
        <v>2886</v>
      </c>
      <c r="N85" s="329">
        <f t="shared" si="6"/>
        <v>199380.6450999988</v>
      </c>
      <c r="O85" s="329">
        <f t="shared" si="7"/>
        <v>626726.20409999881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 t="s">
        <v>2925</v>
      </c>
      <c r="I86" s="329"/>
      <c r="J86" s="203"/>
      <c r="K86" s="193">
        <v>5800360265</v>
      </c>
      <c r="L86" s="329">
        <v>10114.593999999999</v>
      </c>
      <c r="M86" s="203" t="s">
        <v>2886</v>
      </c>
      <c r="N86" s="329">
        <f t="shared" si="6"/>
        <v>189266.05109999879</v>
      </c>
      <c r="O86" s="329">
        <f t="shared" si="7"/>
        <v>616611.61009999877</v>
      </c>
    </row>
    <row r="87" spans="1:15" x14ac:dyDescent="0.15">
      <c r="A87" s="193"/>
      <c r="B87" s="193"/>
      <c r="C87" s="329"/>
      <c r="D87" s="482"/>
      <c r="E87" s="193"/>
      <c r="F87" s="193"/>
      <c r="G87" s="329"/>
      <c r="H87" s="482" t="s">
        <v>2925</v>
      </c>
      <c r="I87" s="329"/>
      <c r="J87" s="193"/>
      <c r="K87" s="193">
        <v>5800360265</v>
      </c>
      <c r="L87" s="329">
        <v>34767.044999999998</v>
      </c>
      <c r="M87" s="203" t="s">
        <v>2886</v>
      </c>
      <c r="N87" s="329">
        <f t="shared" si="6"/>
        <v>154499.00609999878</v>
      </c>
      <c r="O87" s="329">
        <f t="shared" si="7"/>
        <v>581844.56509999873</v>
      </c>
    </row>
    <row r="88" spans="1:15" x14ac:dyDescent="0.15">
      <c r="A88" s="193"/>
      <c r="B88" s="193"/>
      <c r="C88" s="329"/>
      <c r="D88" s="482"/>
      <c r="E88" s="193"/>
      <c r="F88" s="193"/>
      <c r="G88" s="329"/>
      <c r="H88" s="482" t="s">
        <v>2926</v>
      </c>
      <c r="I88" s="329">
        <v>17137.415000000001</v>
      </c>
      <c r="J88" s="193" t="s">
        <v>2886</v>
      </c>
      <c r="K88" s="193">
        <v>5800360265</v>
      </c>
      <c r="L88" s="329">
        <v>33841.574999999997</v>
      </c>
      <c r="M88" s="203" t="s">
        <v>2886</v>
      </c>
      <c r="N88" s="329">
        <f t="shared" si="6"/>
        <v>103520.01609999877</v>
      </c>
      <c r="O88" s="329">
        <f t="shared" si="7"/>
        <v>530865.57509999874</v>
      </c>
    </row>
    <row r="89" spans="1:15" x14ac:dyDescent="0.15">
      <c r="A89" s="193"/>
      <c r="B89" s="193"/>
      <c r="C89" s="329"/>
      <c r="D89" s="482"/>
      <c r="E89" s="193"/>
      <c r="F89" s="193"/>
      <c r="G89" s="329"/>
      <c r="H89" s="482" t="s">
        <v>2926</v>
      </c>
      <c r="I89" s="329"/>
      <c r="J89" s="203"/>
      <c r="K89" s="193">
        <v>5800360265</v>
      </c>
      <c r="L89" s="329">
        <v>34600.266000000003</v>
      </c>
      <c r="M89" s="203" t="s">
        <v>2886</v>
      </c>
      <c r="N89" s="329">
        <f t="shared" si="6"/>
        <v>68919.750099998768</v>
      </c>
      <c r="O89" s="329">
        <f t="shared" si="7"/>
        <v>496265.30909999873</v>
      </c>
    </row>
    <row r="90" spans="1:15" x14ac:dyDescent="0.15">
      <c r="A90" s="193"/>
      <c r="B90" s="193"/>
      <c r="C90" s="329"/>
      <c r="D90" s="482"/>
      <c r="E90" s="193"/>
      <c r="F90" s="193"/>
      <c r="G90" s="329"/>
      <c r="H90" s="482" t="s">
        <v>2926</v>
      </c>
      <c r="I90" s="329"/>
      <c r="J90" s="193"/>
      <c r="K90" s="193">
        <v>5800360265</v>
      </c>
      <c r="L90" s="329">
        <v>18847.462</v>
      </c>
      <c r="M90" s="193" t="s">
        <v>2886</v>
      </c>
      <c r="N90" s="329">
        <f t="shared" si="6"/>
        <v>50072.288099998768</v>
      </c>
      <c r="O90" s="329">
        <f t="shared" si="7"/>
        <v>477417.84709999873</v>
      </c>
    </row>
    <row r="91" spans="1:15" x14ac:dyDescent="0.15">
      <c r="A91" s="193"/>
      <c r="B91" s="193"/>
      <c r="C91" s="329"/>
      <c r="D91" s="482"/>
      <c r="E91" s="193"/>
      <c r="F91" s="193"/>
      <c r="G91" s="329"/>
      <c r="H91" s="482" t="s">
        <v>2926</v>
      </c>
      <c r="I91" s="329"/>
      <c r="J91" s="193"/>
      <c r="K91" s="193">
        <v>5800360265</v>
      </c>
      <c r="L91" s="329">
        <v>31169.188999999998</v>
      </c>
      <c r="M91" s="193" t="s">
        <v>2886</v>
      </c>
      <c r="N91" s="329">
        <f t="shared" si="6"/>
        <v>18903.09909999877</v>
      </c>
      <c r="O91" s="329">
        <f t="shared" si="7"/>
        <v>446248.65809999872</v>
      </c>
    </row>
    <row r="92" spans="1:15" x14ac:dyDescent="0.15">
      <c r="A92" s="193"/>
      <c r="B92" s="193"/>
      <c r="C92" s="329"/>
      <c r="D92" s="482" t="s">
        <v>2929</v>
      </c>
      <c r="E92" s="193" t="s">
        <v>319</v>
      </c>
      <c r="F92" s="193" t="s">
        <v>2886</v>
      </c>
      <c r="G92" s="329">
        <v>131786.64699999994</v>
      </c>
      <c r="H92" s="482" t="s">
        <v>2929</v>
      </c>
      <c r="I92" s="329">
        <v>16982.406999999999</v>
      </c>
      <c r="J92" s="193" t="s">
        <v>2886</v>
      </c>
      <c r="K92" s="193"/>
      <c r="L92" s="329"/>
      <c r="M92" s="193"/>
      <c r="N92" s="329">
        <f t="shared" si="6"/>
        <v>1920.6920999987706</v>
      </c>
      <c r="O92" s="329">
        <f t="shared" si="7"/>
        <v>561052.89809999859</v>
      </c>
    </row>
    <row r="93" spans="1:15" x14ac:dyDescent="0.15">
      <c r="A93" s="193"/>
      <c r="B93" s="193"/>
      <c r="C93" s="329"/>
      <c r="D93" s="482" t="s">
        <v>2929</v>
      </c>
      <c r="E93" s="193" t="s">
        <v>319</v>
      </c>
      <c r="F93" s="561" t="str">
        <f>+'[1]รับ 0315'!$F$55</f>
        <v>TOP 070215</v>
      </c>
      <c r="G93" s="329">
        <v>219645.62299999999</v>
      </c>
      <c r="H93" s="482"/>
      <c r="I93" s="329"/>
      <c r="J93" s="193"/>
      <c r="K93" s="193"/>
      <c r="L93" s="329"/>
      <c r="M93" s="193"/>
      <c r="N93" s="329">
        <f t="shared" si="6"/>
        <v>1920.6920999987706</v>
      </c>
      <c r="O93" s="329">
        <f t="shared" si="7"/>
        <v>780698.52109999862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6"/>
        <v>1920.6920999987706</v>
      </c>
      <c r="O94" s="329">
        <f t="shared" si="7"/>
        <v>780698.52109999862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6"/>
        <v>1920.6920999987706</v>
      </c>
      <c r="O95" s="329">
        <f t="shared" si="7"/>
        <v>780698.52109999862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6"/>
        <v>1920.6920999987706</v>
      </c>
      <c r="O96" s="329">
        <f t="shared" si="7"/>
        <v>780698.52109999862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6"/>
        <v>1920.6920999987706</v>
      </c>
      <c r="O97" s="329">
        <f t="shared" si="7"/>
        <v>780698.52109999862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6"/>
        <v>1920.6920999987706</v>
      </c>
      <c r="O98" s="329">
        <f t="shared" si="7"/>
        <v>780698.52109999862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6"/>
        <v>1920.6920999987706</v>
      </c>
      <c r="O99" s="329">
        <f t="shared" si="7"/>
        <v>780698.52109999862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6"/>
        <v>1920.6920999987706</v>
      </c>
      <c r="O100" s="329">
        <f t="shared" si="7"/>
        <v>780698.52109999862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6"/>
        <v>1920.6920999987706</v>
      </c>
      <c r="O101" s="329">
        <f t="shared" si="7"/>
        <v>780698.52109999862</v>
      </c>
    </row>
    <row r="102" spans="1:15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6"/>
        <v>1920.6920999987706</v>
      </c>
      <c r="O102" s="329">
        <f t="shared" si="7"/>
        <v>780698.52109999862</v>
      </c>
    </row>
    <row r="103" spans="1:15" x14ac:dyDescent="0.15">
      <c r="A103" s="224"/>
      <c r="B103" s="224"/>
      <c r="C103" s="335">
        <f>SUM(C7:C102)</f>
        <v>656075.6740999989</v>
      </c>
      <c r="D103" s="224"/>
      <c r="E103" s="224"/>
      <c r="F103" s="224"/>
      <c r="G103" s="335">
        <f>SUM(G7:G102)</f>
        <v>2256495.0419999999</v>
      </c>
      <c r="H103" s="226"/>
      <c r="I103" s="335">
        <f>SUM(I7:I102)</f>
        <v>440929.902</v>
      </c>
      <c r="J103" s="224"/>
      <c r="K103" s="224"/>
      <c r="L103" s="335">
        <f>SUM(L7:L102)</f>
        <v>1690942.2930000001</v>
      </c>
      <c r="M103" s="224"/>
      <c r="N103" s="227"/>
      <c r="O103" s="228">
        <f>C103+G103-I103-L103</f>
        <v>780698.52109999908</v>
      </c>
    </row>
    <row r="104" spans="1:15" x14ac:dyDescent="0.15">
      <c r="A104" s="230"/>
      <c r="B104" s="615"/>
      <c r="C104" s="615"/>
      <c r="D104" s="615"/>
      <c r="E104" s="231"/>
      <c r="F104" s="613"/>
      <c r="G104" s="232">
        <f>+G103-2256495.042</f>
        <v>0</v>
      </c>
      <c r="H104" s="233"/>
      <c r="I104" s="234"/>
      <c r="J104" s="272"/>
      <c r="K104" s="235" t="s">
        <v>200</v>
      </c>
      <c r="L104" s="236">
        <f>+L103+I103</f>
        <v>2131872.1950000003</v>
      </c>
      <c r="M104" s="284"/>
      <c r="N104" s="330">
        <f>+N102</f>
        <v>1920.6920999987706</v>
      </c>
      <c r="O104" s="331" t="s">
        <v>2886</v>
      </c>
    </row>
    <row r="105" spans="1:15" x14ac:dyDescent="0.15">
      <c r="A105" s="230" t="s">
        <v>2885</v>
      </c>
      <c r="B105" s="614" t="s">
        <v>2900</v>
      </c>
      <c r="C105" s="336"/>
      <c r="D105" s="614"/>
      <c r="E105" s="231" t="s">
        <v>67</v>
      </c>
      <c r="F105" s="613">
        <v>9357884.5999999996</v>
      </c>
      <c r="G105" s="232" t="s">
        <v>98</v>
      </c>
      <c r="H105" s="233">
        <v>42045</v>
      </c>
      <c r="I105" s="234" t="s">
        <v>199</v>
      </c>
      <c r="J105" s="236">
        <v>35256.118099998937</v>
      </c>
      <c r="K105" s="235"/>
      <c r="L105" s="236"/>
      <c r="M105" s="284"/>
      <c r="N105" s="330">
        <v>123791</v>
      </c>
      <c r="O105" s="331" t="s">
        <v>2931</v>
      </c>
    </row>
    <row r="106" spans="1:15" x14ac:dyDescent="0.15">
      <c r="A106" s="230" t="s">
        <v>2887</v>
      </c>
      <c r="B106" s="614" t="s">
        <v>2937</v>
      </c>
      <c r="C106" s="336"/>
      <c r="D106" s="614"/>
      <c r="E106" s="231" t="s">
        <v>67</v>
      </c>
      <c r="F106" s="613">
        <v>86180620.579999998</v>
      </c>
      <c r="G106" s="232" t="s">
        <v>98</v>
      </c>
      <c r="H106" s="233">
        <v>42045</v>
      </c>
      <c r="I106" s="234" t="s">
        <v>199</v>
      </c>
      <c r="J106" s="236">
        <v>79831.687900001067</v>
      </c>
      <c r="K106" s="268"/>
      <c r="L106" s="236"/>
      <c r="M106" s="235"/>
      <c r="N106" s="330">
        <v>39907</v>
      </c>
      <c r="O106" s="331" t="s">
        <v>2930</v>
      </c>
    </row>
    <row r="107" spans="1:15" x14ac:dyDescent="0.15">
      <c r="A107" s="230" t="s">
        <v>2888</v>
      </c>
      <c r="B107" s="614" t="s">
        <v>2938</v>
      </c>
      <c r="C107" s="336"/>
      <c r="D107" s="614"/>
      <c r="E107" s="231" t="s">
        <v>67</v>
      </c>
      <c r="F107" s="613">
        <v>75968438.849999994</v>
      </c>
      <c r="G107" s="232" t="s">
        <v>98</v>
      </c>
      <c r="H107" s="233">
        <v>42046</v>
      </c>
      <c r="I107" s="234" t="s">
        <v>199</v>
      </c>
      <c r="J107" s="236">
        <v>70438.936900001107</v>
      </c>
      <c r="K107" s="268"/>
      <c r="L107" s="236"/>
      <c r="M107" s="235"/>
      <c r="N107" s="330">
        <v>395434.20599999995</v>
      </c>
      <c r="O107" s="331" t="s">
        <v>2886</v>
      </c>
    </row>
    <row r="108" spans="1:15" x14ac:dyDescent="0.15">
      <c r="A108" s="230" t="s">
        <v>2932</v>
      </c>
      <c r="B108" s="614" t="s">
        <v>2939</v>
      </c>
      <c r="C108" s="336"/>
      <c r="D108" s="614"/>
      <c r="E108" s="231" t="s">
        <v>67</v>
      </c>
      <c r="F108" s="613">
        <v>71104483.849999994</v>
      </c>
      <c r="G108" s="232" t="s">
        <v>98</v>
      </c>
      <c r="H108" s="233">
        <v>42052</v>
      </c>
      <c r="I108" s="234" t="s">
        <v>199</v>
      </c>
      <c r="J108" s="236">
        <v>93100.353000000003</v>
      </c>
      <c r="M108" s="235"/>
      <c r="N108" s="330">
        <v>219645.62299999999</v>
      </c>
      <c r="O108" s="331" t="s">
        <v>2977</v>
      </c>
    </row>
    <row r="109" spans="1:15" x14ac:dyDescent="0.15">
      <c r="A109" s="230" t="s">
        <v>2933</v>
      </c>
      <c r="B109" s="614" t="s">
        <v>2940</v>
      </c>
      <c r="C109" s="336"/>
      <c r="D109" s="614"/>
      <c r="E109" s="231" t="s">
        <v>67</v>
      </c>
      <c r="F109" s="613">
        <v>67926990.010000005</v>
      </c>
      <c r="G109" s="232" t="s">
        <v>98</v>
      </c>
      <c r="H109" s="233">
        <v>42052</v>
      </c>
      <c r="I109" s="234" t="s">
        <v>199</v>
      </c>
      <c r="J109" s="236">
        <v>83490</v>
      </c>
      <c r="M109" s="284"/>
      <c r="N109" s="330"/>
      <c r="O109" s="331"/>
    </row>
    <row r="110" spans="1:15" x14ac:dyDescent="0.15">
      <c r="A110" s="230" t="s">
        <v>2934</v>
      </c>
      <c r="B110" s="614" t="s">
        <v>2941</v>
      </c>
      <c r="C110" s="336"/>
      <c r="D110" s="614"/>
      <c r="E110" s="231" t="s">
        <v>67</v>
      </c>
      <c r="F110" s="613">
        <v>27748389.640000001</v>
      </c>
      <c r="G110" s="232" t="s">
        <v>98</v>
      </c>
      <c r="H110" s="233">
        <v>42053</v>
      </c>
      <c r="I110" s="234" t="s">
        <v>199</v>
      </c>
      <c r="J110" s="236">
        <v>87423</v>
      </c>
      <c r="M110" s="284"/>
      <c r="N110" s="330"/>
      <c r="O110" s="331"/>
    </row>
    <row r="111" spans="1:15" ht="12" thickBot="1" x14ac:dyDescent="0.2">
      <c r="A111" s="230"/>
      <c r="B111" s="614"/>
      <c r="C111" s="336"/>
      <c r="D111" s="614"/>
      <c r="E111" s="231"/>
      <c r="F111" s="613"/>
      <c r="G111" s="232"/>
      <c r="H111" s="233"/>
      <c r="I111" s="401" t="s">
        <v>1920</v>
      </c>
      <c r="J111" s="274">
        <f>SUM(J105:J110)</f>
        <v>449540.09590000112</v>
      </c>
      <c r="M111" s="235"/>
      <c r="N111" s="330"/>
      <c r="O111" s="331"/>
    </row>
    <row r="112" spans="1:15" ht="12" thickTop="1" x14ac:dyDescent="0.15">
      <c r="A112" s="230" t="s">
        <v>2886</v>
      </c>
      <c r="B112" s="614" t="s">
        <v>2936</v>
      </c>
      <c r="C112" s="348"/>
      <c r="E112" s="231" t="s">
        <v>67</v>
      </c>
      <c r="F112" s="613">
        <v>68410136.620000005</v>
      </c>
      <c r="G112" s="232" t="s">
        <v>98</v>
      </c>
      <c r="H112" s="233">
        <v>42044</v>
      </c>
      <c r="I112" s="234" t="s">
        <v>199</v>
      </c>
      <c r="J112" s="236">
        <v>1241402.1970999988</v>
      </c>
      <c r="M112" s="235"/>
      <c r="N112" s="330"/>
      <c r="O112" s="331"/>
    </row>
    <row r="113" spans="1:15" ht="12" thickBot="1" x14ac:dyDescent="0.2">
      <c r="A113" s="230"/>
      <c r="B113" s="614"/>
      <c r="C113" s="336"/>
      <c r="D113" s="614"/>
      <c r="E113" s="231"/>
      <c r="F113" s="613"/>
      <c r="G113" s="232"/>
      <c r="H113" s="233"/>
      <c r="I113" s="401" t="s">
        <v>320</v>
      </c>
      <c r="J113" s="274">
        <f>SUM(J112)</f>
        <v>1241402.1970999988</v>
      </c>
      <c r="M113" s="235"/>
      <c r="N113" s="330"/>
      <c r="O113" s="331"/>
    </row>
    <row r="114" spans="1:15" ht="12" thickTop="1" x14ac:dyDescent="0.15">
      <c r="A114" s="181"/>
      <c r="B114" s="181"/>
      <c r="C114" s="348"/>
      <c r="F114" s="181"/>
      <c r="G114" s="181"/>
      <c r="J114" s="259"/>
      <c r="M114" s="235"/>
      <c r="N114" s="330"/>
      <c r="O114" s="331"/>
    </row>
    <row r="115" spans="1:15" x14ac:dyDescent="0.15">
      <c r="A115" s="230"/>
      <c r="B115" s="180"/>
      <c r="C115" s="349"/>
      <c r="D115" s="350"/>
      <c r="E115" s="350"/>
      <c r="F115" s="351"/>
      <c r="G115" s="181"/>
      <c r="I115" s="229"/>
      <c r="L115" s="236"/>
      <c r="M115" s="235"/>
      <c r="N115" s="330"/>
      <c r="O115" s="331"/>
    </row>
    <row r="116" spans="1:15" x14ac:dyDescent="0.15">
      <c r="A116" s="230"/>
      <c r="B116" s="180"/>
      <c r="C116" s="349"/>
      <c r="D116" s="350"/>
      <c r="E116" s="350"/>
      <c r="F116" s="351"/>
      <c r="G116" s="181"/>
      <c r="I116" s="229"/>
      <c r="L116" s="236"/>
      <c r="M116" s="235"/>
      <c r="N116" s="330"/>
      <c r="O116" s="331"/>
    </row>
    <row r="117" spans="1:15" x14ac:dyDescent="0.15">
      <c r="A117" s="230"/>
      <c r="B117" s="180"/>
      <c r="C117" s="349"/>
      <c r="D117" s="350"/>
      <c r="E117" s="350"/>
      <c r="F117" s="351"/>
      <c r="G117" s="181"/>
      <c r="M117" s="235"/>
      <c r="N117" s="330"/>
      <c r="O117" s="331"/>
    </row>
    <row r="118" spans="1:15" x14ac:dyDescent="0.15">
      <c r="A118" s="230"/>
      <c r="B118" s="180"/>
      <c r="C118" s="349"/>
      <c r="D118" s="350"/>
      <c r="E118" s="350"/>
      <c r="F118" s="351"/>
      <c r="G118" s="181"/>
      <c r="M118" s="235"/>
      <c r="N118" s="330"/>
      <c r="O118" s="331"/>
    </row>
    <row r="119" spans="1:15" x14ac:dyDescent="0.15">
      <c r="A119" s="230"/>
      <c r="B119" s="180"/>
      <c r="C119" s="349"/>
      <c r="D119" s="350"/>
      <c r="E119" s="350"/>
      <c r="F119" s="351"/>
      <c r="G119" s="181"/>
      <c r="M119" s="266">
        <f>+O119-O103</f>
        <v>0</v>
      </c>
      <c r="N119" s="228" t="s">
        <v>56</v>
      </c>
      <c r="O119" s="333">
        <f>SUM(N104:N118)</f>
        <v>780698.52109999873</v>
      </c>
    </row>
    <row r="120" spans="1:15" x14ac:dyDescent="0.15">
      <c r="A120" s="230"/>
      <c r="B120" s="180"/>
      <c r="C120" s="349"/>
      <c r="D120" s="350"/>
      <c r="E120" s="350"/>
      <c r="F120" s="351"/>
      <c r="G120" s="181"/>
    </row>
    <row r="121" spans="1:15" s="181" customFormat="1" x14ac:dyDescent="0.15">
      <c r="A121" s="230"/>
      <c r="B121" s="180"/>
      <c r="C121" s="349"/>
      <c r="D121" s="350"/>
      <c r="E121" s="350"/>
      <c r="F121" s="351"/>
      <c r="I121" s="180"/>
      <c r="J121" s="182"/>
      <c r="L121" s="180"/>
      <c r="M121" s="182"/>
      <c r="N121" s="180"/>
      <c r="O121" s="180"/>
    </row>
    <row r="122" spans="1:15" s="181" customFormat="1" x14ac:dyDescent="0.15">
      <c r="B122" s="181" t="s">
        <v>10</v>
      </c>
      <c r="C122" s="348" t="s">
        <v>2935</v>
      </c>
      <c r="D122" s="181" t="s">
        <v>871</v>
      </c>
      <c r="E122" s="181" t="s">
        <v>872</v>
      </c>
      <c r="F122" s="181" t="s">
        <v>18</v>
      </c>
      <c r="I122" s="180"/>
      <c r="J122" s="259"/>
      <c r="L122" s="180"/>
      <c r="M122" s="182"/>
      <c r="N122" s="180"/>
      <c r="O122" s="180"/>
    </row>
    <row r="123" spans="1:15" x14ac:dyDescent="0.15">
      <c r="A123" s="230" t="s">
        <v>2885</v>
      </c>
      <c r="B123" s="180">
        <v>35256</v>
      </c>
      <c r="C123" s="349">
        <v>0.2</v>
      </c>
      <c r="D123" s="350">
        <f>+B123*C123</f>
        <v>7051.2000000000007</v>
      </c>
      <c r="E123" s="350">
        <f t="shared" ref="E123:E128" si="8">+D123*0.1</f>
        <v>705.12000000000012</v>
      </c>
      <c r="F123" s="351">
        <f t="shared" ref="F123:F128" si="9">+D123+E123</f>
        <v>7756.3200000000006</v>
      </c>
      <c r="G123" s="181"/>
      <c r="I123" s="229"/>
    </row>
    <row r="124" spans="1:15" x14ac:dyDescent="0.15">
      <c r="A124" s="230" t="s">
        <v>2887</v>
      </c>
      <c r="B124" s="180">
        <v>79832</v>
      </c>
      <c r="C124" s="349">
        <v>0.2</v>
      </c>
      <c r="D124" s="350">
        <f t="shared" ref="D124:D128" si="10">+B124*C124</f>
        <v>15966.400000000001</v>
      </c>
      <c r="E124" s="350">
        <f t="shared" si="8"/>
        <v>1596.6400000000003</v>
      </c>
      <c r="F124" s="351">
        <f t="shared" si="9"/>
        <v>17563.04</v>
      </c>
      <c r="G124" s="181"/>
      <c r="I124" s="229"/>
    </row>
    <row r="125" spans="1:15" x14ac:dyDescent="0.15">
      <c r="A125" s="230" t="s">
        <v>2888</v>
      </c>
      <c r="B125" s="180">
        <v>70439</v>
      </c>
      <c r="C125" s="349">
        <v>0.2</v>
      </c>
      <c r="D125" s="350">
        <f t="shared" si="10"/>
        <v>14087.800000000001</v>
      </c>
      <c r="E125" s="350">
        <f t="shared" si="8"/>
        <v>1408.7800000000002</v>
      </c>
      <c r="F125" s="351">
        <f t="shared" si="9"/>
        <v>15496.580000000002</v>
      </c>
      <c r="G125" s="181"/>
    </row>
    <row r="126" spans="1:15" x14ac:dyDescent="0.15">
      <c r="A126" s="230" t="s">
        <v>2932</v>
      </c>
      <c r="B126" s="180">
        <v>93100</v>
      </c>
      <c r="C126" s="349">
        <v>0.2</v>
      </c>
      <c r="D126" s="350">
        <f t="shared" si="10"/>
        <v>18620</v>
      </c>
      <c r="E126" s="350">
        <f t="shared" si="8"/>
        <v>1862</v>
      </c>
      <c r="F126" s="351">
        <f t="shared" si="9"/>
        <v>20482</v>
      </c>
      <c r="G126" s="181"/>
    </row>
    <row r="127" spans="1:15" x14ac:dyDescent="0.15">
      <c r="A127" s="230" t="s">
        <v>2933</v>
      </c>
      <c r="B127" s="180">
        <v>83490</v>
      </c>
      <c r="C127" s="349">
        <v>0.2</v>
      </c>
      <c r="D127" s="350">
        <f t="shared" si="10"/>
        <v>16698</v>
      </c>
      <c r="E127" s="350">
        <f t="shared" si="8"/>
        <v>1669.8000000000002</v>
      </c>
      <c r="F127" s="351">
        <f t="shared" si="9"/>
        <v>18367.8</v>
      </c>
      <c r="G127" s="181"/>
    </row>
    <row r="128" spans="1:15" x14ac:dyDescent="0.15">
      <c r="A128" s="230" t="s">
        <v>2934</v>
      </c>
      <c r="B128" s="180">
        <v>87423</v>
      </c>
      <c r="C128" s="349">
        <v>0.2</v>
      </c>
      <c r="D128" s="350">
        <f t="shared" si="10"/>
        <v>17484.600000000002</v>
      </c>
      <c r="E128" s="350">
        <f t="shared" si="8"/>
        <v>1748.4600000000003</v>
      </c>
      <c r="F128" s="351">
        <f t="shared" si="9"/>
        <v>19233.060000000001</v>
      </c>
      <c r="G128" s="181"/>
    </row>
    <row r="129" spans="1:7" ht="12" thickBot="1" x14ac:dyDescent="0.2">
      <c r="A129" s="230"/>
      <c r="B129" s="381">
        <f>SUM(B123:B128)</f>
        <v>449540</v>
      </c>
      <c r="C129" s="349"/>
      <c r="D129" s="380">
        <f>SUM(D123:D128)</f>
        <v>89908</v>
      </c>
      <c r="E129" s="380">
        <f t="shared" ref="E129:F129" si="11">SUM(E123:E128)</f>
        <v>8990.8000000000011</v>
      </c>
      <c r="F129" s="380">
        <f t="shared" si="11"/>
        <v>98898.8</v>
      </c>
      <c r="G129" s="181"/>
    </row>
    <row r="130" spans="1:7" ht="12" thickTop="1" x14ac:dyDescent="0.15">
      <c r="A130" s="230" t="s">
        <v>2886</v>
      </c>
      <c r="B130" s="180">
        <v>1241402</v>
      </c>
      <c r="C130" s="349">
        <v>0.2</v>
      </c>
      <c r="D130" s="350">
        <f t="shared" ref="D130" si="12">+B130*C130</f>
        <v>248280.40000000002</v>
      </c>
      <c r="E130" s="350">
        <f t="shared" ref="E130" si="13">+D130*0.1</f>
        <v>24828.040000000005</v>
      </c>
      <c r="F130" s="351">
        <f t="shared" ref="F130" si="14">+D130+E130</f>
        <v>273108.44</v>
      </c>
      <c r="G130" s="181"/>
    </row>
    <row r="131" spans="1:7" ht="12" thickBot="1" x14ac:dyDescent="0.2">
      <c r="A131" s="230"/>
      <c r="B131" s="381">
        <f>SUM(B130)</f>
        <v>1241402</v>
      </c>
      <c r="C131" s="349"/>
      <c r="D131" s="380">
        <f>SUM(D130)</f>
        <v>248280.40000000002</v>
      </c>
      <c r="E131" s="380">
        <f t="shared" ref="E131:F131" si="15">SUM(E130)</f>
        <v>24828.040000000005</v>
      </c>
      <c r="F131" s="380">
        <f t="shared" si="15"/>
        <v>273108.44</v>
      </c>
      <c r="G131" s="181"/>
    </row>
    <row r="132" spans="1:7" ht="12" thickTop="1" x14ac:dyDescent="0.15"/>
  </sheetData>
  <mergeCells count="7">
    <mergeCell ref="B104:D104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132"/>
  <sheetViews>
    <sheetView zoomScale="115" zoomScaleNormal="115" workbookViewId="0">
      <pane ySplit="6" topLeftCell="A80" activePane="bottomLeft" state="frozen"/>
      <selection pane="bottomLeft" activeCell="A112" sqref="A112:H11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2901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2885</v>
      </c>
      <c r="B7" s="263"/>
      <c r="C7" s="328">
        <v>41093.008099998937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41093.008099998937</v>
      </c>
      <c r="O7" s="328">
        <f>+C103</f>
        <v>656075.6740999989</v>
      </c>
    </row>
    <row r="8" spans="1:15" x14ac:dyDescent="0.15">
      <c r="A8" s="193" t="s">
        <v>2887</v>
      </c>
      <c r="B8" s="193"/>
      <c r="C8" s="329">
        <v>87851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41093.008099998937</v>
      </c>
      <c r="O8" s="329">
        <f>O7+G8-I8-L8</f>
        <v>656075.6740999989</v>
      </c>
    </row>
    <row r="9" spans="1:15" x14ac:dyDescent="0.15">
      <c r="A9" s="193" t="s">
        <v>2886</v>
      </c>
      <c r="B9" s="193"/>
      <c r="C9" s="329">
        <v>439281.66599999997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41093.008099998937</v>
      </c>
      <c r="O9" s="329">
        <f t="shared" ref="O9" si="1">O8+G9-I9-L9</f>
        <v>656075.6740999989</v>
      </c>
    </row>
    <row r="10" spans="1:15" x14ac:dyDescent="0.15">
      <c r="A10" s="193" t="s">
        <v>2888</v>
      </c>
      <c r="B10" s="193"/>
      <c r="C10" s="329">
        <v>87850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80" si="2">+N9-I10-L10</f>
        <v>41093.008099998937</v>
      </c>
      <c r="O10" s="329">
        <f t="shared" ref="O10:O80" si="3">O9+G10-I10-L10</f>
        <v>656075.6740999989</v>
      </c>
    </row>
    <row r="11" spans="1:15" x14ac:dyDescent="0.15">
      <c r="A11" s="193"/>
      <c r="B11" s="193"/>
      <c r="C11" s="329"/>
      <c r="D11" s="482" t="s">
        <v>2902</v>
      </c>
      <c r="E11" s="193" t="s">
        <v>319</v>
      </c>
      <c r="F11" s="193" t="s">
        <v>2886</v>
      </c>
      <c r="G11" s="329">
        <v>219669.43799999999</v>
      </c>
      <c r="H11" s="482" t="s">
        <v>2902</v>
      </c>
      <c r="I11" s="329">
        <v>5836.8899999999994</v>
      </c>
      <c r="J11" s="193" t="s">
        <v>2885</v>
      </c>
      <c r="K11" s="193">
        <v>5800360284</v>
      </c>
      <c r="L11" s="329">
        <v>16180.29</v>
      </c>
      <c r="M11" s="193" t="s">
        <v>2885</v>
      </c>
      <c r="N11" s="329">
        <f t="shared" ref="N11:N15" si="4">+N10-I11-L11</f>
        <v>19075.828099998937</v>
      </c>
      <c r="O11" s="329">
        <f t="shared" ref="O11:O15" si="5">O10+G11-I11-L11</f>
        <v>853727.93209999881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2902</v>
      </c>
      <c r="I12" s="329"/>
      <c r="J12" s="193"/>
      <c r="K12" s="193">
        <v>5800360284</v>
      </c>
      <c r="L12" s="329">
        <v>19075.828099998937</v>
      </c>
      <c r="M12" s="193" t="s">
        <v>2885</v>
      </c>
      <c r="N12" s="329">
        <f t="shared" si="4"/>
        <v>0</v>
      </c>
      <c r="O12" s="329">
        <f t="shared" si="5"/>
        <v>834652.10399999982</v>
      </c>
    </row>
    <row r="13" spans="1:15" x14ac:dyDescent="0.15">
      <c r="A13" s="193"/>
      <c r="B13" s="193"/>
      <c r="C13" s="329"/>
      <c r="D13" s="482"/>
      <c r="E13" s="193"/>
      <c r="F13" s="193"/>
      <c r="G13" s="329"/>
      <c r="H13" s="482" t="s">
        <v>2902</v>
      </c>
      <c r="I13" s="329"/>
      <c r="J13" s="193"/>
      <c r="K13" s="193">
        <v>5800360284</v>
      </c>
      <c r="L13" s="329">
        <v>340.51990000106503</v>
      </c>
      <c r="M13" s="193" t="s">
        <v>2887</v>
      </c>
      <c r="N13" s="329">
        <f>C8+N12-I13-L13</f>
        <v>87510.480099998938</v>
      </c>
      <c r="O13" s="329">
        <f t="shared" si="5"/>
        <v>834311.5840999987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 t="s">
        <v>2903</v>
      </c>
      <c r="I14" s="329">
        <v>4831.1149999999998</v>
      </c>
      <c r="J14" s="193" t="s">
        <v>2887</v>
      </c>
      <c r="K14" s="193">
        <v>5800360284</v>
      </c>
      <c r="L14" s="329">
        <v>60803.932000000001</v>
      </c>
      <c r="M14" s="193" t="s">
        <v>2887</v>
      </c>
      <c r="N14" s="329">
        <f t="shared" si="4"/>
        <v>21875.433099998932</v>
      </c>
      <c r="O14" s="329">
        <f t="shared" si="5"/>
        <v>768676.53709999868</v>
      </c>
    </row>
    <row r="15" spans="1:15" x14ac:dyDescent="0.15">
      <c r="A15" s="193"/>
      <c r="B15" s="193"/>
      <c r="C15" s="329"/>
      <c r="D15" s="482"/>
      <c r="E15" s="193"/>
      <c r="F15" s="203"/>
      <c r="G15" s="329"/>
      <c r="H15" s="482" t="s">
        <v>2903</v>
      </c>
      <c r="I15" s="329"/>
      <c r="J15" s="193"/>
      <c r="K15" s="193">
        <v>5800360284</v>
      </c>
      <c r="L15" s="329">
        <v>18687.236000000001</v>
      </c>
      <c r="M15" s="193" t="s">
        <v>2887</v>
      </c>
      <c r="N15" s="329">
        <f t="shared" si="4"/>
        <v>3188.1970999989317</v>
      </c>
      <c r="O15" s="329">
        <f t="shared" si="5"/>
        <v>749989.30109999864</v>
      </c>
    </row>
    <row r="16" spans="1:15" x14ac:dyDescent="0.15">
      <c r="A16" s="193"/>
      <c r="B16" s="193"/>
      <c r="C16" s="329"/>
      <c r="D16" s="482"/>
      <c r="E16" s="193"/>
      <c r="F16" s="203"/>
      <c r="G16" s="329"/>
      <c r="H16" s="482" t="s">
        <v>2904</v>
      </c>
      <c r="I16" s="329">
        <v>3188.1970999989317</v>
      </c>
      <c r="J16" s="193" t="s">
        <v>2887</v>
      </c>
      <c r="K16" s="193"/>
      <c r="L16" s="329"/>
      <c r="M16" s="193"/>
      <c r="N16" s="329">
        <f t="shared" ref="N16:N21" si="6">+N15-I16-L16</f>
        <v>0</v>
      </c>
      <c r="O16" s="329">
        <f t="shared" ref="O16:O21" si="7">O15+G16-I16-L16</f>
        <v>746801.1039999997</v>
      </c>
    </row>
    <row r="17" spans="1:15" x14ac:dyDescent="0.15">
      <c r="A17" s="193"/>
      <c r="B17" s="193"/>
      <c r="C17" s="329"/>
      <c r="D17" s="482"/>
      <c r="E17" s="193"/>
      <c r="F17" s="203"/>
      <c r="G17" s="329"/>
      <c r="H17" s="482" t="s">
        <v>2904</v>
      </c>
      <c r="I17" s="329">
        <v>15522.0109000011</v>
      </c>
      <c r="J17" s="193" t="s">
        <v>2886</v>
      </c>
      <c r="K17" s="193">
        <v>5800360265</v>
      </c>
      <c r="L17" s="329">
        <v>16981.313999999998</v>
      </c>
      <c r="M17" s="193" t="s">
        <v>2886</v>
      </c>
      <c r="N17" s="329">
        <f>C9+N16-I17-L17</f>
        <v>406778.34109999886</v>
      </c>
      <c r="O17" s="329">
        <f t="shared" si="7"/>
        <v>714297.77909999853</v>
      </c>
    </row>
    <row r="18" spans="1:15" x14ac:dyDescent="0.15">
      <c r="A18" s="193"/>
      <c r="B18" s="193"/>
      <c r="C18" s="329"/>
      <c r="D18" s="482"/>
      <c r="E18" s="193"/>
      <c r="F18" s="203"/>
      <c r="G18" s="329"/>
      <c r="H18" s="482" t="s">
        <v>2904</v>
      </c>
      <c r="I18" s="329"/>
      <c r="J18" s="193"/>
      <c r="K18" s="193">
        <v>5800360265</v>
      </c>
      <c r="L18" s="329">
        <v>4095.0120000000002</v>
      </c>
      <c r="M18" s="193" t="s">
        <v>2886</v>
      </c>
      <c r="N18" s="329">
        <f t="shared" si="6"/>
        <v>402683.32909999887</v>
      </c>
      <c r="O18" s="329">
        <f t="shared" si="7"/>
        <v>710202.76709999854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2904</v>
      </c>
      <c r="I19" s="329"/>
      <c r="J19" s="193"/>
      <c r="K19" s="193">
        <v>5800360265</v>
      </c>
      <c r="L19" s="329">
        <v>2841.5390000000002</v>
      </c>
      <c r="M19" s="193" t="s">
        <v>2886</v>
      </c>
      <c r="N19" s="329">
        <f t="shared" si="6"/>
        <v>399841.79009999888</v>
      </c>
      <c r="O19" s="329">
        <f t="shared" si="7"/>
        <v>707361.22809999855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 t="s">
        <v>2904</v>
      </c>
      <c r="I20" s="329"/>
      <c r="J20" s="193"/>
      <c r="K20" s="193">
        <v>5800360265</v>
      </c>
      <c r="L20" s="329">
        <v>16716.636999999999</v>
      </c>
      <c r="M20" s="193" t="s">
        <v>2886</v>
      </c>
      <c r="N20" s="329">
        <f t="shared" si="6"/>
        <v>383125.15309999889</v>
      </c>
      <c r="O20" s="329">
        <f t="shared" si="7"/>
        <v>690644.59109999856</v>
      </c>
    </row>
    <row r="21" spans="1:15" x14ac:dyDescent="0.15">
      <c r="A21" s="193"/>
      <c r="B21" s="193"/>
      <c r="C21" s="329"/>
      <c r="D21" s="482" t="s">
        <v>2905</v>
      </c>
      <c r="E21" s="193" t="s">
        <v>1283</v>
      </c>
      <c r="F21" s="193" t="s">
        <v>2932</v>
      </c>
      <c r="G21" s="329">
        <v>119503</v>
      </c>
      <c r="H21" s="482" t="s">
        <v>2905</v>
      </c>
      <c r="I21" s="329">
        <v>9582.2740000000013</v>
      </c>
      <c r="J21" s="193" t="s">
        <v>2886</v>
      </c>
      <c r="K21" s="193">
        <v>5800360265</v>
      </c>
      <c r="L21" s="329">
        <v>64851.180999999997</v>
      </c>
      <c r="M21" s="193" t="s">
        <v>2886</v>
      </c>
      <c r="N21" s="329">
        <f t="shared" si="6"/>
        <v>308691.69809999893</v>
      </c>
      <c r="O21" s="329">
        <f t="shared" si="7"/>
        <v>735714.13609999861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2905</v>
      </c>
      <c r="I22" s="329"/>
      <c r="J22" s="193"/>
      <c r="K22" s="193">
        <v>5800360265</v>
      </c>
      <c r="L22" s="329">
        <v>18310.416000000001</v>
      </c>
      <c r="M22" s="193" t="s">
        <v>2886</v>
      </c>
      <c r="N22" s="329">
        <f t="shared" si="2"/>
        <v>290381.28209999891</v>
      </c>
      <c r="O22" s="329">
        <f t="shared" si="3"/>
        <v>717403.72009999864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2905</v>
      </c>
      <c r="I23" s="329"/>
      <c r="J23" s="193"/>
      <c r="K23" s="193">
        <v>5800360265</v>
      </c>
      <c r="L23" s="329">
        <v>871.11599999999999</v>
      </c>
      <c r="M23" s="193" t="s">
        <v>2886</v>
      </c>
      <c r="N23" s="329">
        <f t="shared" si="2"/>
        <v>289510.16609999893</v>
      </c>
      <c r="O23" s="329">
        <f t="shared" si="3"/>
        <v>716532.6040999986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2905</v>
      </c>
      <c r="I24" s="329"/>
      <c r="J24" s="193"/>
      <c r="K24" s="193">
        <v>5800360265</v>
      </c>
      <c r="L24" s="329">
        <v>17474.264999999999</v>
      </c>
      <c r="M24" s="193" t="s">
        <v>2886</v>
      </c>
      <c r="N24" s="329">
        <f t="shared" si="2"/>
        <v>272035.90109999891</v>
      </c>
      <c r="O24" s="329">
        <f t="shared" si="3"/>
        <v>699058.33909999859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2906</v>
      </c>
      <c r="I25" s="329">
        <v>89972.402000000002</v>
      </c>
      <c r="J25" s="193" t="s">
        <v>2886</v>
      </c>
      <c r="K25" s="193">
        <v>5800360265</v>
      </c>
      <c r="L25" s="329">
        <v>14630.178</v>
      </c>
      <c r="M25" s="193" t="s">
        <v>2886</v>
      </c>
      <c r="N25" s="329">
        <f t="shared" si="2"/>
        <v>167433.3210999989</v>
      </c>
      <c r="O25" s="329">
        <f t="shared" si="3"/>
        <v>594455.75909999863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2906</v>
      </c>
      <c r="I26" s="329"/>
      <c r="J26" s="193"/>
      <c r="K26" s="193">
        <v>5800360265</v>
      </c>
      <c r="L26" s="329">
        <v>33894.711000000003</v>
      </c>
      <c r="M26" s="193" t="s">
        <v>2886</v>
      </c>
      <c r="N26" s="329">
        <f t="shared" si="2"/>
        <v>133538.61009999888</v>
      </c>
      <c r="O26" s="329">
        <f t="shared" si="3"/>
        <v>560561.04809999862</v>
      </c>
    </row>
    <row r="27" spans="1:15" x14ac:dyDescent="0.15">
      <c r="A27" s="193"/>
      <c r="B27" s="193"/>
      <c r="C27" s="329"/>
      <c r="D27" s="482" t="s">
        <v>2907</v>
      </c>
      <c r="E27" s="193" t="s">
        <v>1283</v>
      </c>
      <c r="F27" s="193" t="s">
        <v>2933</v>
      </c>
      <c r="G27" s="329">
        <v>83490</v>
      </c>
      <c r="H27" s="482" t="s">
        <v>2907</v>
      </c>
      <c r="I27" s="329">
        <v>14714.075999999999</v>
      </c>
      <c r="J27" s="193" t="s">
        <v>2886</v>
      </c>
      <c r="K27" s="193">
        <v>5800360265</v>
      </c>
      <c r="L27" s="329">
        <v>15741.825999999999</v>
      </c>
      <c r="M27" s="193" t="s">
        <v>2886</v>
      </c>
      <c r="N27" s="329">
        <f t="shared" si="2"/>
        <v>103082.70809999888</v>
      </c>
      <c r="O27" s="329">
        <f t="shared" si="3"/>
        <v>613595.14609999862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2907</v>
      </c>
      <c r="I28" s="329"/>
      <c r="J28" s="193"/>
      <c r="K28" s="193">
        <v>5800360265</v>
      </c>
      <c r="L28" s="329">
        <v>36021.125</v>
      </c>
      <c r="M28" s="193" t="s">
        <v>2886</v>
      </c>
      <c r="N28" s="329">
        <f t="shared" si="2"/>
        <v>67061.583099998883</v>
      </c>
      <c r="O28" s="329">
        <f t="shared" si="3"/>
        <v>577574.02109999862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2907</v>
      </c>
      <c r="I29" s="329"/>
      <c r="J29" s="193"/>
      <c r="K29" s="193">
        <v>5800360265</v>
      </c>
      <c r="L29" s="329">
        <v>34582.877</v>
      </c>
      <c r="M29" s="193" t="s">
        <v>2886</v>
      </c>
      <c r="N29" s="329">
        <f t="shared" si="2"/>
        <v>32478.706099998883</v>
      </c>
      <c r="O29" s="329">
        <f t="shared" si="3"/>
        <v>542991.14409999864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2907</v>
      </c>
      <c r="I30" s="329"/>
      <c r="J30" s="193"/>
      <c r="K30" s="193">
        <v>5800360265</v>
      </c>
      <c r="L30" s="329">
        <v>15409.231</v>
      </c>
      <c r="M30" s="193" t="s">
        <v>2886</v>
      </c>
      <c r="N30" s="329">
        <f t="shared" ref="N30:N34" si="8">+N29-I30-L30</f>
        <v>17069.475099998883</v>
      </c>
      <c r="O30" s="329">
        <f t="shared" ref="O30:O34" si="9">O29+G30-I30-L30</f>
        <v>527581.91309999861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 t="s">
        <v>2907</v>
      </c>
      <c r="I31" s="329"/>
      <c r="J31" s="193"/>
      <c r="K31" s="193">
        <v>5800360265</v>
      </c>
      <c r="L31" s="329">
        <v>17069.475099998883</v>
      </c>
      <c r="M31" s="193" t="s">
        <v>2886</v>
      </c>
      <c r="N31" s="329">
        <f t="shared" si="8"/>
        <v>0</v>
      </c>
      <c r="O31" s="329">
        <f t="shared" si="9"/>
        <v>510512.43799999973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2907</v>
      </c>
      <c r="I32" s="329"/>
      <c r="J32" s="193"/>
      <c r="K32" s="193">
        <v>5800360284</v>
      </c>
      <c r="L32" s="329">
        <v>52031.357900001101</v>
      </c>
      <c r="M32" s="193" t="s">
        <v>2888</v>
      </c>
      <c r="N32" s="329">
        <f>C10+N31-I32-L32</f>
        <v>35818.642099998899</v>
      </c>
      <c r="O32" s="329">
        <f t="shared" si="9"/>
        <v>458481.08009999862</v>
      </c>
    </row>
    <row r="33" spans="1:15" x14ac:dyDescent="0.15">
      <c r="A33" s="193"/>
      <c r="B33" s="193"/>
      <c r="C33" s="329"/>
      <c r="D33" s="482" t="s">
        <v>2908</v>
      </c>
      <c r="E33" s="193" t="s">
        <v>319</v>
      </c>
      <c r="F33" s="193" t="s">
        <v>2886</v>
      </c>
      <c r="G33" s="329">
        <v>263870.03899999999</v>
      </c>
      <c r="H33" s="482" t="s">
        <v>2908</v>
      </c>
      <c r="I33" s="329">
        <v>11661.796</v>
      </c>
      <c r="J33" s="193" t="s">
        <v>2888</v>
      </c>
      <c r="K33" s="193">
        <v>5800360284</v>
      </c>
      <c r="L33" s="329">
        <v>18407.579000000002</v>
      </c>
      <c r="M33" s="193" t="s">
        <v>2888</v>
      </c>
      <c r="N33" s="329">
        <f t="shared" si="8"/>
        <v>5749.267099998895</v>
      </c>
      <c r="O33" s="329">
        <f t="shared" si="9"/>
        <v>692281.74409999861</v>
      </c>
    </row>
    <row r="34" spans="1:15" x14ac:dyDescent="0.15">
      <c r="A34" s="193"/>
      <c r="B34" s="193"/>
      <c r="C34" s="329"/>
      <c r="D34" s="482" t="s">
        <v>2908</v>
      </c>
      <c r="E34" s="193" t="s">
        <v>1283</v>
      </c>
      <c r="F34" s="193" t="s">
        <v>2934</v>
      </c>
      <c r="G34" s="329">
        <v>87423</v>
      </c>
      <c r="H34" s="482" t="s">
        <v>2908</v>
      </c>
      <c r="I34" s="329"/>
      <c r="J34" s="193"/>
      <c r="K34" s="193"/>
      <c r="L34" s="329"/>
      <c r="M34" s="193"/>
      <c r="N34" s="329">
        <f t="shared" si="8"/>
        <v>5749.267099998895</v>
      </c>
      <c r="O34" s="329">
        <f t="shared" si="9"/>
        <v>779704.74409999861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2909</v>
      </c>
      <c r="I35" s="329">
        <v>5749.267099998895</v>
      </c>
      <c r="J35" s="193" t="s">
        <v>2888</v>
      </c>
      <c r="K35" s="193"/>
      <c r="L35" s="329"/>
      <c r="M35" s="193"/>
      <c r="N35" s="329">
        <f t="shared" si="2"/>
        <v>0</v>
      </c>
      <c r="O35" s="329">
        <f t="shared" si="3"/>
        <v>773955.47699999972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 t="s">
        <v>2909</v>
      </c>
      <c r="I36" s="329">
        <v>152.743900001105</v>
      </c>
      <c r="J36" s="193" t="s">
        <v>2886</v>
      </c>
      <c r="K36" s="193">
        <v>5800360265</v>
      </c>
      <c r="L36" s="329">
        <v>21716.924999999999</v>
      </c>
      <c r="M36" s="193" t="s">
        <v>2886</v>
      </c>
      <c r="N36" s="329">
        <f>G11+N35-I36-L36</f>
        <v>197799.7690999989</v>
      </c>
      <c r="O36" s="329">
        <f t="shared" ref="O36:O39" si="10">O35+G36-I36-L36</f>
        <v>752085.80809999863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2909</v>
      </c>
      <c r="I37" s="329"/>
      <c r="J37" s="193"/>
      <c r="K37" s="193">
        <v>5800360265</v>
      </c>
      <c r="L37" s="329">
        <v>7458.6409999999996</v>
      </c>
      <c r="M37" s="193" t="s">
        <v>2886</v>
      </c>
      <c r="N37" s="329">
        <f t="shared" ref="N37:N39" si="11">+N36-I37-L37</f>
        <v>190341.1280999989</v>
      </c>
      <c r="O37" s="329">
        <f t="shared" si="10"/>
        <v>744627.16709999868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2910</v>
      </c>
      <c r="I38" s="329">
        <v>3556.9439999999995</v>
      </c>
      <c r="J38" s="193" t="s">
        <v>2886</v>
      </c>
      <c r="K38" s="193">
        <v>5800360265</v>
      </c>
      <c r="L38" s="329">
        <v>19132.803</v>
      </c>
      <c r="M38" s="193" t="s">
        <v>2886</v>
      </c>
      <c r="N38" s="329">
        <f t="shared" si="11"/>
        <v>167651.38109999889</v>
      </c>
      <c r="O38" s="329">
        <f t="shared" si="10"/>
        <v>721937.42009999871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2910</v>
      </c>
      <c r="I39" s="329"/>
      <c r="J39" s="193"/>
      <c r="K39" s="193">
        <v>5800360265</v>
      </c>
      <c r="L39" s="329">
        <v>47935.860999999997</v>
      </c>
      <c r="M39" s="193" t="s">
        <v>2886</v>
      </c>
      <c r="N39" s="329">
        <f t="shared" si="11"/>
        <v>119715.52009999889</v>
      </c>
      <c r="O39" s="329">
        <f t="shared" si="10"/>
        <v>674001.55909999867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2911</v>
      </c>
      <c r="I40" s="329">
        <v>25279.358</v>
      </c>
      <c r="J40" s="193" t="s">
        <v>2886</v>
      </c>
      <c r="K40" s="193">
        <v>5800360265</v>
      </c>
      <c r="L40" s="329">
        <v>14584.821</v>
      </c>
      <c r="M40" s="193" t="s">
        <v>2886</v>
      </c>
      <c r="N40" s="329">
        <f t="shared" si="2"/>
        <v>79851.341099998885</v>
      </c>
      <c r="O40" s="329">
        <f t="shared" si="3"/>
        <v>634137.38009999867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2927</v>
      </c>
      <c r="I41" s="329">
        <v>8192.5240000000013</v>
      </c>
      <c r="J41" s="193" t="s">
        <v>2886</v>
      </c>
      <c r="K41" s="193"/>
      <c r="L41" s="329"/>
      <c r="M41" s="193"/>
      <c r="N41" s="329">
        <f t="shared" si="2"/>
        <v>71658.81709999888</v>
      </c>
      <c r="O41" s="329">
        <f t="shared" si="3"/>
        <v>625944.85609999869</v>
      </c>
    </row>
    <row r="42" spans="1:15" x14ac:dyDescent="0.15">
      <c r="A42" s="193"/>
      <c r="B42" s="193"/>
      <c r="C42" s="329"/>
      <c r="D42" s="482" t="s">
        <v>2912</v>
      </c>
      <c r="E42" s="193" t="s">
        <v>319</v>
      </c>
      <c r="F42" s="193" t="s">
        <v>2886</v>
      </c>
      <c r="G42" s="329">
        <v>175994.86199999999</v>
      </c>
      <c r="H42" s="482" t="s">
        <v>2912</v>
      </c>
      <c r="I42" s="329">
        <v>13142.319</v>
      </c>
      <c r="J42" s="193" t="s">
        <v>2886</v>
      </c>
      <c r="K42" s="193">
        <v>5800360265</v>
      </c>
      <c r="L42" s="329">
        <v>19112.831999999999</v>
      </c>
      <c r="M42" s="193" t="s">
        <v>2886</v>
      </c>
      <c r="N42" s="329">
        <f t="shared" si="2"/>
        <v>39403.666099998882</v>
      </c>
      <c r="O42" s="329">
        <f t="shared" si="3"/>
        <v>769684.56709999859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 t="s">
        <v>2912</v>
      </c>
      <c r="I43" s="329"/>
      <c r="J43" s="193"/>
      <c r="K43" s="193">
        <v>5800360265</v>
      </c>
      <c r="L43" s="329">
        <v>350.50200000000001</v>
      </c>
      <c r="M43" s="193" t="s">
        <v>2886</v>
      </c>
      <c r="N43" s="329">
        <f t="shared" si="2"/>
        <v>39053.164099998881</v>
      </c>
      <c r="O43" s="329">
        <f t="shared" si="3"/>
        <v>769334.06509999861</v>
      </c>
    </row>
    <row r="44" spans="1:15" x14ac:dyDescent="0.15">
      <c r="A44" s="193"/>
      <c r="B44" s="193"/>
      <c r="C44" s="329"/>
      <c r="D44" s="482" t="s">
        <v>2913</v>
      </c>
      <c r="E44" s="193" t="s">
        <v>319</v>
      </c>
      <c r="F44" s="193" t="s">
        <v>2886</v>
      </c>
      <c r="G44" s="329">
        <v>131878.522</v>
      </c>
      <c r="H44" s="482" t="s">
        <v>2913</v>
      </c>
      <c r="I44" s="329">
        <v>13683.55</v>
      </c>
      <c r="J44" s="193" t="s">
        <v>2886</v>
      </c>
      <c r="K44" s="193">
        <v>5800360265</v>
      </c>
      <c r="L44" s="329">
        <v>4613.442</v>
      </c>
      <c r="M44" s="193" t="s">
        <v>2886</v>
      </c>
      <c r="N44" s="329">
        <f t="shared" si="2"/>
        <v>20756.172099998883</v>
      </c>
      <c r="O44" s="329">
        <f t="shared" si="3"/>
        <v>882915.59509999852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2913</v>
      </c>
      <c r="I45" s="329"/>
      <c r="J45" s="193"/>
      <c r="K45" s="193">
        <v>5800360265</v>
      </c>
      <c r="L45" s="329">
        <v>20756.172099998883</v>
      </c>
      <c r="M45" s="193" t="s">
        <v>2886</v>
      </c>
      <c r="N45" s="329">
        <f t="shared" si="2"/>
        <v>0</v>
      </c>
      <c r="O45" s="329">
        <f t="shared" si="3"/>
        <v>862159.4229999996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 t="s">
        <v>2913</v>
      </c>
      <c r="I46" s="329"/>
      <c r="J46" s="193"/>
      <c r="K46" s="193">
        <v>5800360284</v>
      </c>
      <c r="L46" s="329">
        <v>23820.463900001101</v>
      </c>
      <c r="M46" s="193" t="s">
        <v>2932</v>
      </c>
      <c r="N46" s="329">
        <f>G21+N45-I46-L46</f>
        <v>95682.536099998892</v>
      </c>
      <c r="O46" s="329">
        <f t="shared" ref="O46:O50" si="12">O45+G46-I46-L46</f>
        <v>838338.95909999846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 t="s">
        <v>2914</v>
      </c>
      <c r="I47" s="329">
        <v>11448.055999999997</v>
      </c>
      <c r="J47" s="193" t="s">
        <v>2932</v>
      </c>
      <c r="K47" s="193">
        <v>5800360284</v>
      </c>
      <c r="L47" s="329">
        <v>18227.797999999999</v>
      </c>
      <c r="M47" s="193" t="s">
        <v>2932</v>
      </c>
      <c r="N47" s="329">
        <f t="shared" ref="N47:N50" si="13">+N46-I47-L47</f>
        <v>66006.6820999989</v>
      </c>
      <c r="O47" s="329">
        <f t="shared" si="12"/>
        <v>808663.10509999853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 t="s">
        <v>2915</v>
      </c>
      <c r="I48" s="329">
        <v>2119.7719999999999</v>
      </c>
      <c r="J48" s="193" t="s">
        <v>2932</v>
      </c>
      <c r="K48" s="193">
        <v>5800360284</v>
      </c>
      <c r="L48" s="329">
        <v>12940.291999999999</v>
      </c>
      <c r="M48" s="193" t="s">
        <v>2932</v>
      </c>
      <c r="N48" s="329">
        <f t="shared" si="13"/>
        <v>50946.618099998901</v>
      </c>
      <c r="O48" s="329">
        <f t="shared" si="12"/>
        <v>793603.04109999852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 t="s">
        <v>2916</v>
      </c>
      <c r="I49" s="329">
        <v>3571.1019999999999</v>
      </c>
      <c r="J49" s="193" t="s">
        <v>2932</v>
      </c>
      <c r="K49" s="193">
        <v>5800360284</v>
      </c>
      <c r="L49" s="329">
        <v>35001.587</v>
      </c>
      <c r="M49" s="193" t="s">
        <v>2932</v>
      </c>
      <c r="N49" s="329">
        <f t="shared" si="13"/>
        <v>12373.929099998903</v>
      </c>
      <c r="O49" s="329">
        <f t="shared" si="12"/>
        <v>755030.35209999862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2917</v>
      </c>
      <c r="I50" s="329">
        <v>9263.7169999999987</v>
      </c>
      <c r="J50" s="193" t="s">
        <v>2932</v>
      </c>
      <c r="K50" s="193">
        <v>5800360284</v>
      </c>
      <c r="L50" s="329">
        <v>3110.2120999989038</v>
      </c>
      <c r="M50" s="193" t="s">
        <v>2932</v>
      </c>
      <c r="N50" s="329">
        <f t="shared" si="13"/>
        <v>0</v>
      </c>
      <c r="O50" s="329">
        <f t="shared" si="12"/>
        <v>742656.42299999972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2917</v>
      </c>
      <c r="I51" s="329"/>
      <c r="J51" s="193"/>
      <c r="K51" s="193">
        <v>5800360284</v>
      </c>
      <c r="L51" s="329">
        <v>10423.303900001099</v>
      </c>
      <c r="M51" s="193" t="s">
        <v>2933</v>
      </c>
      <c r="N51" s="329">
        <f>G27+N50-I51-L51</f>
        <v>73066.696099998895</v>
      </c>
      <c r="O51" s="329">
        <f t="shared" ref="O51:O53" si="14">O50+G51-I51-L51</f>
        <v>732233.11909999861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2917</v>
      </c>
      <c r="I52" s="329"/>
      <c r="J52" s="193"/>
      <c r="K52" s="193">
        <v>5800360284</v>
      </c>
      <c r="L52" s="329">
        <v>17708.431</v>
      </c>
      <c r="M52" s="193" t="s">
        <v>2933</v>
      </c>
      <c r="N52" s="329">
        <f t="shared" ref="N52:N53" si="15">+N51-I52-L52</f>
        <v>55358.265099998898</v>
      </c>
      <c r="O52" s="329">
        <f t="shared" si="14"/>
        <v>714524.68809999863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2917</v>
      </c>
      <c r="I53" s="329"/>
      <c r="J53" s="193"/>
      <c r="K53" s="193">
        <v>5800360284</v>
      </c>
      <c r="L53" s="329">
        <v>55358.265099998898</v>
      </c>
      <c r="M53" s="193" t="s">
        <v>2933</v>
      </c>
      <c r="N53" s="329">
        <f t="shared" si="15"/>
        <v>0</v>
      </c>
      <c r="O53" s="329">
        <f t="shared" si="14"/>
        <v>659166.42299999972</v>
      </c>
    </row>
    <row r="54" spans="1:15" x14ac:dyDescent="0.15">
      <c r="A54" s="193"/>
      <c r="B54" s="193"/>
      <c r="C54" s="329"/>
      <c r="D54" s="482"/>
      <c r="E54" s="193"/>
      <c r="F54" s="203"/>
      <c r="G54" s="329"/>
      <c r="H54" s="482" t="s">
        <v>2917</v>
      </c>
      <c r="I54" s="329"/>
      <c r="J54" s="193"/>
      <c r="K54" s="193">
        <v>5800360265</v>
      </c>
      <c r="L54" s="329">
        <v>5907.1119000011004</v>
      </c>
      <c r="M54" s="193" t="s">
        <v>2886</v>
      </c>
      <c r="N54" s="329">
        <f>G33+N53-I54-L54</f>
        <v>257962.92709999889</v>
      </c>
      <c r="O54" s="329">
        <f t="shared" ref="O54:O59" si="16">O53+G54-I54-L54</f>
        <v>653259.31109999865</v>
      </c>
    </row>
    <row r="55" spans="1:15" x14ac:dyDescent="0.15">
      <c r="A55" s="193"/>
      <c r="B55" s="193"/>
      <c r="C55" s="329"/>
      <c r="D55" s="482"/>
      <c r="E55" s="193"/>
      <c r="F55" s="203"/>
      <c r="G55" s="329"/>
      <c r="H55" s="482" t="s">
        <v>2917</v>
      </c>
      <c r="I55" s="329"/>
      <c r="J55" s="193"/>
      <c r="K55" s="193">
        <v>5800360265</v>
      </c>
      <c r="L55" s="329">
        <v>34557.908000000003</v>
      </c>
      <c r="M55" s="193" t="s">
        <v>2886</v>
      </c>
      <c r="N55" s="329">
        <f t="shared" ref="N55:N59" si="17">+N54-I55-L55</f>
        <v>223405.0190999989</v>
      </c>
      <c r="O55" s="329">
        <f t="shared" si="16"/>
        <v>618701.4030999986</v>
      </c>
    </row>
    <row r="56" spans="1:15" x14ac:dyDescent="0.15">
      <c r="A56" s="193"/>
      <c r="B56" s="193"/>
      <c r="C56" s="329"/>
      <c r="D56" s="482"/>
      <c r="E56" s="193"/>
      <c r="F56" s="203"/>
      <c r="G56" s="329"/>
      <c r="H56" s="482" t="s">
        <v>2918</v>
      </c>
      <c r="I56" s="329">
        <v>11346.179</v>
      </c>
      <c r="J56" s="193" t="s">
        <v>2886</v>
      </c>
      <c r="K56" s="193">
        <v>5800360265</v>
      </c>
      <c r="L56" s="329">
        <v>23101.861000000001</v>
      </c>
      <c r="M56" s="193" t="s">
        <v>2886</v>
      </c>
      <c r="N56" s="329">
        <f t="shared" si="17"/>
        <v>188956.97909999889</v>
      </c>
      <c r="O56" s="329">
        <f t="shared" si="16"/>
        <v>584253.36309999856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 t="s">
        <v>2918</v>
      </c>
      <c r="I57" s="329"/>
      <c r="J57" s="193"/>
      <c r="K57" s="193">
        <v>5800360265</v>
      </c>
      <c r="L57" s="329">
        <v>44525.766000000003</v>
      </c>
      <c r="M57" s="193" t="s">
        <v>2886</v>
      </c>
      <c r="N57" s="329">
        <f t="shared" si="17"/>
        <v>144431.21309999889</v>
      </c>
      <c r="O57" s="329">
        <f t="shared" si="16"/>
        <v>539727.5970999985</v>
      </c>
    </row>
    <row r="58" spans="1:15" x14ac:dyDescent="0.15">
      <c r="A58" s="193"/>
      <c r="B58" s="193"/>
      <c r="C58" s="329"/>
      <c r="D58" s="482" t="s">
        <v>2919</v>
      </c>
      <c r="E58" s="193" t="s">
        <v>319</v>
      </c>
      <c r="F58" s="193" t="s">
        <v>2886</v>
      </c>
      <c r="G58" s="329">
        <v>175939.91099999999</v>
      </c>
      <c r="H58" s="482" t="s">
        <v>2919</v>
      </c>
      <c r="I58" s="329">
        <v>7985.2740000000003</v>
      </c>
      <c r="J58" s="193" t="s">
        <v>2886</v>
      </c>
      <c r="K58" s="193">
        <v>5800360265</v>
      </c>
      <c r="L58" s="329">
        <v>17808.309000000001</v>
      </c>
      <c r="M58" s="193" t="s">
        <v>2886</v>
      </c>
      <c r="N58" s="329">
        <f t="shared" si="17"/>
        <v>118637.63009999887</v>
      </c>
      <c r="O58" s="329">
        <f t="shared" si="16"/>
        <v>689873.92509999848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 t="s">
        <v>2919</v>
      </c>
      <c r="I59" s="329"/>
      <c r="J59" s="203"/>
      <c r="K59" s="193">
        <v>5800360265</v>
      </c>
      <c r="L59" s="329">
        <v>9527.3950000000004</v>
      </c>
      <c r="M59" s="193" t="s">
        <v>2886</v>
      </c>
      <c r="N59" s="329">
        <f t="shared" si="17"/>
        <v>109110.23509999887</v>
      </c>
      <c r="O59" s="329">
        <f t="shared" si="16"/>
        <v>680346.53009999846</v>
      </c>
    </row>
    <row r="60" spans="1:15" x14ac:dyDescent="0.15">
      <c r="A60" s="193"/>
      <c r="B60" s="193"/>
      <c r="C60" s="329"/>
      <c r="D60" s="482" t="s">
        <v>2928</v>
      </c>
      <c r="E60" s="193" t="s">
        <v>319</v>
      </c>
      <c r="F60" s="193" t="s">
        <v>2886</v>
      </c>
      <c r="G60" s="329">
        <v>87993.18</v>
      </c>
      <c r="H60" s="482" t="s">
        <v>2928</v>
      </c>
      <c r="I60" s="329">
        <v>12110.248</v>
      </c>
      <c r="J60" s="193" t="s">
        <v>2886</v>
      </c>
      <c r="K60" s="193"/>
      <c r="L60" s="329"/>
      <c r="M60" s="193"/>
      <c r="N60" s="329">
        <f t="shared" si="2"/>
        <v>96999.987099998863</v>
      </c>
      <c r="O60" s="329">
        <f t="shared" si="3"/>
        <v>756229.46209999837</v>
      </c>
    </row>
    <row r="61" spans="1:15" x14ac:dyDescent="0.15">
      <c r="A61" s="193"/>
      <c r="B61" s="193"/>
      <c r="C61" s="329"/>
      <c r="D61" s="482" t="s">
        <v>2920</v>
      </c>
      <c r="E61" s="193" t="s">
        <v>319</v>
      </c>
      <c r="F61" s="193" t="s">
        <v>2886</v>
      </c>
      <c r="G61" s="329">
        <v>131955.261</v>
      </c>
      <c r="H61" s="482" t="s">
        <v>2920</v>
      </c>
      <c r="I61" s="329">
        <v>17586.578000000001</v>
      </c>
      <c r="J61" s="193" t="s">
        <v>2886</v>
      </c>
      <c r="K61" s="193">
        <v>5800360265</v>
      </c>
      <c r="L61" s="329">
        <v>15650.934999999999</v>
      </c>
      <c r="M61" s="193" t="s">
        <v>2886</v>
      </c>
      <c r="N61" s="329">
        <f t="shared" si="2"/>
        <v>63762.474099998857</v>
      </c>
      <c r="O61" s="329">
        <f t="shared" si="3"/>
        <v>854947.2100999984</v>
      </c>
    </row>
    <row r="62" spans="1:15" x14ac:dyDescent="0.15">
      <c r="A62" s="193"/>
      <c r="B62" s="193"/>
      <c r="C62" s="329"/>
      <c r="D62" s="482"/>
      <c r="E62" s="193"/>
      <c r="F62" s="203"/>
      <c r="G62" s="329"/>
      <c r="H62" s="482" t="s">
        <v>2921</v>
      </c>
      <c r="I62" s="329">
        <v>17322.66</v>
      </c>
      <c r="J62" s="193" t="s">
        <v>2886</v>
      </c>
      <c r="K62" s="193">
        <v>5800360265</v>
      </c>
      <c r="L62" s="329">
        <v>18259.615000000002</v>
      </c>
      <c r="M62" s="193" t="s">
        <v>2886</v>
      </c>
      <c r="N62" s="329">
        <f t="shared" si="2"/>
        <v>28180.199099998852</v>
      </c>
      <c r="O62" s="329">
        <f t="shared" si="3"/>
        <v>819364.93509999837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 t="s">
        <v>2921</v>
      </c>
      <c r="I63" s="329"/>
      <c r="J63" s="193"/>
      <c r="K63" s="193">
        <v>5800360265</v>
      </c>
      <c r="L63" s="329">
        <v>5094.3130000000001</v>
      </c>
      <c r="M63" s="193" t="s">
        <v>2886</v>
      </c>
      <c r="N63" s="329">
        <f t="shared" si="2"/>
        <v>23085.886099998854</v>
      </c>
      <c r="O63" s="329">
        <f t="shared" si="3"/>
        <v>814270.62209999841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 t="s">
        <v>2921</v>
      </c>
      <c r="I64" s="329"/>
      <c r="J64" s="193"/>
      <c r="K64" s="193">
        <v>5800360265</v>
      </c>
      <c r="L64" s="329">
        <v>23085.886099998854</v>
      </c>
      <c r="M64" s="193" t="s">
        <v>2886</v>
      </c>
      <c r="N64" s="329">
        <f t="shared" si="2"/>
        <v>0</v>
      </c>
      <c r="O64" s="329">
        <f t="shared" si="3"/>
        <v>791184.73599999957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 t="s">
        <v>2921</v>
      </c>
      <c r="I65" s="329"/>
      <c r="J65" s="193"/>
      <c r="K65" s="193">
        <v>5800360284</v>
      </c>
      <c r="L65" s="329">
        <v>25641.713900001101</v>
      </c>
      <c r="M65" s="193" t="s">
        <v>2934</v>
      </c>
      <c r="N65" s="329">
        <f>G34+N64-I65-L65</f>
        <v>61781.286099998899</v>
      </c>
      <c r="O65" s="329">
        <f t="shared" si="3"/>
        <v>765543.02209999843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2921</v>
      </c>
      <c r="I66" s="329"/>
      <c r="J66" s="193"/>
      <c r="K66" s="193">
        <v>5800360284</v>
      </c>
      <c r="L66" s="329">
        <v>35670.177000000003</v>
      </c>
      <c r="M66" s="193" t="s">
        <v>2934</v>
      </c>
      <c r="N66" s="329">
        <f t="shared" si="2"/>
        <v>26111.109099998896</v>
      </c>
      <c r="O66" s="329">
        <f t="shared" si="3"/>
        <v>729872.84509999841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2921</v>
      </c>
      <c r="I67" s="329"/>
      <c r="J67" s="193"/>
      <c r="K67" s="193">
        <v>5800360284</v>
      </c>
      <c r="L67" s="329">
        <v>26111.109099998896</v>
      </c>
      <c r="M67" s="193" t="s">
        <v>2934</v>
      </c>
      <c r="N67" s="329">
        <f t="shared" si="2"/>
        <v>0</v>
      </c>
      <c r="O67" s="329">
        <f t="shared" si="3"/>
        <v>703761.73599999957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2921</v>
      </c>
      <c r="I68" s="329"/>
      <c r="J68" s="193"/>
      <c r="K68" s="193">
        <v>5800360265</v>
      </c>
      <c r="L68" s="329">
        <v>6682.27990000111</v>
      </c>
      <c r="M68" s="193" t="s">
        <v>2886</v>
      </c>
      <c r="N68" s="329">
        <f>G42+G44+G58+G60+G61+N67-I68-L68</f>
        <v>697079.45609999867</v>
      </c>
      <c r="O68" s="329">
        <f t="shared" si="3"/>
        <v>697079.45609999844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2922</v>
      </c>
      <c r="I69" s="329">
        <v>5385.0529999999999</v>
      </c>
      <c r="J69" s="193" t="s">
        <v>2886</v>
      </c>
      <c r="K69" s="193">
        <v>5800360265</v>
      </c>
      <c r="L69" s="329">
        <v>7500.8639999999996</v>
      </c>
      <c r="M69" s="193" t="s">
        <v>2886</v>
      </c>
      <c r="N69" s="329">
        <f t="shared" si="2"/>
        <v>684193.53909999877</v>
      </c>
      <c r="O69" s="329">
        <f t="shared" si="3"/>
        <v>684193.53909999854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2922</v>
      </c>
      <c r="I70" s="329"/>
      <c r="J70" s="193"/>
      <c r="K70" s="193">
        <v>5800360265</v>
      </c>
      <c r="L70" s="329">
        <v>44585.692999999999</v>
      </c>
      <c r="M70" s="193" t="s">
        <v>2886</v>
      </c>
      <c r="N70" s="329">
        <f t="shared" si="2"/>
        <v>639607.8460999988</v>
      </c>
      <c r="O70" s="329">
        <f t="shared" si="3"/>
        <v>639607.84609999857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 t="s">
        <v>2922</v>
      </c>
      <c r="I71" s="329"/>
      <c r="J71" s="193"/>
      <c r="K71" s="193">
        <v>5800360265</v>
      </c>
      <c r="L71" s="329">
        <v>31414.974999999999</v>
      </c>
      <c r="M71" s="193" t="s">
        <v>2886</v>
      </c>
      <c r="N71" s="329">
        <f t="shared" si="2"/>
        <v>608192.87109999883</v>
      </c>
      <c r="O71" s="329">
        <f t="shared" si="3"/>
        <v>608192.87109999859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2922</v>
      </c>
      <c r="I72" s="329"/>
      <c r="J72" s="193"/>
      <c r="K72" s="193">
        <v>5800360265</v>
      </c>
      <c r="L72" s="329">
        <v>48985.114999999998</v>
      </c>
      <c r="M72" s="193" t="s">
        <v>2886</v>
      </c>
      <c r="N72" s="329">
        <f t="shared" si="2"/>
        <v>559207.75609999883</v>
      </c>
      <c r="O72" s="329">
        <f t="shared" si="3"/>
        <v>559207.7560999986</v>
      </c>
    </row>
    <row r="73" spans="1:15" x14ac:dyDescent="0.15">
      <c r="A73" s="193"/>
      <c r="B73" s="193"/>
      <c r="C73" s="329"/>
      <c r="D73" s="482" t="s">
        <v>2923</v>
      </c>
      <c r="E73" s="193" t="s">
        <v>1283</v>
      </c>
      <c r="F73" s="193" t="s">
        <v>2931</v>
      </c>
      <c r="G73" s="329">
        <v>123791</v>
      </c>
      <c r="H73" s="482" t="s">
        <v>2923</v>
      </c>
      <c r="I73" s="329">
        <v>12921.885</v>
      </c>
      <c r="J73" s="193" t="s">
        <v>2886</v>
      </c>
      <c r="K73" s="193">
        <v>5800360265</v>
      </c>
      <c r="L73" s="329">
        <v>71327.607999999993</v>
      </c>
      <c r="M73" s="203" t="s">
        <v>2886</v>
      </c>
      <c r="N73" s="329">
        <f t="shared" si="2"/>
        <v>474958.26309999882</v>
      </c>
      <c r="O73" s="329">
        <f t="shared" si="3"/>
        <v>598749.26309999858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 t="s">
        <v>2923</v>
      </c>
      <c r="I74" s="329"/>
      <c r="J74" s="193"/>
      <c r="K74" s="193">
        <v>5800360265</v>
      </c>
      <c r="L74" s="329">
        <v>28349.227999999999</v>
      </c>
      <c r="M74" s="203" t="s">
        <v>2886</v>
      </c>
      <c r="N74" s="329">
        <f t="shared" si="2"/>
        <v>446609.03509999881</v>
      </c>
      <c r="O74" s="329">
        <f t="shared" si="3"/>
        <v>570400.03509999858</v>
      </c>
    </row>
    <row r="75" spans="1:15" x14ac:dyDescent="0.15">
      <c r="A75" s="193"/>
      <c r="B75" s="193"/>
      <c r="C75" s="329"/>
      <c r="D75" s="482"/>
      <c r="E75" s="193"/>
      <c r="F75" s="203"/>
      <c r="G75" s="329"/>
      <c r="H75" s="482" t="s">
        <v>2923</v>
      </c>
      <c r="I75" s="329"/>
      <c r="J75" s="193"/>
      <c r="K75" s="193">
        <v>5800360265</v>
      </c>
      <c r="L75" s="329">
        <v>17352.388999999999</v>
      </c>
      <c r="M75" s="193" t="s">
        <v>2886</v>
      </c>
      <c r="N75" s="329">
        <f t="shared" si="2"/>
        <v>429256.64609999879</v>
      </c>
      <c r="O75" s="329">
        <f t="shared" si="3"/>
        <v>553047.64609999862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 t="s">
        <v>2923</v>
      </c>
      <c r="I76" s="329"/>
      <c r="J76" s="203"/>
      <c r="K76" s="193">
        <v>5800360265</v>
      </c>
      <c r="L76" s="329">
        <v>7574.3130000000001</v>
      </c>
      <c r="M76" s="203" t="s">
        <v>2886</v>
      </c>
      <c r="N76" s="329">
        <f t="shared" si="2"/>
        <v>421682.33309999877</v>
      </c>
      <c r="O76" s="329">
        <f t="shared" si="3"/>
        <v>545473.33309999865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2923</v>
      </c>
      <c r="I77" s="329"/>
      <c r="J77" s="203"/>
      <c r="K77" s="193">
        <v>5800360265</v>
      </c>
      <c r="L77" s="329">
        <v>37068.379000000001</v>
      </c>
      <c r="M77" s="203" t="s">
        <v>2886</v>
      </c>
      <c r="N77" s="329">
        <f t="shared" si="2"/>
        <v>384613.95409999875</v>
      </c>
      <c r="O77" s="329">
        <f t="shared" si="3"/>
        <v>508404.95409999863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2923</v>
      </c>
      <c r="I78" s="329"/>
      <c r="J78" s="193"/>
      <c r="K78" s="193">
        <v>5800360265</v>
      </c>
      <c r="L78" s="329">
        <v>1058.925</v>
      </c>
      <c r="M78" s="203" t="s">
        <v>2886</v>
      </c>
      <c r="N78" s="329">
        <f t="shared" si="2"/>
        <v>383555.02909999876</v>
      </c>
      <c r="O78" s="329">
        <f t="shared" si="3"/>
        <v>507346.02909999865</v>
      </c>
    </row>
    <row r="79" spans="1:15" x14ac:dyDescent="0.15">
      <c r="A79" s="193"/>
      <c r="B79" s="193"/>
      <c r="C79" s="329"/>
      <c r="D79" s="482"/>
      <c r="E79" s="193"/>
      <c r="F79" s="203"/>
      <c r="G79" s="329"/>
      <c r="H79" s="482" t="s">
        <v>2923</v>
      </c>
      <c r="I79" s="329"/>
      <c r="J79" s="193"/>
      <c r="K79" s="193">
        <v>5800360265</v>
      </c>
      <c r="L79" s="329">
        <v>28619.953000000001</v>
      </c>
      <c r="M79" s="203" t="s">
        <v>2886</v>
      </c>
      <c r="N79" s="329">
        <f t="shared" si="2"/>
        <v>354935.07609999878</v>
      </c>
      <c r="O79" s="329">
        <f t="shared" si="3"/>
        <v>478726.07609999867</v>
      </c>
    </row>
    <row r="80" spans="1:15" x14ac:dyDescent="0.15">
      <c r="A80" s="193"/>
      <c r="B80" s="193"/>
      <c r="C80" s="329"/>
      <c r="D80" s="482" t="s">
        <v>2924</v>
      </c>
      <c r="E80" s="193" t="s">
        <v>1283</v>
      </c>
      <c r="F80" s="193" t="s">
        <v>2930</v>
      </c>
      <c r="G80" s="329">
        <v>39907</v>
      </c>
      <c r="H80" s="482" t="s">
        <v>2924</v>
      </c>
      <c r="I80" s="329">
        <v>51597.161</v>
      </c>
      <c r="J80" s="193" t="s">
        <v>2886</v>
      </c>
      <c r="K80" s="193">
        <v>5800360265</v>
      </c>
      <c r="L80" s="329">
        <v>10043.68</v>
      </c>
      <c r="M80" s="203" t="s">
        <v>2886</v>
      </c>
      <c r="N80" s="329">
        <f t="shared" si="2"/>
        <v>293294.23509999877</v>
      </c>
      <c r="O80" s="329">
        <f t="shared" si="3"/>
        <v>456992.23509999865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2924</v>
      </c>
      <c r="I81" s="329"/>
      <c r="J81" s="193"/>
      <c r="K81" s="193">
        <v>5800360265</v>
      </c>
      <c r="L81" s="329">
        <v>28624.489000000001</v>
      </c>
      <c r="M81" s="203" t="s">
        <v>2886</v>
      </c>
      <c r="N81" s="329">
        <f t="shared" ref="N81:N83" si="18">+N80-I81-L81</f>
        <v>264669.74609999877</v>
      </c>
      <c r="O81" s="329">
        <f t="shared" ref="O81:O83" si="19">O80+G81-I81-L81</f>
        <v>428367.74609999865</v>
      </c>
    </row>
    <row r="82" spans="1:15" x14ac:dyDescent="0.15">
      <c r="A82" s="193"/>
      <c r="B82" s="193"/>
      <c r="C82" s="329"/>
      <c r="D82" s="482"/>
      <c r="E82" s="193"/>
      <c r="F82" s="193"/>
      <c r="G82" s="329"/>
      <c r="H82" s="482" t="s">
        <v>2924</v>
      </c>
      <c r="I82" s="329"/>
      <c r="J82" s="193"/>
      <c r="K82" s="193">
        <v>5800360265</v>
      </c>
      <c r="L82" s="329">
        <v>667.91499999999996</v>
      </c>
      <c r="M82" s="203" t="s">
        <v>2886</v>
      </c>
      <c r="N82" s="329">
        <f t="shared" si="18"/>
        <v>264001.83109999879</v>
      </c>
      <c r="O82" s="329">
        <f t="shared" si="19"/>
        <v>427699.83109999867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2924</v>
      </c>
      <c r="I83" s="329"/>
      <c r="J83" s="203"/>
      <c r="K83" s="193">
        <v>5800360265</v>
      </c>
      <c r="L83" s="329">
        <v>3794.8339999999998</v>
      </c>
      <c r="M83" s="203" t="s">
        <v>2886</v>
      </c>
      <c r="N83" s="329">
        <f t="shared" si="18"/>
        <v>260206.99709999879</v>
      </c>
      <c r="O83" s="329">
        <f t="shared" si="19"/>
        <v>423904.9970999987</v>
      </c>
    </row>
    <row r="84" spans="1:15" x14ac:dyDescent="0.15">
      <c r="A84" s="193"/>
      <c r="B84" s="193"/>
      <c r="C84" s="329"/>
      <c r="D84" s="482" t="s">
        <v>2925</v>
      </c>
      <c r="E84" s="193" t="s">
        <v>319</v>
      </c>
      <c r="F84" s="193" t="s">
        <v>2886</v>
      </c>
      <c r="G84" s="329">
        <v>263647.55900000001</v>
      </c>
      <c r="H84" s="482" t="s">
        <v>2925</v>
      </c>
      <c r="I84" s="329">
        <v>19086.928</v>
      </c>
      <c r="J84" s="203" t="s">
        <v>2886</v>
      </c>
      <c r="K84" s="193">
        <v>5800360265</v>
      </c>
      <c r="L84" s="329">
        <v>3674.4029999999998</v>
      </c>
      <c r="M84" s="203" t="s">
        <v>2886</v>
      </c>
      <c r="N84" s="329">
        <f t="shared" ref="N84:N102" si="20">+N83-I84-L84</f>
        <v>237445.66609999881</v>
      </c>
      <c r="O84" s="329">
        <f t="shared" ref="O84:O102" si="21">O83+G84-I84-L84</f>
        <v>664791.22509999876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2925</v>
      </c>
      <c r="I85" s="329"/>
      <c r="J85" s="203"/>
      <c r="K85" s="193">
        <v>5800360265</v>
      </c>
      <c r="L85" s="329">
        <v>38065.021000000001</v>
      </c>
      <c r="M85" s="203" t="s">
        <v>2886</v>
      </c>
      <c r="N85" s="329">
        <f t="shared" si="20"/>
        <v>199380.6450999988</v>
      </c>
      <c r="O85" s="329">
        <f t="shared" si="21"/>
        <v>626726.20409999881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 t="s">
        <v>2925</v>
      </c>
      <c r="I86" s="329"/>
      <c r="J86" s="203"/>
      <c r="K86" s="193">
        <v>5800360265</v>
      </c>
      <c r="L86" s="329">
        <v>10114.593999999999</v>
      </c>
      <c r="M86" s="203" t="s">
        <v>2886</v>
      </c>
      <c r="N86" s="329">
        <f t="shared" si="20"/>
        <v>189266.05109999879</v>
      </c>
      <c r="O86" s="329">
        <f t="shared" si="21"/>
        <v>616611.61009999877</v>
      </c>
    </row>
    <row r="87" spans="1:15" x14ac:dyDescent="0.15">
      <c r="A87" s="193"/>
      <c r="B87" s="193"/>
      <c r="C87" s="329"/>
      <c r="D87" s="482"/>
      <c r="E87" s="193"/>
      <c r="F87" s="193"/>
      <c r="G87" s="329"/>
      <c r="H87" s="482" t="s">
        <v>2925</v>
      </c>
      <c r="I87" s="329"/>
      <c r="J87" s="193"/>
      <c r="K87" s="193">
        <v>5800360265</v>
      </c>
      <c r="L87" s="329">
        <v>34767.044999999998</v>
      </c>
      <c r="M87" s="203" t="s">
        <v>2886</v>
      </c>
      <c r="N87" s="329">
        <f t="shared" si="20"/>
        <v>154499.00609999878</v>
      </c>
      <c r="O87" s="329">
        <f t="shared" si="21"/>
        <v>581844.56509999873</v>
      </c>
    </row>
    <row r="88" spans="1:15" x14ac:dyDescent="0.15">
      <c r="A88" s="193"/>
      <c r="B88" s="193"/>
      <c r="C88" s="329"/>
      <c r="D88" s="482"/>
      <c r="E88" s="193"/>
      <c r="F88" s="193"/>
      <c r="G88" s="329"/>
      <c r="H88" s="482" t="s">
        <v>2926</v>
      </c>
      <c r="I88" s="329">
        <v>17137.415000000001</v>
      </c>
      <c r="J88" s="193" t="s">
        <v>2886</v>
      </c>
      <c r="K88" s="193">
        <v>5800360265</v>
      </c>
      <c r="L88" s="329">
        <v>33841.574999999997</v>
      </c>
      <c r="M88" s="203" t="s">
        <v>2886</v>
      </c>
      <c r="N88" s="329">
        <f t="shared" si="20"/>
        <v>103520.01609999877</v>
      </c>
      <c r="O88" s="329">
        <f t="shared" si="21"/>
        <v>530865.57509999874</v>
      </c>
    </row>
    <row r="89" spans="1:15" x14ac:dyDescent="0.15">
      <c r="A89" s="193"/>
      <c r="B89" s="193"/>
      <c r="C89" s="329"/>
      <c r="D89" s="482"/>
      <c r="E89" s="193"/>
      <c r="F89" s="193"/>
      <c r="G89" s="329"/>
      <c r="H89" s="482" t="s">
        <v>2926</v>
      </c>
      <c r="I89" s="329"/>
      <c r="J89" s="203"/>
      <c r="K89" s="193">
        <v>5800360265</v>
      </c>
      <c r="L89" s="329">
        <v>34600.266000000003</v>
      </c>
      <c r="M89" s="203" t="s">
        <v>2886</v>
      </c>
      <c r="N89" s="329">
        <f t="shared" si="20"/>
        <v>68919.750099998768</v>
      </c>
      <c r="O89" s="329">
        <f t="shared" si="21"/>
        <v>496265.30909999873</v>
      </c>
    </row>
    <row r="90" spans="1:15" x14ac:dyDescent="0.15">
      <c r="A90" s="193"/>
      <c r="B90" s="193"/>
      <c r="C90" s="329"/>
      <c r="D90" s="482"/>
      <c r="E90" s="193"/>
      <c r="F90" s="193"/>
      <c r="G90" s="329"/>
      <c r="H90" s="482" t="s">
        <v>2926</v>
      </c>
      <c r="I90" s="329"/>
      <c r="J90" s="193"/>
      <c r="K90" s="193">
        <v>5800360265</v>
      </c>
      <c r="L90" s="329">
        <v>18847.462</v>
      </c>
      <c r="M90" s="193" t="s">
        <v>2886</v>
      </c>
      <c r="N90" s="329">
        <f t="shared" si="20"/>
        <v>50072.288099998768</v>
      </c>
      <c r="O90" s="329">
        <f t="shared" si="21"/>
        <v>477417.84709999873</v>
      </c>
    </row>
    <row r="91" spans="1:15" x14ac:dyDescent="0.15">
      <c r="A91" s="193"/>
      <c r="B91" s="193"/>
      <c r="C91" s="329"/>
      <c r="D91" s="482"/>
      <c r="E91" s="193"/>
      <c r="F91" s="193"/>
      <c r="G91" s="329"/>
      <c r="H91" s="482" t="s">
        <v>2926</v>
      </c>
      <c r="I91" s="329"/>
      <c r="J91" s="193"/>
      <c r="K91" s="193">
        <v>5800360265</v>
      </c>
      <c r="L91" s="329">
        <v>31169.188999999998</v>
      </c>
      <c r="M91" s="193" t="s">
        <v>2886</v>
      </c>
      <c r="N91" s="329">
        <f t="shared" si="20"/>
        <v>18903.09909999877</v>
      </c>
      <c r="O91" s="329">
        <f t="shared" si="21"/>
        <v>446248.65809999872</v>
      </c>
    </row>
    <row r="92" spans="1:15" x14ac:dyDescent="0.15">
      <c r="A92" s="193"/>
      <c r="B92" s="193"/>
      <c r="C92" s="329"/>
      <c r="D92" s="482" t="s">
        <v>2929</v>
      </c>
      <c r="E92" s="193" t="s">
        <v>319</v>
      </c>
      <c r="F92" s="193" t="s">
        <v>2886</v>
      </c>
      <c r="G92" s="329">
        <v>351432.27</v>
      </c>
      <c r="H92" s="482" t="s">
        <v>2929</v>
      </c>
      <c r="I92" s="329">
        <v>16982.406999999999</v>
      </c>
      <c r="J92" s="193" t="s">
        <v>2886</v>
      </c>
      <c r="K92" s="193"/>
      <c r="L92" s="329"/>
      <c r="M92" s="193"/>
      <c r="N92" s="329">
        <f t="shared" si="20"/>
        <v>1920.6920999987706</v>
      </c>
      <c r="O92" s="329">
        <f t="shared" si="21"/>
        <v>780698.52109999873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193"/>
      <c r="N93" s="329">
        <f t="shared" si="20"/>
        <v>1920.6920999987706</v>
      </c>
      <c r="O93" s="329">
        <f t="shared" si="21"/>
        <v>780698.52109999873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20"/>
        <v>1920.6920999987706</v>
      </c>
      <c r="O94" s="329">
        <f t="shared" si="21"/>
        <v>780698.52109999873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20"/>
        <v>1920.6920999987706</v>
      </c>
      <c r="O95" s="329">
        <f t="shared" si="21"/>
        <v>780698.52109999873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20"/>
        <v>1920.6920999987706</v>
      </c>
      <c r="O96" s="329">
        <f t="shared" si="21"/>
        <v>780698.52109999873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20"/>
        <v>1920.6920999987706</v>
      </c>
      <c r="O97" s="329">
        <f t="shared" si="21"/>
        <v>780698.52109999873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193"/>
      <c r="K98" s="193"/>
      <c r="L98" s="329"/>
      <c r="M98" s="193"/>
      <c r="N98" s="329">
        <f t="shared" si="20"/>
        <v>1920.6920999987706</v>
      </c>
      <c r="O98" s="329">
        <f t="shared" si="21"/>
        <v>780698.52109999873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193"/>
      <c r="N99" s="329">
        <f t="shared" si="20"/>
        <v>1920.6920999987706</v>
      </c>
      <c r="O99" s="329">
        <f t="shared" si="21"/>
        <v>780698.52109999873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193"/>
      <c r="N100" s="329">
        <f t="shared" si="20"/>
        <v>1920.6920999987706</v>
      </c>
      <c r="O100" s="329">
        <f t="shared" si="21"/>
        <v>780698.52109999873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193"/>
      <c r="K101" s="193"/>
      <c r="L101" s="329"/>
      <c r="M101" s="193"/>
      <c r="N101" s="329">
        <f t="shared" si="20"/>
        <v>1920.6920999987706</v>
      </c>
      <c r="O101" s="329">
        <f t="shared" si="21"/>
        <v>780698.52109999873</v>
      </c>
    </row>
    <row r="102" spans="1:15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193"/>
      <c r="K102" s="193"/>
      <c r="L102" s="329"/>
      <c r="M102" s="193"/>
      <c r="N102" s="329">
        <f t="shared" si="20"/>
        <v>1920.6920999987706</v>
      </c>
      <c r="O102" s="329">
        <f t="shared" si="21"/>
        <v>780698.52109999873</v>
      </c>
    </row>
    <row r="103" spans="1:15" x14ac:dyDescent="0.15">
      <c r="A103" s="224"/>
      <c r="B103" s="224"/>
      <c r="C103" s="335">
        <f>SUM(C7:C102)</f>
        <v>656075.6740999989</v>
      </c>
      <c r="D103" s="224"/>
      <c r="E103" s="224"/>
      <c r="F103" s="224"/>
      <c r="G103" s="335">
        <f>SUM(G7:G102)</f>
        <v>2256495.0419999999</v>
      </c>
      <c r="H103" s="226"/>
      <c r="I103" s="335">
        <f>SUM(I7:I102)</f>
        <v>440929.902</v>
      </c>
      <c r="J103" s="224"/>
      <c r="K103" s="224"/>
      <c r="L103" s="335">
        <f>SUM(L7:L102)</f>
        <v>1690942.2930000001</v>
      </c>
      <c r="M103" s="224"/>
      <c r="N103" s="227"/>
      <c r="O103" s="228">
        <f>C103+G103-I103-L103</f>
        <v>780698.52109999908</v>
      </c>
    </row>
    <row r="104" spans="1:15" x14ac:dyDescent="0.15">
      <c r="A104" s="230"/>
      <c r="B104" s="615"/>
      <c r="C104" s="615"/>
      <c r="D104" s="615"/>
      <c r="E104" s="231"/>
      <c r="F104" s="553"/>
      <c r="G104" s="232">
        <f>+G103-'[1]รับ 0215'!$D$56</f>
        <v>0</v>
      </c>
      <c r="H104" s="233"/>
      <c r="I104" s="234"/>
      <c r="J104" s="272"/>
      <c r="K104" s="235" t="s">
        <v>200</v>
      </c>
      <c r="L104" s="236">
        <f>+L103+I103</f>
        <v>2131872.1950000003</v>
      </c>
      <c r="M104" s="284"/>
      <c r="N104" s="330">
        <f>+N102</f>
        <v>1920.6920999987706</v>
      </c>
      <c r="O104" s="331" t="s">
        <v>2886</v>
      </c>
    </row>
    <row r="105" spans="1:15" x14ac:dyDescent="0.15">
      <c r="A105" s="230" t="s">
        <v>2885</v>
      </c>
      <c r="B105" s="554" t="s">
        <v>2900</v>
      </c>
      <c r="C105" s="336"/>
      <c r="D105" s="554"/>
      <c r="E105" s="231" t="s">
        <v>67</v>
      </c>
      <c r="F105" s="553">
        <v>9357884.5999999996</v>
      </c>
      <c r="G105" s="232" t="s">
        <v>98</v>
      </c>
      <c r="H105" s="233">
        <v>42045</v>
      </c>
      <c r="I105" s="234" t="s">
        <v>199</v>
      </c>
      <c r="J105" s="236">
        <v>35256.118099998937</v>
      </c>
      <c r="K105" s="235"/>
      <c r="L105" s="236"/>
      <c r="M105" s="284"/>
      <c r="N105" s="330">
        <v>123791</v>
      </c>
      <c r="O105" s="331" t="s">
        <v>2931</v>
      </c>
    </row>
    <row r="106" spans="1:15" x14ac:dyDescent="0.15">
      <c r="A106" s="230" t="s">
        <v>2887</v>
      </c>
      <c r="B106" s="556" t="s">
        <v>2937</v>
      </c>
      <c r="C106" s="336"/>
      <c r="D106" s="554"/>
      <c r="E106" s="231" t="s">
        <v>67</v>
      </c>
      <c r="F106" s="553">
        <v>86180620.579999998</v>
      </c>
      <c r="G106" s="232" t="s">
        <v>98</v>
      </c>
      <c r="H106" s="233">
        <v>42045</v>
      </c>
      <c r="I106" s="234" t="s">
        <v>199</v>
      </c>
      <c r="J106" s="236">
        <v>79831.687900001067</v>
      </c>
      <c r="K106" s="268"/>
      <c r="L106" s="236"/>
      <c r="M106" s="235"/>
      <c r="N106" s="330">
        <v>39907</v>
      </c>
      <c r="O106" s="331" t="s">
        <v>2930</v>
      </c>
    </row>
    <row r="107" spans="1:15" x14ac:dyDescent="0.15">
      <c r="A107" s="230" t="s">
        <v>2888</v>
      </c>
      <c r="B107" s="556" t="s">
        <v>2938</v>
      </c>
      <c r="C107" s="336"/>
      <c r="D107" s="554"/>
      <c r="E107" s="231" t="s">
        <v>67</v>
      </c>
      <c r="F107" s="553">
        <v>75968438.849999994</v>
      </c>
      <c r="G107" s="232" t="s">
        <v>98</v>
      </c>
      <c r="H107" s="233">
        <v>42046</v>
      </c>
      <c r="I107" s="234" t="s">
        <v>199</v>
      </c>
      <c r="J107" s="236">
        <v>70438.936900001107</v>
      </c>
      <c r="K107" s="268"/>
      <c r="L107" s="236"/>
      <c r="M107" s="235"/>
      <c r="N107" s="330">
        <v>615079.82900000003</v>
      </c>
      <c r="O107" s="331" t="s">
        <v>2886</v>
      </c>
    </row>
    <row r="108" spans="1:15" x14ac:dyDescent="0.15">
      <c r="A108" s="230" t="s">
        <v>2932</v>
      </c>
      <c r="B108" s="556" t="s">
        <v>2939</v>
      </c>
      <c r="C108" s="336"/>
      <c r="D108" s="554"/>
      <c r="E108" s="231" t="s">
        <v>67</v>
      </c>
      <c r="F108" s="553">
        <v>71104483.849999994</v>
      </c>
      <c r="G108" s="232" t="s">
        <v>98</v>
      </c>
      <c r="H108" s="233">
        <v>42052</v>
      </c>
      <c r="I108" s="234" t="s">
        <v>199</v>
      </c>
      <c r="J108" s="236">
        <v>93100.353000000003</v>
      </c>
      <c r="M108" s="235"/>
      <c r="N108" s="330"/>
      <c r="O108" s="331"/>
    </row>
    <row r="109" spans="1:15" x14ac:dyDescent="0.15">
      <c r="A109" s="230" t="s">
        <v>2933</v>
      </c>
      <c r="B109" s="556" t="s">
        <v>2940</v>
      </c>
      <c r="C109" s="336"/>
      <c r="D109" s="554"/>
      <c r="E109" s="231" t="s">
        <v>67</v>
      </c>
      <c r="F109" s="553">
        <v>67926990.010000005</v>
      </c>
      <c r="G109" s="232" t="s">
        <v>98</v>
      </c>
      <c r="H109" s="233">
        <v>42052</v>
      </c>
      <c r="I109" s="234" t="s">
        <v>199</v>
      </c>
      <c r="J109" s="236">
        <v>83490</v>
      </c>
      <c r="M109" s="284"/>
      <c r="N109" s="330"/>
      <c r="O109" s="331"/>
    </row>
    <row r="110" spans="1:15" x14ac:dyDescent="0.15">
      <c r="A110" s="230" t="s">
        <v>2934</v>
      </c>
      <c r="B110" s="556" t="s">
        <v>2941</v>
      </c>
      <c r="C110" s="336"/>
      <c r="D110" s="556"/>
      <c r="E110" s="231" t="s">
        <v>67</v>
      </c>
      <c r="F110" s="555">
        <v>27748389.640000001</v>
      </c>
      <c r="G110" s="232" t="s">
        <v>98</v>
      </c>
      <c r="H110" s="233">
        <v>42053</v>
      </c>
      <c r="I110" s="234" t="s">
        <v>199</v>
      </c>
      <c r="J110" s="236">
        <v>87423</v>
      </c>
      <c r="M110" s="284"/>
      <c r="N110" s="330"/>
      <c r="O110" s="331"/>
    </row>
    <row r="111" spans="1:15" ht="12" thickBot="1" x14ac:dyDescent="0.2">
      <c r="A111" s="230"/>
      <c r="B111" s="556"/>
      <c r="C111" s="336"/>
      <c r="D111" s="556"/>
      <c r="E111" s="231"/>
      <c r="F111" s="555"/>
      <c r="G111" s="232"/>
      <c r="H111" s="233"/>
      <c r="I111" s="401" t="s">
        <v>1920</v>
      </c>
      <c r="J111" s="274">
        <f>SUM(J105:J110)</f>
        <v>449540.09590000112</v>
      </c>
      <c r="M111" s="235"/>
      <c r="N111" s="330"/>
      <c r="O111" s="331"/>
    </row>
    <row r="112" spans="1:15" ht="12" thickTop="1" x14ac:dyDescent="0.15">
      <c r="A112" s="230" t="s">
        <v>2886</v>
      </c>
      <c r="B112" s="558" t="s">
        <v>2936</v>
      </c>
      <c r="C112" s="348"/>
      <c r="E112" s="231" t="s">
        <v>67</v>
      </c>
      <c r="F112" s="557">
        <v>68410136.620000005</v>
      </c>
      <c r="G112" s="232" t="s">
        <v>98</v>
      </c>
      <c r="H112" s="233">
        <v>42044</v>
      </c>
      <c r="I112" s="234" t="s">
        <v>199</v>
      </c>
      <c r="J112" s="236">
        <v>1241402.1970999988</v>
      </c>
      <c r="M112" s="235"/>
      <c r="N112" s="330"/>
      <c r="O112" s="331"/>
    </row>
    <row r="113" spans="1:15" ht="12" thickBot="1" x14ac:dyDescent="0.2">
      <c r="A113" s="230"/>
      <c r="B113" s="556"/>
      <c r="C113" s="336"/>
      <c r="D113" s="556"/>
      <c r="E113" s="231"/>
      <c r="F113" s="555"/>
      <c r="G113" s="232"/>
      <c r="H113" s="233"/>
      <c r="I113" s="401" t="s">
        <v>320</v>
      </c>
      <c r="J113" s="274">
        <f>SUM(J112)</f>
        <v>1241402.1970999988</v>
      </c>
      <c r="M113" s="235"/>
      <c r="N113" s="330"/>
      <c r="O113" s="331"/>
    </row>
    <row r="114" spans="1:15" ht="12" thickTop="1" x14ac:dyDescent="0.15">
      <c r="A114" s="181"/>
      <c r="B114" s="181"/>
      <c r="C114" s="348"/>
      <c r="F114" s="181"/>
      <c r="G114" s="181"/>
      <c r="J114" s="259"/>
      <c r="M114" s="235"/>
      <c r="N114" s="330"/>
      <c r="O114" s="331"/>
    </row>
    <row r="115" spans="1:15" x14ac:dyDescent="0.15">
      <c r="A115" s="230"/>
      <c r="B115" s="180"/>
      <c r="C115" s="349"/>
      <c r="D115" s="350"/>
      <c r="E115" s="350"/>
      <c r="F115" s="351"/>
      <c r="G115" s="181"/>
      <c r="I115" s="229"/>
      <c r="L115" s="236"/>
      <c r="M115" s="235"/>
      <c r="N115" s="330"/>
      <c r="O115" s="331"/>
    </row>
    <row r="116" spans="1:15" x14ac:dyDescent="0.15">
      <c r="A116" s="230"/>
      <c r="B116" s="180"/>
      <c r="C116" s="349"/>
      <c r="D116" s="350"/>
      <c r="E116" s="350"/>
      <c r="F116" s="351"/>
      <c r="G116" s="181"/>
      <c r="I116" s="229"/>
      <c r="L116" s="236"/>
      <c r="M116" s="235"/>
      <c r="N116" s="330"/>
      <c r="O116" s="331"/>
    </row>
    <row r="117" spans="1:15" x14ac:dyDescent="0.15">
      <c r="A117" s="230"/>
      <c r="B117" s="180"/>
      <c r="C117" s="349"/>
      <c r="D117" s="350"/>
      <c r="E117" s="350"/>
      <c r="F117" s="351"/>
      <c r="G117" s="181"/>
      <c r="M117" s="235"/>
      <c r="N117" s="330"/>
      <c r="O117" s="331"/>
    </row>
    <row r="118" spans="1:15" x14ac:dyDescent="0.15">
      <c r="A118" s="230"/>
      <c r="B118" s="180"/>
      <c r="C118" s="349"/>
      <c r="D118" s="350"/>
      <c r="E118" s="350"/>
      <c r="F118" s="351"/>
      <c r="G118" s="181"/>
      <c r="M118" s="235"/>
      <c r="N118" s="330"/>
      <c r="O118" s="331"/>
    </row>
    <row r="119" spans="1:15" x14ac:dyDescent="0.15">
      <c r="A119" s="230"/>
      <c r="B119" s="180"/>
      <c r="C119" s="349"/>
      <c r="D119" s="350"/>
      <c r="E119" s="350"/>
      <c r="F119" s="351"/>
      <c r="G119" s="181"/>
      <c r="M119" s="266">
        <f>+O119-O103</f>
        <v>0</v>
      </c>
      <c r="N119" s="228" t="s">
        <v>56</v>
      </c>
      <c r="O119" s="333">
        <f>SUM(N104:N118)</f>
        <v>780698.52109999885</v>
      </c>
    </row>
    <row r="120" spans="1:15" x14ac:dyDescent="0.15">
      <c r="A120" s="230"/>
      <c r="B120" s="180"/>
      <c r="C120" s="349"/>
      <c r="D120" s="350"/>
      <c r="E120" s="350"/>
      <c r="F120" s="351"/>
      <c r="G120" s="181"/>
    </row>
    <row r="121" spans="1:15" s="181" customFormat="1" x14ac:dyDescent="0.15">
      <c r="A121" s="230"/>
      <c r="B121" s="180"/>
      <c r="C121" s="349"/>
      <c r="D121" s="350"/>
      <c r="E121" s="350"/>
      <c r="F121" s="351"/>
      <c r="I121" s="180"/>
      <c r="J121" s="182"/>
      <c r="L121" s="180"/>
      <c r="M121" s="182"/>
      <c r="N121" s="180"/>
      <c r="O121" s="180"/>
    </row>
    <row r="122" spans="1:15" s="181" customFormat="1" x14ac:dyDescent="0.15">
      <c r="B122" s="181" t="s">
        <v>10</v>
      </c>
      <c r="C122" s="348" t="s">
        <v>2935</v>
      </c>
      <c r="D122" s="181" t="s">
        <v>871</v>
      </c>
      <c r="E122" s="181" t="s">
        <v>872</v>
      </c>
      <c r="F122" s="181" t="s">
        <v>18</v>
      </c>
      <c r="I122" s="180"/>
      <c r="J122" s="259"/>
      <c r="L122" s="180"/>
      <c r="M122" s="182"/>
      <c r="N122" s="180"/>
      <c r="O122" s="180"/>
    </row>
    <row r="123" spans="1:15" x14ac:dyDescent="0.15">
      <c r="A123" s="230" t="s">
        <v>2885</v>
      </c>
      <c r="B123" s="180">
        <v>35256</v>
      </c>
      <c r="C123" s="349">
        <v>0.2</v>
      </c>
      <c r="D123" s="350">
        <f>+B123*C123</f>
        <v>7051.2000000000007</v>
      </c>
      <c r="E123" s="350">
        <f t="shared" ref="E123:E128" si="22">+D123*0.1</f>
        <v>705.12000000000012</v>
      </c>
      <c r="F123" s="351">
        <f t="shared" ref="F123:F128" si="23">+D123+E123</f>
        <v>7756.3200000000006</v>
      </c>
      <c r="G123" s="181"/>
      <c r="I123" s="229"/>
    </row>
    <row r="124" spans="1:15" x14ac:dyDescent="0.15">
      <c r="A124" s="230" t="s">
        <v>2887</v>
      </c>
      <c r="B124" s="180">
        <v>79832</v>
      </c>
      <c r="C124" s="349">
        <v>0.2</v>
      </c>
      <c r="D124" s="350">
        <f t="shared" ref="D124:D128" si="24">+B124*C124</f>
        <v>15966.400000000001</v>
      </c>
      <c r="E124" s="350">
        <f t="shared" si="22"/>
        <v>1596.6400000000003</v>
      </c>
      <c r="F124" s="351">
        <f t="shared" si="23"/>
        <v>17563.04</v>
      </c>
      <c r="G124" s="181"/>
      <c r="I124" s="229"/>
    </row>
    <row r="125" spans="1:15" x14ac:dyDescent="0.15">
      <c r="A125" s="230" t="s">
        <v>2888</v>
      </c>
      <c r="B125" s="180">
        <v>70439</v>
      </c>
      <c r="C125" s="349">
        <v>0.2</v>
      </c>
      <c r="D125" s="350">
        <f t="shared" si="24"/>
        <v>14087.800000000001</v>
      </c>
      <c r="E125" s="350">
        <f t="shared" si="22"/>
        <v>1408.7800000000002</v>
      </c>
      <c r="F125" s="351">
        <f t="shared" si="23"/>
        <v>15496.580000000002</v>
      </c>
      <c r="G125" s="181"/>
    </row>
    <row r="126" spans="1:15" x14ac:dyDescent="0.15">
      <c r="A126" s="230" t="s">
        <v>2932</v>
      </c>
      <c r="B126" s="180">
        <v>93100</v>
      </c>
      <c r="C126" s="349">
        <v>0.2</v>
      </c>
      <c r="D126" s="350">
        <f t="shared" si="24"/>
        <v>18620</v>
      </c>
      <c r="E126" s="350">
        <f t="shared" si="22"/>
        <v>1862</v>
      </c>
      <c r="F126" s="351">
        <f t="shared" si="23"/>
        <v>20482</v>
      </c>
      <c r="G126" s="181"/>
    </row>
    <row r="127" spans="1:15" x14ac:dyDescent="0.15">
      <c r="A127" s="230" t="s">
        <v>2933</v>
      </c>
      <c r="B127" s="180">
        <v>83490</v>
      </c>
      <c r="C127" s="349">
        <v>0.2</v>
      </c>
      <c r="D127" s="350">
        <f t="shared" si="24"/>
        <v>16698</v>
      </c>
      <c r="E127" s="350">
        <f t="shared" si="22"/>
        <v>1669.8000000000002</v>
      </c>
      <c r="F127" s="351">
        <f t="shared" si="23"/>
        <v>18367.8</v>
      </c>
      <c r="G127" s="181"/>
    </row>
    <row r="128" spans="1:15" x14ac:dyDescent="0.15">
      <c r="A128" s="230" t="s">
        <v>2934</v>
      </c>
      <c r="B128" s="180">
        <v>87423</v>
      </c>
      <c r="C128" s="349">
        <v>0.2</v>
      </c>
      <c r="D128" s="350">
        <f t="shared" si="24"/>
        <v>17484.600000000002</v>
      </c>
      <c r="E128" s="350">
        <f t="shared" si="22"/>
        <v>1748.4600000000003</v>
      </c>
      <c r="F128" s="351">
        <f t="shared" si="23"/>
        <v>19233.060000000001</v>
      </c>
      <c r="G128" s="181"/>
    </row>
    <row r="129" spans="1:7" ht="12" thickBot="1" x14ac:dyDescent="0.2">
      <c r="A129" s="230"/>
      <c r="B129" s="381">
        <f>SUM(B123:B128)</f>
        <v>449540</v>
      </c>
      <c r="C129" s="349"/>
      <c r="D129" s="380">
        <f>SUM(D123:D128)</f>
        <v>89908</v>
      </c>
      <c r="E129" s="380">
        <f t="shared" ref="E129" si="25">SUM(E123:E128)</f>
        <v>8990.8000000000011</v>
      </c>
      <c r="F129" s="380">
        <f t="shared" ref="F129" si="26">SUM(F123:F128)</f>
        <v>98898.8</v>
      </c>
      <c r="G129" s="181"/>
    </row>
    <row r="130" spans="1:7" ht="12" thickTop="1" x14ac:dyDescent="0.15">
      <c r="A130" s="230" t="s">
        <v>2886</v>
      </c>
      <c r="B130" s="180">
        <v>1241402</v>
      </c>
      <c r="C130" s="349">
        <v>0.2</v>
      </c>
      <c r="D130" s="350">
        <f t="shared" ref="D130" si="27">+B130*C130</f>
        <v>248280.40000000002</v>
      </c>
      <c r="E130" s="350">
        <f t="shared" ref="E130" si="28">+D130*0.1</f>
        <v>24828.040000000005</v>
      </c>
      <c r="F130" s="351">
        <f t="shared" ref="F130" si="29">+D130+E130</f>
        <v>273108.44</v>
      </c>
      <c r="G130" s="181"/>
    </row>
    <row r="131" spans="1:7" ht="12" thickBot="1" x14ac:dyDescent="0.2">
      <c r="A131" s="230"/>
      <c r="B131" s="381">
        <f>SUM(B130)</f>
        <v>1241402</v>
      </c>
      <c r="C131" s="349"/>
      <c r="D131" s="380">
        <f>SUM(D130)</f>
        <v>248280.40000000002</v>
      </c>
      <c r="E131" s="380">
        <f t="shared" ref="E131" si="30">SUM(E130)</f>
        <v>24828.040000000005</v>
      </c>
      <c r="F131" s="380">
        <f t="shared" ref="F131" si="31">SUM(F130)</f>
        <v>273108.44</v>
      </c>
      <c r="G131" s="181"/>
    </row>
    <row r="132" spans="1:7" ht="12" thickTop="1" x14ac:dyDescent="0.15"/>
  </sheetData>
  <mergeCells count="7">
    <mergeCell ref="B104:D104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89"/>
  <sheetViews>
    <sheetView topLeftCell="B1" zoomScale="115" zoomScaleNormal="115" workbookViewId="0">
      <pane ySplit="6" topLeftCell="A85" activePane="bottomLeft" state="frozen"/>
      <selection pane="bottomLeft" activeCell="G90" sqref="G90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2877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2829</v>
      </c>
      <c r="B7" s="263"/>
      <c r="C7" s="328">
        <v>101123.5980999993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101123.5980999993</v>
      </c>
      <c r="O7" s="328">
        <f>+C142</f>
        <v>669203.77309999941</v>
      </c>
    </row>
    <row r="8" spans="1:15" x14ac:dyDescent="0.15">
      <c r="A8" s="193" t="s">
        <v>2830</v>
      </c>
      <c r="B8" s="193"/>
      <c r="C8" s="329">
        <v>127937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101123.5980999993</v>
      </c>
      <c r="O8" s="329">
        <f>O7+G8-I8-L8</f>
        <v>669203.77309999941</v>
      </c>
    </row>
    <row r="9" spans="1:15" x14ac:dyDescent="0.15">
      <c r="A9" s="193" t="s">
        <v>2831</v>
      </c>
      <c r="B9" s="193"/>
      <c r="C9" s="329">
        <v>49552.108999994845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0" si="0">+N8-I9-L9</f>
        <v>101123.5980999993</v>
      </c>
      <c r="O9" s="329">
        <f t="shared" ref="O9:O10" si="1">O8+G9-I9-L9</f>
        <v>669203.77309999941</v>
      </c>
    </row>
    <row r="10" spans="1:15" x14ac:dyDescent="0.15">
      <c r="A10" s="193" t="s">
        <v>2835</v>
      </c>
      <c r="B10" s="193"/>
      <c r="C10" s="329">
        <v>390591.06600000523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101123.5980999993</v>
      </c>
      <c r="O10" s="329">
        <f t="shared" si="1"/>
        <v>669203.77309999941</v>
      </c>
    </row>
    <row r="11" spans="1:15" x14ac:dyDescent="0.15">
      <c r="A11" s="193"/>
      <c r="B11" s="193"/>
      <c r="C11" s="329"/>
      <c r="D11" s="482"/>
      <c r="E11" s="193"/>
      <c r="F11" s="193"/>
      <c r="G11" s="329"/>
      <c r="H11" s="482" t="s">
        <v>2846</v>
      </c>
      <c r="I11" s="329">
        <v>14597.668</v>
      </c>
      <c r="J11" s="193" t="s">
        <v>2829</v>
      </c>
      <c r="K11" s="193">
        <v>5700363960</v>
      </c>
      <c r="L11" s="329">
        <v>8829.9349999999995</v>
      </c>
      <c r="M11" s="193" t="s">
        <v>2829</v>
      </c>
      <c r="N11" s="329">
        <f t="shared" ref="N11:N77" si="2">+N10-I11-L11</f>
        <v>77695.995099999302</v>
      </c>
      <c r="O11" s="329">
        <f t="shared" ref="O11:O77" si="3">O10+G11-I11-L11</f>
        <v>645776.17009999941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2846</v>
      </c>
      <c r="I12" s="329"/>
      <c r="J12" s="193"/>
      <c r="K12" s="193">
        <v>5700363960</v>
      </c>
      <c r="L12" s="329">
        <v>10926.021000000001</v>
      </c>
      <c r="M12" s="193" t="s">
        <v>2829</v>
      </c>
      <c r="N12" s="329">
        <f t="shared" si="2"/>
        <v>66769.974099999294</v>
      </c>
      <c r="O12" s="329">
        <f t="shared" si="3"/>
        <v>634850.14909999946</v>
      </c>
    </row>
    <row r="13" spans="1:15" x14ac:dyDescent="0.15">
      <c r="A13" s="193"/>
      <c r="B13" s="193"/>
      <c r="C13" s="329"/>
      <c r="D13" s="482"/>
      <c r="E13" s="193"/>
      <c r="F13" s="203"/>
      <c r="G13" s="329"/>
      <c r="H13" s="482" t="s">
        <v>2846</v>
      </c>
      <c r="I13" s="329"/>
      <c r="J13" s="193"/>
      <c r="K13" s="193">
        <v>5700363960</v>
      </c>
      <c r="L13" s="329">
        <v>4532.8599999999997</v>
      </c>
      <c r="M13" s="193" t="s">
        <v>2829</v>
      </c>
      <c r="N13" s="329">
        <f t="shared" si="2"/>
        <v>62237.114099999293</v>
      </c>
      <c r="O13" s="329">
        <f t="shared" si="3"/>
        <v>630317.28909999947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 t="s">
        <v>2846</v>
      </c>
      <c r="I14" s="329"/>
      <c r="J14" s="193"/>
      <c r="K14" s="193">
        <v>5700363960</v>
      </c>
      <c r="L14" s="329">
        <v>37052.159</v>
      </c>
      <c r="M14" s="193" t="s">
        <v>2829</v>
      </c>
      <c r="N14" s="329">
        <f t="shared" ref="N14:N18" si="4">+N13-I14-L14</f>
        <v>25184.955099999293</v>
      </c>
      <c r="O14" s="329">
        <f t="shared" ref="O14:O18" si="5">O13+G14-I14-L14</f>
        <v>593265.13009999949</v>
      </c>
    </row>
    <row r="15" spans="1:15" x14ac:dyDescent="0.15">
      <c r="A15" s="193"/>
      <c r="B15" s="193"/>
      <c r="C15" s="329"/>
      <c r="D15" s="482" t="s">
        <v>2847</v>
      </c>
      <c r="E15" s="193" t="s">
        <v>319</v>
      </c>
      <c r="F15" s="203" t="s">
        <v>2835</v>
      </c>
      <c r="G15" s="329">
        <v>263262.41200000001</v>
      </c>
      <c r="H15" s="482" t="s">
        <v>2847</v>
      </c>
      <c r="I15" s="329">
        <v>25184.955099999293</v>
      </c>
      <c r="J15" s="193" t="s">
        <v>2829</v>
      </c>
      <c r="K15" s="193"/>
      <c r="L15" s="329"/>
      <c r="M15" s="193"/>
      <c r="N15" s="329">
        <f t="shared" si="4"/>
        <v>0</v>
      </c>
      <c r="O15" s="329">
        <f t="shared" si="5"/>
        <v>831342.58700000017</v>
      </c>
    </row>
    <row r="16" spans="1:15" x14ac:dyDescent="0.15">
      <c r="A16" s="193"/>
      <c r="B16" s="193"/>
      <c r="C16" s="329"/>
      <c r="D16" s="482"/>
      <c r="E16" s="193"/>
      <c r="F16" s="203"/>
      <c r="G16" s="329"/>
      <c r="H16" s="482" t="s">
        <v>2847</v>
      </c>
      <c r="I16" s="329">
        <v>1295.2389000007099</v>
      </c>
      <c r="J16" s="193" t="s">
        <v>2830</v>
      </c>
      <c r="K16" s="193">
        <v>5700363960</v>
      </c>
      <c r="L16" s="329">
        <v>41418.582999999999</v>
      </c>
      <c r="M16" s="193" t="s">
        <v>2830</v>
      </c>
      <c r="N16" s="329">
        <f>C8+N15-I16-L16</f>
        <v>85223.178099999292</v>
      </c>
      <c r="O16" s="329">
        <f t="shared" si="5"/>
        <v>788628.76509999949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2847</v>
      </c>
      <c r="I17" s="329"/>
      <c r="J17" s="193"/>
      <c r="K17" s="193">
        <v>5700363960</v>
      </c>
      <c r="L17" s="329">
        <v>28075.06</v>
      </c>
      <c r="M17" s="193" t="s">
        <v>2830</v>
      </c>
      <c r="N17" s="329">
        <f t="shared" si="4"/>
        <v>57148.118099999294</v>
      </c>
      <c r="O17" s="329">
        <f t="shared" si="5"/>
        <v>760553.70509999944</v>
      </c>
    </row>
    <row r="18" spans="1:15" x14ac:dyDescent="0.15">
      <c r="A18" s="193"/>
      <c r="B18" s="193"/>
      <c r="C18" s="329"/>
      <c r="D18" s="482" t="s">
        <v>2848</v>
      </c>
      <c r="E18" s="193" t="s">
        <v>319</v>
      </c>
      <c r="F18" s="203" t="s">
        <v>2835</v>
      </c>
      <c r="G18" s="329">
        <v>88058.145999999993</v>
      </c>
      <c r="H18" s="482" t="s">
        <v>2848</v>
      </c>
      <c r="I18" s="329">
        <v>11364.696</v>
      </c>
      <c r="J18" s="193" t="s">
        <v>2830</v>
      </c>
      <c r="K18" s="193">
        <v>5700363960</v>
      </c>
      <c r="L18" s="329">
        <v>13245.314</v>
      </c>
      <c r="M18" s="193" t="s">
        <v>2830</v>
      </c>
      <c r="N18" s="329">
        <f t="shared" si="4"/>
        <v>32538.108099999299</v>
      </c>
      <c r="O18" s="329">
        <f t="shared" si="5"/>
        <v>824001.84109999938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2848</v>
      </c>
      <c r="I19" s="329"/>
      <c r="J19" s="193"/>
      <c r="K19" s="193">
        <v>5700363960</v>
      </c>
      <c r="L19" s="329">
        <v>31873.536</v>
      </c>
      <c r="M19" s="193" t="s">
        <v>2830</v>
      </c>
      <c r="N19" s="329">
        <f t="shared" si="2"/>
        <v>664.5720999992991</v>
      </c>
      <c r="O19" s="329">
        <f t="shared" si="3"/>
        <v>792128.30509999942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2849</v>
      </c>
      <c r="I20" s="329">
        <v>664.5720999992991</v>
      </c>
      <c r="J20" s="193" t="s">
        <v>2830</v>
      </c>
      <c r="K20" s="193"/>
      <c r="L20" s="329"/>
      <c r="M20" s="193"/>
      <c r="N20" s="329">
        <f t="shared" ref="N20:N28" si="6">+N19-I20-L20</f>
        <v>0</v>
      </c>
      <c r="O20" s="329">
        <f t="shared" ref="O20:O28" si="7">O19+G20-I20-L20</f>
        <v>791463.73300000012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2849</v>
      </c>
      <c r="I21" s="329">
        <v>13807.738900000701</v>
      </c>
      <c r="J21" s="193" t="s">
        <v>2831</v>
      </c>
      <c r="K21" s="193">
        <v>5700363944</v>
      </c>
      <c r="L21" s="329">
        <v>1020.9640000000001</v>
      </c>
      <c r="M21" s="193" t="s">
        <v>2831</v>
      </c>
      <c r="N21" s="329">
        <f>C9+N20-I21-L21</f>
        <v>34723.406099994143</v>
      </c>
      <c r="O21" s="329">
        <f t="shared" si="7"/>
        <v>776635.03009999939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2849</v>
      </c>
      <c r="I22" s="329"/>
      <c r="J22" s="193"/>
      <c r="K22" s="193">
        <v>5700363944</v>
      </c>
      <c r="L22" s="329">
        <v>34723.406099994143</v>
      </c>
      <c r="M22" s="193" t="s">
        <v>2831</v>
      </c>
      <c r="N22" s="329">
        <f t="shared" si="6"/>
        <v>0</v>
      </c>
      <c r="O22" s="329">
        <f t="shared" si="7"/>
        <v>741911.62400000519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2849</v>
      </c>
      <c r="I23" s="329"/>
      <c r="J23" s="193"/>
      <c r="K23" s="193">
        <v>5700363944</v>
      </c>
      <c r="L23" s="329">
        <v>49473.140900005899</v>
      </c>
      <c r="M23" s="193" t="s">
        <v>2835</v>
      </c>
      <c r="N23" s="329">
        <f>C10+G15+G18+N22-I23-L23</f>
        <v>692438.48309999926</v>
      </c>
      <c r="O23" s="329">
        <f t="shared" ref="O23:O26" si="8">O22+G23-I23-L23</f>
        <v>692438.48309999926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2849</v>
      </c>
      <c r="I24" s="329"/>
      <c r="J24" s="193"/>
      <c r="K24" s="193">
        <v>5700363944</v>
      </c>
      <c r="L24" s="329">
        <v>29972.58</v>
      </c>
      <c r="M24" s="193" t="s">
        <v>2835</v>
      </c>
      <c r="N24" s="329">
        <f t="shared" ref="N24:N26" si="9">+N23-I24-L24</f>
        <v>662465.9030999993</v>
      </c>
      <c r="O24" s="329">
        <f t="shared" si="8"/>
        <v>662465.9030999993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2850</v>
      </c>
      <c r="I25" s="329">
        <v>9823.0130000000008</v>
      </c>
      <c r="J25" s="193" t="s">
        <v>2835</v>
      </c>
      <c r="K25" s="193">
        <v>5700363944</v>
      </c>
      <c r="L25" s="329">
        <v>16797.89</v>
      </c>
      <c r="M25" s="193" t="s">
        <v>2835</v>
      </c>
      <c r="N25" s="329">
        <f t="shared" si="9"/>
        <v>635845.00009999925</v>
      </c>
      <c r="O25" s="329">
        <f t="shared" si="8"/>
        <v>635845.00009999925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2850</v>
      </c>
      <c r="I26" s="329"/>
      <c r="J26" s="193"/>
      <c r="K26" s="193">
        <v>5700363944</v>
      </c>
      <c r="L26" s="329">
        <v>4304.6899999999996</v>
      </c>
      <c r="M26" s="193" t="s">
        <v>2835</v>
      </c>
      <c r="N26" s="329">
        <f t="shared" si="9"/>
        <v>631540.3100999993</v>
      </c>
      <c r="O26" s="329">
        <f t="shared" si="8"/>
        <v>631540.3100999993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 t="s">
        <v>2850</v>
      </c>
      <c r="I27" s="329"/>
      <c r="J27" s="193"/>
      <c r="K27" s="193">
        <v>5700363944</v>
      </c>
      <c r="L27" s="329">
        <v>35482.205000000002</v>
      </c>
      <c r="M27" s="193" t="s">
        <v>2835</v>
      </c>
      <c r="N27" s="329">
        <f t="shared" si="6"/>
        <v>596058.10509999935</v>
      </c>
      <c r="O27" s="329">
        <f t="shared" si="7"/>
        <v>596058.10509999935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 t="s">
        <v>2851</v>
      </c>
      <c r="I28" s="329">
        <v>8505.8230000000003</v>
      </c>
      <c r="J28" s="193" t="s">
        <v>2835</v>
      </c>
      <c r="K28" s="193">
        <v>5700363944</v>
      </c>
      <c r="L28" s="329">
        <v>33675.504000000001</v>
      </c>
      <c r="M28" s="193" t="s">
        <v>2835</v>
      </c>
      <c r="N28" s="329">
        <f t="shared" si="6"/>
        <v>553876.77809999941</v>
      </c>
      <c r="O28" s="329">
        <f t="shared" si="7"/>
        <v>553876.77809999941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2851</v>
      </c>
      <c r="I29" s="329"/>
      <c r="J29" s="193"/>
      <c r="K29" s="193">
        <v>5700363944</v>
      </c>
      <c r="L29" s="329">
        <v>50991.964</v>
      </c>
      <c r="M29" s="193" t="s">
        <v>2835</v>
      </c>
      <c r="N29" s="329">
        <f t="shared" si="2"/>
        <v>502884.81409999944</v>
      </c>
      <c r="O29" s="329">
        <f t="shared" si="3"/>
        <v>502884.81409999944</v>
      </c>
    </row>
    <row r="30" spans="1:15" x14ac:dyDescent="0.15">
      <c r="A30" s="193"/>
      <c r="B30" s="193"/>
      <c r="C30" s="329"/>
      <c r="D30" s="482" t="s">
        <v>2874</v>
      </c>
      <c r="E30" s="193" t="s">
        <v>319</v>
      </c>
      <c r="F30" s="193" t="s">
        <v>2878</v>
      </c>
      <c r="G30" s="329">
        <v>217226.144</v>
      </c>
      <c r="H30" s="482" t="s">
        <v>2874</v>
      </c>
      <c r="I30" s="329">
        <v>26319.651000000005</v>
      </c>
      <c r="J30" s="193" t="s">
        <v>2835</v>
      </c>
      <c r="K30" s="193"/>
      <c r="L30" s="329"/>
      <c r="M30" s="193"/>
      <c r="N30" s="329">
        <f t="shared" si="2"/>
        <v>476565.16309999942</v>
      </c>
      <c r="O30" s="329">
        <f t="shared" si="3"/>
        <v>693791.30709999951</v>
      </c>
    </row>
    <row r="31" spans="1:15" x14ac:dyDescent="0.15">
      <c r="A31" s="193"/>
      <c r="B31" s="193"/>
      <c r="C31" s="329"/>
      <c r="D31" s="482" t="s">
        <v>2852</v>
      </c>
      <c r="E31" s="193" t="s">
        <v>319</v>
      </c>
      <c r="F31" s="193" t="s">
        <v>2878</v>
      </c>
      <c r="G31" s="329">
        <v>129146.274</v>
      </c>
      <c r="H31" s="482" t="s">
        <v>2852</v>
      </c>
      <c r="I31" s="329">
        <v>16872.592999999997</v>
      </c>
      <c r="J31" s="193" t="s">
        <v>2835</v>
      </c>
      <c r="K31" s="193">
        <v>5700363944</v>
      </c>
      <c r="L31" s="329">
        <v>9545.2829999999994</v>
      </c>
      <c r="M31" s="193" t="s">
        <v>2835</v>
      </c>
      <c r="N31" s="329">
        <f t="shared" si="2"/>
        <v>450147.28709999943</v>
      </c>
      <c r="O31" s="329">
        <f t="shared" si="3"/>
        <v>796519.70509999944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2852</v>
      </c>
      <c r="I32" s="329"/>
      <c r="J32" s="193"/>
      <c r="K32" s="193">
        <v>5700363944</v>
      </c>
      <c r="L32" s="329">
        <v>18306.281999999999</v>
      </c>
      <c r="M32" s="193" t="s">
        <v>2835</v>
      </c>
      <c r="N32" s="329">
        <f t="shared" si="2"/>
        <v>431841.00509999943</v>
      </c>
      <c r="O32" s="329">
        <f t="shared" si="3"/>
        <v>778213.42309999943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2852</v>
      </c>
      <c r="I33" s="329"/>
      <c r="J33" s="193"/>
      <c r="K33" s="193">
        <v>5700363944</v>
      </c>
      <c r="L33" s="329">
        <v>52166.36</v>
      </c>
      <c r="M33" s="193" t="s">
        <v>2835</v>
      </c>
      <c r="N33" s="329">
        <f t="shared" si="2"/>
        <v>379674.64509999944</v>
      </c>
      <c r="O33" s="329">
        <f t="shared" si="3"/>
        <v>726047.06309999945</v>
      </c>
    </row>
    <row r="34" spans="1:15" x14ac:dyDescent="0.15">
      <c r="A34" s="193"/>
      <c r="B34" s="193"/>
      <c r="C34" s="329"/>
      <c r="D34" s="482"/>
      <c r="E34" s="193"/>
      <c r="F34" s="193"/>
      <c r="G34" s="329"/>
      <c r="H34" s="482" t="s">
        <v>2852</v>
      </c>
      <c r="I34" s="329"/>
      <c r="J34" s="193"/>
      <c r="K34" s="193">
        <v>5700363944</v>
      </c>
      <c r="L34" s="329">
        <v>34305.671000000002</v>
      </c>
      <c r="M34" s="193" t="s">
        <v>2835</v>
      </c>
      <c r="N34" s="329">
        <f t="shared" si="2"/>
        <v>345368.97409999941</v>
      </c>
      <c r="O34" s="329">
        <f t="shared" si="3"/>
        <v>691741.39209999947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2853</v>
      </c>
      <c r="I35" s="329">
        <v>15646.769</v>
      </c>
      <c r="J35" s="193" t="s">
        <v>2835</v>
      </c>
      <c r="K35" s="193">
        <v>5700363944</v>
      </c>
      <c r="L35" s="329">
        <v>17183.796999999999</v>
      </c>
      <c r="M35" s="193" t="s">
        <v>2835</v>
      </c>
      <c r="N35" s="329">
        <f t="shared" si="2"/>
        <v>312538.40809999942</v>
      </c>
      <c r="O35" s="329">
        <f t="shared" si="3"/>
        <v>658910.82609999948</v>
      </c>
    </row>
    <row r="36" spans="1:15" x14ac:dyDescent="0.15">
      <c r="A36" s="193"/>
      <c r="B36" s="193"/>
      <c r="C36" s="329"/>
      <c r="D36" s="482" t="s">
        <v>2854</v>
      </c>
      <c r="E36" s="193" t="s">
        <v>319</v>
      </c>
      <c r="F36" s="193" t="s">
        <v>2878</v>
      </c>
      <c r="G36" s="329">
        <v>220029.03200000001</v>
      </c>
      <c r="H36" s="482" t="s">
        <v>2854</v>
      </c>
      <c r="I36" s="329">
        <v>12079.196000000002</v>
      </c>
      <c r="J36" s="193" t="s">
        <v>2835</v>
      </c>
      <c r="K36" s="193">
        <v>5700363944</v>
      </c>
      <c r="L36" s="329">
        <v>36034.750999999997</v>
      </c>
      <c r="M36" s="193" t="s">
        <v>2835</v>
      </c>
      <c r="N36" s="329">
        <f t="shared" si="2"/>
        <v>264424.46109999943</v>
      </c>
      <c r="O36" s="329">
        <f t="shared" si="3"/>
        <v>830825.91109999944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2854</v>
      </c>
      <c r="I37" s="329"/>
      <c r="J37" s="193"/>
      <c r="K37" s="193">
        <v>5700363944</v>
      </c>
      <c r="L37" s="329">
        <v>18354.101999999999</v>
      </c>
      <c r="M37" s="193" t="s">
        <v>2835</v>
      </c>
      <c r="N37" s="329">
        <f t="shared" si="2"/>
        <v>246070.35909999942</v>
      </c>
      <c r="O37" s="329">
        <f t="shared" si="3"/>
        <v>812471.80909999949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2854</v>
      </c>
      <c r="I38" s="329"/>
      <c r="J38" s="193"/>
      <c r="K38" s="193">
        <v>5700363944</v>
      </c>
      <c r="L38" s="329">
        <v>42359.616999999998</v>
      </c>
      <c r="M38" s="193" t="s">
        <v>2835</v>
      </c>
      <c r="N38" s="329">
        <f t="shared" si="2"/>
        <v>203710.74209999942</v>
      </c>
      <c r="O38" s="329">
        <f t="shared" si="3"/>
        <v>770112.19209999952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 t="s">
        <v>2855</v>
      </c>
      <c r="I39" s="329">
        <v>24088.45</v>
      </c>
      <c r="J39" s="193" t="s">
        <v>2835</v>
      </c>
      <c r="K39" s="193">
        <v>5700363944</v>
      </c>
      <c r="L39" s="329">
        <v>17092.127</v>
      </c>
      <c r="M39" s="193" t="s">
        <v>2835</v>
      </c>
      <c r="N39" s="329">
        <f t="shared" si="2"/>
        <v>162530.1650999994</v>
      </c>
      <c r="O39" s="329">
        <f t="shared" si="3"/>
        <v>728931.61509999959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 t="s">
        <v>2855</v>
      </c>
      <c r="I40" s="329"/>
      <c r="J40" s="193"/>
      <c r="K40" s="193">
        <v>5700363944</v>
      </c>
      <c r="L40" s="329">
        <v>6568.6679999999997</v>
      </c>
      <c r="M40" s="193" t="s">
        <v>2835</v>
      </c>
      <c r="N40" s="329">
        <f t="shared" si="2"/>
        <v>155961.4970999994</v>
      </c>
      <c r="O40" s="329">
        <f t="shared" si="3"/>
        <v>722362.94709999964</v>
      </c>
    </row>
    <row r="41" spans="1:15" x14ac:dyDescent="0.15">
      <c r="A41" s="193"/>
      <c r="B41" s="193"/>
      <c r="C41" s="329"/>
      <c r="D41" s="482"/>
      <c r="E41" s="193"/>
      <c r="F41" s="193"/>
      <c r="G41" s="329"/>
      <c r="H41" s="482" t="s">
        <v>2855</v>
      </c>
      <c r="I41" s="329"/>
      <c r="J41" s="193"/>
      <c r="K41" s="193">
        <v>5700363944</v>
      </c>
      <c r="L41" s="329">
        <v>9991.89</v>
      </c>
      <c r="M41" s="193" t="s">
        <v>2835</v>
      </c>
      <c r="N41" s="329">
        <f t="shared" si="2"/>
        <v>145969.60709999938</v>
      </c>
      <c r="O41" s="329">
        <f t="shared" si="3"/>
        <v>712371.05709999963</v>
      </c>
    </row>
    <row r="42" spans="1:15" x14ac:dyDescent="0.15">
      <c r="A42" s="193"/>
      <c r="B42" s="193"/>
      <c r="C42" s="329"/>
      <c r="D42" s="482" t="s">
        <v>2856</v>
      </c>
      <c r="E42" s="193" t="s">
        <v>319</v>
      </c>
      <c r="F42" s="203" t="s">
        <v>2879</v>
      </c>
      <c r="G42" s="329">
        <v>86136.239000000001</v>
      </c>
      <c r="H42" s="482" t="s">
        <v>2856</v>
      </c>
      <c r="I42" s="329">
        <v>4171.192</v>
      </c>
      <c r="J42" s="193" t="s">
        <v>2835</v>
      </c>
      <c r="K42" s="193">
        <v>5700363944</v>
      </c>
      <c r="L42" s="329">
        <v>31257.454000000002</v>
      </c>
      <c r="M42" s="193" t="s">
        <v>2835</v>
      </c>
      <c r="N42" s="329">
        <f t="shared" si="2"/>
        <v>110540.96109999937</v>
      </c>
      <c r="O42" s="329">
        <f t="shared" si="3"/>
        <v>763078.65009999962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 t="s">
        <v>2856</v>
      </c>
      <c r="I43" s="329"/>
      <c r="J43" s="193"/>
      <c r="K43" s="193">
        <v>5700363944</v>
      </c>
      <c r="L43" s="329">
        <v>13487.683000000001</v>
      </c>
      <c r="M43" s="193" t="s">
        <v>2835</v>
      </c>
      <c r="N43" s="329">
        <f t="shared" si="2"/>
        <v>97053.27809999937</v>
      </c>
      <c r="O43" s="329">
        <f t="shared" si="3"/>
        <v>749590.96709999966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 t="s">
        <v>2857</v>
      </c>
      <c r="I44" s="329">
        <v>7882.8030000000008</v>
      </c>
      <c r="J44" s="193" t="s">
        <v>2835</v>
      </c>
      <c r="K44" s="193">
        <v>5700363944</v>
      </c>
      <c r="L44" s="329">
        <v>37969.597999999998</v>
      </c>
      <c r="M44" s="193" t="s">
        <v>2835</v>
      </c>
      <c r="N44" s="329">
        <f t="shared" si="2"/>
        <v>51200.877099999372</v>
      </c>
      <c r="O44" s="329">
        <f t="shared" si="3"/>
        <v>703738.56609999971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 t="s">
        <v>2857</v>
      </c>
      <c r="I45" s="329"/>
      <c r="J45" s="193"/>
      <c r="K45" s="193">
        <v>5700363944</v>
      </c>
      <c r="L45" s="329">
        <v>20343.748</v>
      </c>
      <c r="M45" s="193" t="s">
        <v>2835</v>
      </c>
      <c r="N45" s="329">
        <f t="shared" si="2"/>
        <v>30857.129099999373</v>
      </c>
      <c r="O45" s="329">
        <f t="shared" si="3"/>
        <v>683394.81809999968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 t="s">
        <v>2857</v>
      </c>
      <c r="I46" s="329"/>
      <c r="J46" s="193"/>
      <c r="K46" s="193">
        <v>5700363944</v>
      </c>
      <c r="L46" s="329">
        <v>19369.143</v>
      </c>
      <c r="M46" s="193" t="s">
        <v>2835</v>
      </c>
      <c r="N46" s="329">
        <f t="shared" si="2"/>
        <v>11487.986099999373</v>
      </c>
      <c r="O46" s="329">
        <f t="shared" si="3"/>
        <v>664025.67509999964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 t="s">
        <v>2858</v>
      </c>
      <c r="I47" s="329">
        <v>7449.1980000000003</v>
      </c>
      <c r="J47" s="193" t="s">
        <v>2835</v>
      </c>
      <c r="K47" s="193">
        <v>5700363944</v>
      </c>
      <c r="L47" s="329">
        <v>4038.7880999993722</v>
      </c>
      <c r="M47" s="193" t="s">
        <v>2835</v>
      </c>
      <c r="N47" s="329">
        <f t="shared" ref="N47:N52" si="10">+N46-I47-L47</f>
        <v>0</v>
      </c>
      <c r="O47" s="329">
        <f t="shared" ref="O47:O52" si="11">O46+G47-I47-L47</f>
        <v>652537.68900000025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 t="s">
        <v>2858</v>
      </c>
      <c r="I48" s="329"/>
      <c r="J48" s="193"/>
      <c r="K48" s="193">
        <v>5700363944</v>
      </c>
      <c r="L48" s="329">
        <v>14779.026900000599</v>
      </c>
      <c r="M48" s="193" t="s">
        <v>2878</v>
      </c>
      <c r="N48" s="329">
        <f>G30+G31+G36+N47-I48-L48</f>
        <v>551622.42309999932</v>
      </c>
      <c r="O48" s="329">
        <f t="shared" si="11"/>
        <v>637758.66209999961</v>
      </c>
    </row>
    <row r="49" spans="1:15" x14ac:dyDescent="0.15">
      <c r="A49" s="193"/>
      <c r="B49" s="193"/>
      <c r="C49" s="329"/>
      <c r="D49" s="482" t="s">
        <v>2859</v>
      </c>
      <c r="E49" s="193" t="s">
        <v>319</v>
      </c>
      <c r="F49" s="203" t="s">
        <v>2879</v>
      </c>
      <c r="G49" s="329">
        <v>264292.92</v>
      </c>
      <c r="H49" s="482" t="s">
        <v>2859</v>
      </c>
      <c r="I49" s="329">
        <v>6617.3150000000005</v>
      </c>
      <c r="J49" s="193" t="s">
        <v>2878</v>
      </c>
      <c r="K49" s="193">
        <v>5700363944</v>
      </c>
      <c r="L49" s="329">
        <v>17135.048999999999</v>
      </c>
      <c r="M49" s="193" t="s">
        <v>2878</v>
      </c>
      <c r="N49" s="329">
        <f t="shared" si="10"/>
        <v>527870.05909999937</v>
      </c>
      <c r="O49" s="329">
        <f t="shared" si="11"/>
        <v>878299.21809999959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 t="s">
        <v>2859</v>
      </c>
      <c r="I50" s="329"/>
      <c r="J50" s="193"/>
      <c r="K50" s="193">
        <v>5700363944</v>
      </c>
      <c r="L50" s="329">
        <v>62290.73</v>
      </c>
      <c r="M50" s="193" t="s">
        <v>2878</v>
      </c>
      <c r="N50" s="329">
        <f t="shared" si="10"/>
        <v>465579.32909999939</v>
      </c>
      <c r="O50" s="329">
        <f t="shared" si="11"/>
        <v>816008.48809999961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 t="s">
        <v>2859</v>
      </c>
      <c r="I51" s="329"/>
      <c r="J51" s="203"/>
      <c r="K51" s="193">
        <v>5700363944</v>
      </c>
      <c r="L51" s="329">
        <v>35949.415999999997</v>
      </c>
      <c r="M51" s="193" t="s">
        <v>2878</v>
      </c>
      <c r="N51" s="329">
        <f t="shared" si="10"/>
        <v>429629.91309999942</v>
      </c>
      <c r="O51" s="329">
        <f t="shared" si="11"/>
        <v>780059.07209999964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2859</v>
      </c>
      <c r="I52" s="329"/>
      <c r="J52" s="203"/>
      <c r="K52" s="193">
        <v>5700363944</v>
      </c>
      <c r="L52" s="329">
        <v>35765.491000000002</v>
      </c>
      <c r="M52" s="193" t="s">
        <v>2878</v>
      </c>
      <c r="N52" s="329">
        <f t="shared" si="10"/>
        <v>393864.42209999944</v>
      </c>
      <c r="O52" s="329">
        <f t="shared" si="11"/>
        <v>744293.5810999996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 t="s">
        <v>2859</v>
      </c>
      <c r="I53" s="329"/>
      <c r="J53" s="203"/>
      <c r="K53" s="193">
        <v>5700363944</v>
      </c>
      <c r="L53" s="329">
        <v>59073.035000000003</v>
      </c>
      <c r="M53" s="193" t="s">
        <v>2878</v>
      </c>
      <c r="N53" s="329">
        <f t="shared" si="2"/>
        <v>334791.38709999947</v>
      </c>
      <c r="O53" s="329">
        <f t="shared" si="3"/>
        <v>685220.54609999957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 t="s">
        <v>2860</v>
      </c>
      <c r="I54" s="329">
        <v>19694.017</v>
      </c>
      <c r="J54" s="193" t="s">
        <v>2878</v>
      </c>
      <c r="K54" s="193">
        <v>5700363944</v>
      </c>
      <c r="L54" s="329">
        <v>34898.673000000003</v>
      </c>
      <c r="M54" s="193" t="s">
        <v>2878</v>
      </c>
      <c r="N54" s="329">
        <f t="shared" si="2"/>
        <v>280198.69709999947</v>
      </c>
      <c r="O54" s="329">
        <f t="shared" si="3"/>
        <v>630627.85609999963</v>
      </c>
    </row>
    <row r="55" spans="1:15" x14ac:dyDescent="0.15">
      <c r="A55" s="193"/>
      <c r="B55" s="193"/>
      <c r="C55" s="329"/>
      <c r="D55" s="482" t="s">
        <v>2861</v>
      </c>
      <c r="E55" s="193" t="s">
        <v>319</v>
      </c>
      <c r="F55" s="203" t="s">
        <v>2880</v>
      </c>
      <c r="G55" s="329">
        <v>44061.728000000003</v>
      </c>
      <c r="H55" s="482" t="s">
        <v>2861</v>
      </c>
      <c r="I55" s="329">
        <v>8536.4030000000002</v>
      </c>
      <c r="J55" s="193" t="s">
        <v>2878</v>
      </c>
      <c r="K55" s="193">
        <v>5700363944</v>
      </c>
      <c r="L55" s="329">
        <v>35828.101000000002</v>
      </c>
      <c r="M55" s="193" t="s">
        <v>2878</v>
      </c>
      <c r="N55" s="329">
        <f t="shared" si="2"/>
        <v>235834.19309999948</v>
      </c>
      <c r="O55" s="329">
        <f t="shared" si="3"/>
        <v>630325.08009999956</v>
      </c>
    </row>
    <row r="56" spans="1:15" x14ac:dyDescent="0.15">
      <c r="A56" s="193"/>
      <c r="B56" s="193"/>
      <c r="C56" s="329"/>
      <c r="D56" s="482" t="s">
        <v>2862</v>
      </c>
      <c r="E56" s="193" t="s">
        <v>319</v>
      </c>
      <c r="F56" s="203" t="s">
        <v>2880</v>
      </c>
      <c r="G56" s="329">
        <v>200602.4459999947</v>
      </c>
      <c r="H56" s="482" t="s">
        <v>2862</v>
      </c>
      <c r="I56" s="329">
        <v>22499.438999999998</v>
      </c>
      <c r="J56" s="193" t="s">
        <v>2878</v>
      </c>
      <c r="K56" s="193">
        <v>5700363944</v>
      </c>
      <c r="L56" s="329">
        <v>49753.91</v>
      </c>
      <c r="M56" s="193" t="s">
        <v>2878</v>
      </c>
      <c r="N56" s="329">
        <f t="shared" si="2"/>
        <v>163580.84409999949</v>
      </c>
      <c r="O56" s="329">
        <f t="shared" si="3"/>
        <v>758674.17709999427</v>
      </c>
    </row>
    <row r="57" spans="1:15" x14ac:dyDescent="0.15">
      <c r="A57" s="193"/>
      <c r="B57" s="193"/>
      <c r="C57" s="329"/>
      <c r="D57" s="482" t="s">
        <v>2862</v>
      </c>
      <c r="E57" s="193" t="s">
        <v>319</v>
      </c>
      <c r="F57" s="203" t="s">
        <v>2881</v>
      </c>
      <c r="G57" s="329">
        <v>19714.3730000053</v>
      </c>
      <c r="H57" s="482" t="s">
        <v>2862</v>
      </c>
      <c r="I57" s="329"/>
      <c r="J57" s="193"/>
      <c r="K57" s="193">
        <v>5700363944</v>
      </c>
      <c r="L57" s="329">
        <v>17209.509999999998</v>
      </c>
      <c r="M57" s="193" t="s">
        <v>2878</v>
      </c>
      <c r="N57" s="329">
        <f t="shared" si="2"/>
        <v>146371.33409999948</v>
      </c>
      <c r="O57" s="329">
        <f t="shared" si="3"/>
        <v>761179.04009999952</v>
      </c>
    </row>
    <row r="58" spans="1:15" x14ac:dyDescent="0.15">
      <c r="A58" s="193"/>
      <c r="B58" s="193"/>
      <c r="C58" s="329"/>
      <c r="D58" s="482"/>
      <c r="E58" s="193"/>
      <c r="F58" s="203"/>
      <c r="G58" s="329"/>
      <c r="H58" s="482" t="s">
        <v>2862</v>
      </c>
      <c r="I58" s="329"/>
      <c r="J58" s="193"/>
      <c r="K58" s="193">
        <v>5700363944</v>
      </c>
      <c r="L58" s="329">
        <v>8938.1869999999999</v>
      </c>
      <c r="M58" s="193" t="s">
        <v>2878</v>
      </c>
      <c r="N58" s="329">
        <f t="shared" si="2"/>
        <v>137433.14709999948</v>
      </c>
      <c r="O58" s="329">
        <f t="shared" si="3"/>
        <v>752240.85309999948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2863</v>
      </c>
      <c r="I59" s="329">
        <v>9774.009</v>
      </c>
      <c r="J59" s="193" t="s">
        <v>2878</v>
      </c>
      <c r="K59" s="193">
        <v>5700363944</v>
      </c>
      <c r="L59" s="329">
        <v>25497.415000000001</v>
      </c>
      <c r="M59" s="193" t="s">
        <v>2878</v>
      </c>
      <c r="N59" s="329">
        <f t="shared" si="2"/>
        <v>102161.72309999948</v>
      </c>
      <c r="O59" s="329">
        <f t="shared" si="3"/>
        <v>716969.42909999948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2863</v>
      </c>
      <c r="I60" s="329"/>
      <c r="J60" s="193"/>
      <c r="K60" s="193">
        <v>5700363944</v>
      </c>
      <c r="L60" s="329">
        <v>2690.7269999999999</v>
      </c>
      <c r="M60" s="193" t="s">
        <v>2878</v>
      </c>
      <c r="N60" s="329">
        <f t="shared" si="2"/>
        <v>99470.99609999948</v>
      </c>
      <c r="O60" s="329">
        <f t="shared" si="3"/>
        <v>714278.70209999953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 t="s">
        <v>2863</v>
      </c>
      <c r="I61" s="329"/>
      <c r="J61" s="193"/>
      <c r="K61" s="193">
        <v>5700363944</v>
      </c>
      <c r="L61" s="329">
        <v>51878.74</v>
      </c>
      <c r="M61" s="193" t="s">
        <v>2878</v>
      </c>
      <c r="N61" s="329">
        <f t="shared" si="2"/>
        <v>47592.256099999482</v>
      </c>
      <c r="O61" s="329">
        <f t="shared" si="3"/>
        <v>662399.96209999954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2863</v>
      </c>
      <c r="I62" s="329"/>
      <c r="J62" s="193"/>
      <c r="K62" s="193">
        <v>5700363944</v>
      </c>
      <c r="L62" s="329">
        <v>21220.848000000002</v>
      </c>
      <c r="M62" s="193" t="s">
        <v>2878</v>
      </c>
      <c r="N62" s="329">
        <f t="shared" si="2"/>
        <v>26371.40809999948</v>
      </c>
      <c r="O62" s="329">
        <f t="shared" si="3"/>
        <v>641179.11409999954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2864</v>
      </c>
      <c r="I63" s="329">
        <v>5347.9160000000002</v>
      </c>
      <c r="J63" s="193" t="s">
        <v>2878</v>
      </c>
      <c r="K63" s="193">
        <v>5700363944</v>
      </c>
      <c r="L63" s="329">
        <v>21023.492099999479</v>
      </c>
      <c r="M63" s="193" t="s">
        <v>2878</v>
      </c>
      <c r="N63" s="329">
        <f t="shared" ref="N63:N67" si="12">+N62-I63-L63</f>
        <v>0</v>
      </c>
      <c r="O63" s="329">
        <f t="shared" ref="O63:O67" si="13">O62+G63-I63-L63</f>
        <v>614807.70600000012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2864</v>
      </c>
      <c r="I64" s="329"/>
      <c r="J64" s="193"/>
      <c r="K64" s="193">
        <v>5700363944</v>
      </c>
      <c r="L64" s="329">
        <v>14865.2299000005</v>
      </c>
      <c r="M64" s="203" t="s">
        <v>2879</v>
      </c>
      <c r="N64" s="329">
        <f>G42+G49+N63-I64-L64</f>
        <v>335563.92909999948</v>
      </c>
      <c r="O64" s="329">
        <f t="shared" si="13"/>
        <v>599942.47609999962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 t="s">
        <v>2864</v>
      </c>
      <c r="I65" s="329"/>
      <c r="J65" s="193"/>
      <c r="K65" s="193">
        <v>5700363944</v>
      </c>
      <c r="L65" s="329">
        <v>18181.312999999998</v>
      </c>
      <c r="M65" s="203" t="s">
        <v>2879</v>
      </c>
      <c r="N65" s="329">
        <f t="shared" si="12"/>
        <v>317382.61609999946</v>
      </c>
      <c r="O65" s="329">
        <f t="shared" si="13"/>
        <v>581761.16309999966</v>
      </c>
    </row>
    <row r="66" spans="1:15" x14ac:dyDescent="0.15">
      <c r="A66" s="193"/>
      <c r="B66" s="193"/>
      <c r="C66" s="329"/>
      <c r="D66" s="482" t="s">
        <v>2875</v>
      </c>
      <c r="E66" s="193" t="s">
        <v>319</v>
      </c>
      <c r="F66" s="203" t="s">
        <v>2881</v>
      </c>
      <c r="G66" s="329">
        <v>131778.40900000001</v>
      </c>
      <c r="H66" s="482" t="s">
        <v>2875</v>
      </c>
      <c r="I66" s="329">
        <v>3868.8239999999996</v>
      </c>
      <c r="J66" s="203" t="s">
        <v>2879</v>
      </c>
      <c r="K66" s="193"/>
      <c r="L66" s="329"/>
      <c r="M66" s="193"/>
      <c r="N66" s="329">
        <f t="shared" si="12"/>
        <v>313513.79209999944</v>
      </c>
      <c r="O66" s="329">
        <f t="shared" si="13"/>
        <v>709670.74809999962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2865</v>
      </c>
      <c r="I67" s="329">
        <v>9491.2960000000003</v>
      </c>
      <c r="J67" s="203" t="s">
        <v>2879</v>
      </c>
      <c r="K67" s="193">
        <v>5700363944</v>
      </c>
      <c r="L67" s="329">
        <v>116571.38</v>
      </c>
      <c r="M67" s="203" t="s">
        <v>2879</v>
      </c>
      <c r="N67" s="329">
        <f t="shared" si="12"/>
        <v>187451.11609999946</v>
      </c>
      <c r="O67" s="329">
        <f t="shared" si="13"/>
        <v>583608.07209999964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 t="s">
        <v>2865</v>
      </c>
      <c r="I68" s="329"/>
      <c r="J68" s="193"/>
      <c r="K68" s="193">
        <v>5700363944</v>
      </c>
      <c r="L68" s="329">
        <v>107053.106</v>
      </c>
      <c r="M68" s="203" t="s">
        <v>2879</v>
      </c>
      <c r="N68" s="329">
        <f t="shared" si="2"/>
        <v>80398.010099999461</v>
      </c>
      <c r="O68" s="329">
        <f t="shared" si="3"/>
        <v>476554.96609999961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 t="s">
        <v>2865</v>
      </c>
      <c r="I69" s="329"/>
      <c r="J69" s="193"/>
      <c r="K69" s="193">
        <v>5700363944</v>
      </c>
      <c r="L69" s="329">
        <v>43152.972999999998</v>
      </c>
      <c r="M69" s="203" t="s">
        <v>2879</v>
      </c>
      <c r="N69" s="329">
        <f t="shared" si="2"/>
        <v>37245.037099999463</v>
      </c>
      <c r="O69" s="329">
        <f t="shared" si="3"/>
        <v>433401.99309999961</v>
      </c>
    </row>
    <row r="70" spans="1:15" x14ac:dyDescent="0.15">
      <c r="A70" s="193"/>
      <c r="B70" s="193"/>
      <c r="C70" s="329"/>
      <c r="D70" s="482"/>
      <c r="E70" s="193"/>
      <c r="F70" s="203"/>
      <c r="G70" s="329"/>
      <c r="H70" s="482" t="s">
        <v>2865</v>
      </c>
      <c r="I70" s="329"/>
      <c r="J70" s="193"/>
      <c r="K70" s="193">
        <v>5700363944</v>
      </c>
      <c r="L70" s="329">
        <v>37245.037099999463</v>
      </c>
      <c r="M70" s="203" t="s">
        <v>2879</v>
      </c>
      <c r="N70" s="329">
        <f t="shared" ref="N70:N74" si="14">+N69-I70-L70</f>
        <v>0</v>
      </c>
      <c r="O70" s="329">
        <f t="shared" ref="O70:O74" si="15">O69+G70-I70-L70</f>
        <v>396156.95600000012</v>
      </c>
    </row>
    <row r="71" spans="1:15" x14ac:dyDescent="0.15">
      <c r="A71" s="193"/>
      <c r="B71" s="193"/>
      <c r="C71" s="329"/>
      <c r="D71" s="482"/>
      <c r="E71" s="193"/>
      <c r="F71" s="203"/>
      <c r="G71" s="329"/>
      <c r="H71" s="482" t="s">
        <v>2865</v>
      </c>
      <c r="I71" s="329"/>
      <c r="J71" s="193"/>
      <c r="K71" s="193">
        <v>5700363944</v>
      </c>
      <c r="L71" s="329">
        <v>56157.149900000499</v>
      </c>
      <c r="M71" s="203" t="s">
        <v>2880</v>
      </c>
      <c r="N71" s="329">
        <f>G55+G56+N70-I71-L71</f>
        <v>188507.02409999422</v>
      </c>
      <c r="O71" s="329">
        <f t="shared" si="15"/>
        <v>339999.80609999964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2865</v>
      </c>
      <c r="I72" s="329"/>
      <c r="J72" s="193"/>
      <c r="K72" s="193">
        <v>5700363944</v>
      </c>
      <c r="L72" s="329">
        <v>135397.1</v>
      </c>
      <c r="M72" s="203" t="s">
        <v>2880</v>
      </c>
      <c r="N72" s="329">
        <f t="shared" si="14"/>
        <v>53109.924099994212</v>
      </c>
      <c r="O72" s="329">
        <f t="shared" si="15"/>
        <v>204602.70609999963</v>
      </c>
    </row>
    <row r="73" spans="1:15" x14ac:dyDescent="0.15">
      <c r="A73" s="193"/>
      <c r="B73" s="193"/>
      <c r="C73" s="329"/>
      <c r="D73" s="482" t="s">
        <v>2866</v>
      </c>
      <c r="E73" s="193" t="s">
        <v>319</v>
      </c>
      <c r="F73" s="193" t="s">
        <v>2882</v>
      </c>
      <c r="G73" s="329">
        <v>356291.53299999493</v>
      </c>
      <c r="H73" s="482" t="s">
        <v>2866</v>
      </c>
      <c r="I73" s="329">
        <v>3796.616</v>
      </c>
      <c r="J73" s="203" t="s">
        <v>2880</v>
      </c>
      <c r="K73" s="193">
        <v>5700363944</v>
      </c>
      <c r="L73" s="329">
        <v>18579.116000000002</v>
      </c>
      <c r="M73" s="203" t="s">
        <v>2880</v>
      </c>
      <c r="N73" s="329">
        <f t="shared" si="14"/>
        <v>30734.192099994209</v>
      </c>
      <c r="O73" s="329">
        <f t="shared" si="15"/>
        <v>538518.50709999446</v>
      </c>
    </row>
    <row r="74" spans="1:15" x14ac:dyDescent="0.15">
      <c r="A74" s="193"/>
      <c r="B74" s="193"/>
      <c r="C74" s="329"/>
      <c r="D74" s="482" t="s">
        <v>2866</v>
      </c>
      <c r="E74" s="193" t="s">
        <v>319</v>
      </c>
      <c r="F74" s="193" t="s">
        <v>2883</v>
      </c>
      <c r="G74" s="329">
        <v>215130.30100000501</v>
      </c>
      <c r="H74" s="482" t="s">
        <v>2866</v>
      </c>
      <c r="I74" s="329"/>
      <c r="J74" s="203"/>
      <c r="K74" s="193"/>
      <c r="L74" s="329"/>
      <c r="M74" s="203"/>
      <c r="N74" s="329">
        <f t="shared" si="14"/>
        <v>30734.192099994209</v>
      </c>
      <c r="O74" s="329">
        <f t="shared" si="15"/>
        <v>753648.80809999944</v>
      </c>
    </row>
    <row r="75" spans="1:15" x14ac:dyDescent="0.15">
      <c r="A75" s="193"/>
      <c r="B75" s="193"/>
      <c r="C75" s="329"/>
      <c r="D75" s="482" t="s">
        <v>2876</v>
      </c>
      <c r="E75" s="193" t="s">
        <v>319</v>
      </c>
      <c r="F75" s="193" t="s">
        <v>2883</v>
      </c>
      <c r="G75" s="329">
        <v>175854.81400000001</v>
      </c>
      <c r="H75" s="482" t="s">
        <v>2876</v>
      </c>
      <c r="I75" s="329">
        <v>8125.1769999999997</v>
      </c>
      <c r="J75" s="203" t="s">
        <v>2880</v>
      </c>
      <c r="K75" s="193"/>
      <c r="L75" s="329"/>
      <c r="M75" s="203"/>
      <c r="N75" s="329">
        <f t="shared" si="2"/>
        <v>22609.015099994209</v>
      </c>
      <c r="O75" s="329">
        <f t="shared" si="3"/>
        <v>921378.44509999943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 t="s">
        <v>2867</v>
      </c>
      <c r="I76" s="329">
        <v>2041.172</v>
      </c>
      <c r="J76" s="203" t="s">
        <v>2880</v>
      </c>
      <c r="K76" s="193">
        <v>5700363944</v>
      </c>
      <c r="L76" s="329">
        <v>17720.811000000002</v>
      </c>
      <c r="M76" s="203" t="s">
        <v>2880</v>
      </c>
      <c r="N76" s="329">
        <f t="shared" si="2"/>
        <v>2847.0320999942087</v>
      </c>
      <c r="O76" s="329">
        <f t="shared" si="3"/>
        <v>901616.46209999942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2867</v>
      </c>
      <c r="I77" s="329"/>
      <c r="J77" s="193"/>
      <c r="K77" s="193">
        <v>5700363944</v>
      </c>
      <c r="L77" s="329">
        <v>2847.0320999942087</v>
      </c>
      <c r="M77" s="203" t="s">
        <v>2880</v>
      </c>
      <c r="N77" s="329">
        <f t="shared" si="2"/>
        <v>0</v>
      </c>
      <c r="O77" s="329">
        <f t="shared" si="3"/>
        <v>898769.43000000517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2867</v>
      </c>
      <c r="I78" s="329"/>
      <c r="J78" s="193"/>
      <c r="K78" s="193">
        <v>5700363960</v>
      </c>
      <c r="L78" s="329">
        <v>42247.673900005801</v>
      </c>
      <c r="M78" s="203" t="s">
        <v>2881</v>
      </c>
      <c r="N78" s="329">
        <f>G57+G66+N77-I78-L78</f>
        <v>109245.1080999995</v>
      </c>
      <c r="O78" s="329">
        <f t="shared" ref="O78:O80" si="16">O77+G78-I78-L78</f>
        <v>856521.75609999942</v>
      </c>
    </row>
    <row r="79" spans="1:15" x14ac:dyDescent="0.15">
      <c r="A79" s="193"/>
      <c r="B79" s="193"/>
      <c r="C79" s="329"/>
      <c r="D79" s="482"/>
      <c r="E79" s="193"/>
      <c r="F79" s="193"/>
      <c r="G79" s="329"/>
      <c r="H79" s="482" t="s">
        <v>2868</v>
      </c>
      <c r="I79" s="329">
        <v>7088.25</v>
      </c>
      <c r="J79" s="203" t="s">
        <v>2881</v>
      </c>
      <c r="K79" s="193">
        <v>5700363960</v>
      </c>
      <c r="L79" s="329">
        <v>81979.739000000001</v>
      </c>
      <c r="M79" s="203" t="s">
        <v>2881</v>
      </c>
      <c r="N79" s="329">
        <f t="shared" ref="N79:N80" si="17">+N78-I79-L79</f>
        <v>20177.119099999501</v>
      </c>
      <c r="O79" s="329">
        <f t="shared" si="16"/>
        <v>767453.76709999936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 t="s">
        <v>2868</v>
      </c>
      <c r="I80" s="329"/>
      <c r="J80" s="193"/>
      <c r="K80" s="193">
        <v>5700363960</v>
      </c>
      <c r="L80" s="329">
        <v>20177.119099999501</v>
      </c>
      <c r="M80" s="203" t="s">
        <v>2881</v>
      </c>
      <c r="N80" s="329">
        <f t="shared" si="17"/>
        <v>0</v>
      </c>
      <c r="O80" s="329">
        <f t="shared" si="16"/>
        <v>747276.64799999981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2868</v>
      </c>
      <c r="I81" s="329"/>
      <c r="J81" s="193"/>
      <c r="K81" s="193">
        <v>5700363944</v>
      </c>
      <c r="L81" s="329">
        <v>16268.0939000005</v>
      </c>
      <c r="M81" s="193" t="s">
        <v>2882</v>
      </c>
      <c r="N81" s="329">
        <f>G73+N80-I81-L81</f>
        <v>340023.43909999443</v>
      </c>
      <c r="O81" s="329">
        <f t="shared" ref="O81:O84" si="18">O80+G81-I81-L81</f>
        <v>731008.55409999937</v>
      </c>
    </row>
    <row r="82" spans="1:15" x14ac:dyDescent="0.15">
      <c r="A82" s="193"/>
      <c r="B82" s="193"/>
      <c r="C82" s="329"/>
      <c r="D82" s="482"/>
      <c r="E82" s="193"/>
      <c r="F82" s="193"/>
      <c r="G82" s="329"/>
      <c r="H82" s="482" t="s">
        <v>2869</v>
      </c>
      <c r="I82" s="329">
        <v>23758.304</v>
      </c>
      <c r="J82" s="193" t="s">
        <v>2882</v>
      </c>
      <c r="K82" s="193">
        <v>5700363944</v>
      </c>
      <c r="L82" s="329">
        <v>103242.71400000001</v>
      </c>
      <c r="M82" s="193" t="s">
        <v>2882</v>
      </c>
      <c r="N82" s="329">
        <f t="shared" ref="N82:N84" si="19">+N81-I82-L82</f>
        <v>213022.42109999442</v>
      </c>
      <c r="O82" s="329">
        <f t="shared" si="18"/>
        <v>604007.53609999933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2869</v>
      </c>
      <c r="I83" s="329"/>
      <c r="J83" s="193"/>
      <c r="K83" s="193">
        <v>5700363944</v>
      </c>
      <c r="L83" s="329">
        <v>118052.19</v>
      </c>
      <c r="M83" s="193" t="s">
        <v>2882</v>
      </c>
      <c r="N83" s="329">
        <f t="shared" si="19"/>
        <v>94970.231099994417</v>
      </c>
      <c r="O83" s="329">
        <f t="shared" si="18"/>
        <v>485955.34609999933</v>
      </c>
    </row>
    <row r="84" spans="1:15" x14ac:dyDescent="0.15">
      <c r="A84" s="193"/>
      <c r="B84" s="193"/>
      <c r="C84" s="329"/>
      <c r="D84" s="482"/>
      <c r="E84" s="193"/>
      <c r="F84" s="193"/>
      <c r="G84" s="329"/>
      <c r="H84" s="482" t="s">
        <v>2869</v>
      </c>
      <c r="I84" s="329"/>
      <c r="J84" s="193"/>
      <c r="K84" s="193">
        <v>5700363944</v>
      </c>
      <c r="L84" s="329">
        <v>94970.231099994417</v>
      </c>
      <c r="M84" s="193" t="s">
        <v>2882</v>
      </c>
      <c r="N84" s="329">
        <f t="shared" si="19"/>
        <v>0</v>
      </c>
      <c r="O84" s="329">
        <f t="shared" si="18"/>
        <v>390985.11500000488</v>
      </c>
    </row>
    <row r="85" spans="1:15" x14ac:dyDescent="0.15">
      <c r="A85" s="193"/>
      <c r="B85" s="193"/>
      <c r="C85" s="329"/>
      <c r="D85" s="482"/>
      <c r="E85" s="193"/>
      <c r="F85" s="193"/>
      <c r="G85" s="329"/>
      <c r="H85" s="482" t="s">
        <v>2869</v>
      </c>
      <c r="I85" s="329"/>
      <c r="J85" s="193"/>
      <c r="K85" s="193">
        <v>5700363944</v>
      </c>
      <c r="L85" s="329">
        <v>8042.6929000055798</v>
      </c>
      <c r="M85" s="193" t="s">
        <v>2883</v>
      </c>
      <c r="N85" s="329">
        <f>G74+G75+G89+N84-I85-L85</f>
        <v>1041871.5260999996</v>
      </c>
      <c r="O85" s="329">
        <f t="shared" ref="O85:O89" si="20">O84+G85-I85-L85</f>
        <v>382942.42209999933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 t="s">
        <v>2869</v>
      </c>
      <c r="I86" s="329"/>
      <c r="J86" s="193"/>
      <c r="K86" s="193">
        <v>5700363944</v>
      </c>
      <c r="L86" s="329">
        <v>35181.870000000003</v>
      </c>
      <c r="M86" s="193" t="s">
        <v>2883</v>
      </c>
      <c r="N86" s="329">
        <f t="shared" ref="N86:N89" si="21">+N85-I86-L86</f>
        <v>1006689.6560999996</v>
      </c>
      <c r="O86" s="329">
        <f t="shared" si="20"/>
        <v>347760.55209999933</v>
      </c>
    </row>
    <row r="87" spans="1:15" x14ac:dyDescent="0.15">
      <c r="A87" s="193"/>
      <c r="B87" s="193"/>
      <c r="C87" s="329"/>
      <c r="D87" s="482"/>
      <c r="E87" s="193"/>
      <c r="F87" s="193"/>
      <c r="G87" s="329"/>
      <c r="H87" s="482" t="s">
        <v>2869</v>
      </c>
      <c r="I87" s="329"/>
      <c r="J87" s="193"/>
      <c r="K87" s="193">
        <v>5700363944</v>
      </c>
      <c r="L87" s="329">
        <v>66669.115000000005</v>
      </c>
      <c r="M87" s="193" t="s">
        <v>2883</v>
      </c>
      <c r="N87" s="329">
        <f t="shared" si="21"/>
        <v>940020.54109999957</v>
      </c>
      <c r="O87" s="329">
        <f t="shared" si="20"/>
        <v>281091.43709999934</v>
      </c>
    </row>
    <row r="88" spans="1:15" x14ac:dyDescent="0.15">
      <c r="A88" s="193"/>
      <c r="B88" s="193"/>
      <c r="C88" s="329"/>
      <c r="D88" s="482"/>
      <c r="E88" s="193"/>
      <c r="F88" s="193"/>
      <c r="G88" s="329"/>
      <c r="H88" s="482" t="s">
        <v>2869</v>
      </c>
      <c r="I88" s="329"/>
      <c r="J88" s="193"/>
      <c r="K88" s="193">
        <v>5700363944</v>
      </c>
      <c r="L88" s="329">
        <v>8442.2900000000009</v>
      </c>
      <c r="M88" s="193" t="s">
        <v>2883</v>
      </c>
      <c r="N88" s="329">
        <f t="shared" si="21"/>
        <v>931578.25109999953</v>
      </c>
      <c r="O88" s="329">
        <f t="shared" si="20"/>
        <v>272649.14709999936</v>
      </c>
    </row>
    <row r="89" spans="1:15" x14ac:dyDescent="0.15">
      <c r="A89" s="193"/>
      <c r="B89" s="193"/>
      <c r="C89" s="329"/>
      <c r="D89" s="482" t="s">
        <v>2870</v>
      </c>
      <c r="E89" s="193" t="s">
        <v>319</v>
      </c>
      <c r="F89" s="193" t="s">
        <v>2883</v>
      </c>
      <c r="G89" s="329">
        <v>658929.10400000005</v>
      </c>
      <c r="H89" s="482" t="s">
        <v>2870</v>
      </c>
      <c r="I89" s="329">
        <v>40242.920000000006</v>
      </c>
      <c r="J89" s="193" t="s">
        <v>2883</v>
      </c>
      <c r="K89" s="193">
        <v>5700363944</v>
      </c>
      <c r="L89" s="329">
        <v>75152.38</v>
      </c>
      <c r="M89" s="193" t="s">
        <v>2883</v>
      </c>
      <c r="N89" s="329">
        <f t="shared" si="21"/>
        <v>816182.95109999948</v>
      </c>
      <c r="O89" s="329">
        <f t="shared" si="20"/>
        <v>816182.95109999937</v>
      </c>
    </row>
    <row r="90" spans="1:15" x14ac:dyDescent="0.15">
      <c r="A90" s="193"/>
      <c r="B90" s="193"/>
      <c r="C90" s="329"/>
      <c r="D90" s="482" t="s">
        <v>2870</v>
      </c>
      <c r="E90" s="193" t="s">
        <v>1283</v>
      </c>
      <c r="F90" s="193" t="s">
        <v>2884</v>
      </c>
      <c r="G90" s="329">
        <v>87982</v>
      </c>
      <c r="H90" s="482" t="s">
        <v>2870</v>
      </c>
      <c r="I90" s="329"/>
      <c r="J90" s="193"/>
      <c r="K90" s="193">
        <v>5700363944</v>
      </c>
      <c r="L90" s="329">
        <v>76411.252999999997</v>
      </c>
      <c r="M90" s="193" t="s">
        <v>2883</v>
      </c>
      <c r="N90" s="329">
        <f t="shared" ref="N90:N124" si="22">+N89-I90-L90</f>
        <v>739771.69809999946</v>
      </c>
      <c r="O90" s="329">
        <f t="shared" ref="O90:O124" si="23">O89+G90-I90-L90</f>
        <v>827753.69809999934</v>
      </c>
    </row>
    <row r="91" spans="1:15" x14ac:dyDescent="0.15">
      <c r="A91" s="193"/>
      <c r="B91" s="193"/>
      <c r="C91" s="329"/>
      <c r="D91" s="482"/>
      <c r="E91" s="193"/>
      <c r="F91" s="203"/>
      <c r="G91" s="329"/>
      <c r="H91" s="482" t="s">
        <v>2870</v>
      </c>
      <c r="I91" s="329"/>
      <c r="J91" s="193"/>
      <c r="K91" s="193">
        <v>5700363944</v>
      </c>
      <c r="L91" s="329">
        <v>84346.448000000004</v>
      </c>
      <c r="M91" s="193" t="s">
        <v>2883</v>
      </c>
      <c r="N91" s="329">
        <f t="shared" si="22"/>
        <v>655425.25009999948</v>
      </c>
      <c r="O91" s="329">
        <f t="shared" si="23"/>
        <v>743407.25009999936</v>
      </c>
    </row>
    <row r="92" spans="1:15" x14ac:dyDescent="0.15">
      <c r="A92" s="193"/>
      <c r="B92" s="193"/>
      <c r="C92" s="329"/>
      <c r="D92" s="482"/>
      <c r="E92" s="193"/>
      <c r="F92" s="193"/>
      <c r="G92" s="329"/>
      <c r="H92" s="482" t="s">
        <v>2870</v>
      </c>
      <c r="I92" s="329"/>
      <c r="J92" s="193"/>
      <c r="K92" s="193">
        <v>5700363944</v>
      </c>
      <c r="L92" s="329">
        <v>18268.148000000001</v>
      </c>
      <c r="M92" s="193" t="s">
        <v>2883</v>
      </c>
      <c r="N92" s="329">
        <f t="shared" si="22"/>
        <v>637157.10209999944</v>
      </c>
      <c r="O92" s="329">
        <f t="shared" si="23"/>
        <v>725139.10209999932</v>
      </c>
    </row>
    <row r="93" spans="1:15" x14ac:dyDescent="0.15">
      <c r="A93" s="193"/>
      <c r="B93" s="193"/>
      <c r="C93" s="329"/>
      <c r="D93" s="482"/>
      <c r="E93" s="193"/>
      <c r="F93" s="193"/>
      <c r="G93" s="329"/>
      <c r="H93" s="482" t="s">
        <v>2870</v>
      </c>
      <c r="I93" s="329"/>
      <c r="J93" s="193"/>
      <c r="K93" s="193">
        <v>5700363944</v>
      </c>
      <c r="L93" s="329">
        <v>5569.4350000000004</v>
      </c>
      <c r="M93" s="193" t="s">
        <v>2883</v>
      </c>
      <c r="N93" s="329">
        <f t="shared" si="22"/>
        <v>631587.66709999938</v>
      </c>
      <c r="O93" s="329">
        <f t="shared" si="23"/>
        <v>719569.66709999926</v>
      </c>
    </row>
    <row r="94" spans="1:15" x14ac:dyDescent="0.15">
      <c r="A94" s="193"/>
      <c r="B94" s="193"/>
      <c r="C94" s="329"/>
      <c r="D94" s="482"/>
      <c r="E94" s="193"/>
      <c r="F94" s="193"/>
      <c r="G94" s="329"/>
      <c r="H94" s="482" t="s">
        <v>2870</v>
      </c>
      <c r="I94" s="329"/>
      <c r="J94" s="193"/>
      <c r="K94" s="193">
        <v>5700363944</v>
      </c>
      <c r="L94" s="329">
        <v>118343.001</v>
      </c>
      <c r="M94" s="193" t="s">
        <v>2883</v>
      </c>
      <c r="N94" s="329">
        <f t="shared" si="22"/>
        <v>513244.66609999939</v>
      </c>
      <c r="O94" s="329">
        <f t="shared" si="23"/>
        <v>601226.66609999922</v>
      </c>
    </row>
    <row r="95" spans="1:15" x14ac:dyDescent="0.15">
      <c r="A95" s="193"/>
      <c r="B95" s="193"/>
      <c r="C95" s="329"/>
      <c r="D95" s="482"/>
      <c r="E95" s="193"/>
      <c r="F95" s="203"/>
      <c r="G95" s="329"/>
      <c r="H95" s="482" t="s">
        <v>2870</v>
      </c>
      <c r="I95" s="329"/>
      <c r="J95" s="193"/>
      <c r="K95" s="193">
        <v>5700363944</v>
      </c>
      <c r="L95" s="329">
        <v>5769.415</v>
      </c>
      <c r="M95" s="193" t="s">
        <v>2883</v>
      </c>
      <c r="N95" s="329">
        <f t="shared" si="22"/>
        <v>507475.25109999941</v>
      </c>
      <c r="O95" s="329">
        <f t="shared" si="23"/>
        <v>595457.25109999918</v>
      </c>
    </row>
    <row r="96" spans="1:15" x14ac:dyDescent="0.15">
      <c r="A96" s="193"/>
      <c r="B96" s="193"/>
      <c r="C96" s="329"/>
      <c r="D96" s="482"/>
      <c r="E96" s="193"/>
      <c r="F96" s="203"/>
      <c r="G96" s="329"/>
      <c r="H96" s="482" t="s">
        <v>2870</v>
      </c>
      <c r="I96" s="329"/>
      <c r="J96" s="193"/>
      <c r="K96" s="193">
        <v>5700363944</v>
      </c>
      <c r="L96" s="329">
        <v>20807.89</v>
      </c>
      <c r="M96" s="193" t="s">
        <v>2883</v>
      </c>
      <c r="N96" s="329">
        <f t="shared" si="22"/>
        <v>486667.3610999994</v>
      </c>
      <c r="O96" s="329">
        <f t="shared" si="23"/>
        <v>574649.36109999917</v>
      </c>
    </row>
    <row r="97" spans="1:15" x14ac:dyDescent="0.15">
      <c r="A97" s="193"/>
      <c r="B97" s="193"/>
      <c r="C97" s="329"/>
      <c r="D97" s="482" t="s">
        <v>2871</v>
      </c>
      <c r="E97" s="193" t="s">
        <v>319</v>
      </c>
      <c r="F97" s="193" t="s">
        <v>2883</v>
      </c>
      <c r="G97" s="329">
        <v>352021.71899999998</v>
      </c>
      <c r="H97" s="482" t="s">
        <v>2871</v>
      </c>
      <c r="I97" s="329">
        <v>4235.5709999999999</v>
      </c>
      <c r="J97" s="193" t="s">
        <v>2883</v>
      </c>
      <c r="K97" s="193">
        <v>5700363944</v>
      </c>
      <c r="L97" s="329">
        <v>44487.49</v>
      </c>
      <c r="M97" s="193" t="s">
        <v>2883</v>
      </c>
      <c r="N97" s="329">
        <f t="shared" si="22"/>
        <v>437944.30009999941</v>
      </c>
      <c r="O97" s="329">
        <f t="shared" si="23"/>
        <v>877948.01909999922</v>
      </c>
    </row>
    <row r="98" spans="1:15" x14ac:dyDescent="0.15">
      <c r="A98" s="193"/>
      <c r="B98" s="193"/>
      <c r="C98" s="329"/>
      <c r="D98" s="482" t="s">
        <v>2871</v>
      </c>
      <c r="E98" s="193" t="s">
        <v>1283</v>
      </c>
      <c r="F98" s="193" t="s">
        <v>2884</v>
      </c>
      <c r="G98" s="329">
        <v>44025</v>
      </c>
      <c r="H98" s="482" t="s">
        <v>2871</v>
      </c>
      <c r="I98" s="329"/>
      <c r="J98" s="203"/>
      <c r="K98" s="193">
        <v>5700363944</v>
      </c>
      <c r="L98" s="329">
        <v>28417.118999999999</v>
      </c>
      <c r="M98" s="193" t="s">
        <v>2883</v>
      </c>
      <c r="N98" s="329">
        <f t="shared" si="22"/>
        <v>409527.1810999994</v>
      </c>
      <c r="O98" s="329">
        <f t="shared" si="23"/>
        <v>893555.90009999927</v>
      </c>
    </row>
    <row r="99" spans="1:15" x14ac:dyDescent="0.15">
      <c r="A99" s="193"/>
      <c r="B99" s="193"/>
      <c r="C99" s="329"/>
      <c r="D99" s="482" t="s">
        <v>2871</v>
      </c>
      <c r="E99" s="193" t="s">
        <v>1283</v>
      </c>
      <c r="F99" s="193" t="s">
        <v>2885</v>
      </c>
      <c r="G99" s="329">
        <v>43960</v>
      </c>
      <c r="H99" s="482" t="s">
        <v>2871</v>
      </c>
      <c r="I99" s="329"/>
      <c r="J99" s="203"/>
      <c r="K99" s="193">
        <v>5700363944</v>
      </c>
      <c r="L99" s="329">
        <v>68552.05</v>
      </c>
      <c r="M99" s="193" t="s">
        <v>2883</v>
      </c>
      <c r="N99" s="329">
        <f t="shared" si="22"/>
        <v>340975.13109999942</v>
      </c>
      <c r="O99" s="329">
        <f t="shared" si="23"/>
        <v>868963.85009999922</v>
      </c>
    </row>
    <row r="100" spans="1:15" x14ac:dyDescent="0.15">
      <c r="A100" s="193"/>
      <c r="B100" s="193"/>
      <c r="C100" s="329"/>
      <c r="D100" s="482"/>
      <c r="E100" s="193"/>
      <c r="F100" s="193"/>
      <c r="G100" s="329"/>
      <c r="H100" s="482" t="s">
        <v>2871</v>
      </c>
      <c r="I100" s="329"/>
      <c r="J100" s="193"/>
      <c r="K100" s="193">
        <v>5700363944</v>
      </c>
      <c r="L100" s="329">
        <v>48995.031999999999</v>
      </c>
      <c r="M100" s="193" t="s">
        <v>2883</v>
      </c>
      <c r="N100" s="329">
        <f t="shared" si="22"/>
        <v>291980.09909999941</v>
      </c>
      <c r="O100" s="329">
        <f t="shared" si="23"/>
        <v>819968.81809999922</v>
      </c>
    </row>
    <row r="101" spans="1:15" x14ac:dyDescent="0.15">
      <c r="A101" s="193"/>
      <c r="B101" s="193"/>
      <c r="C101" s="329"/>
      <c r="D101" s="482"/>
      <c r="E101" s="193"/>
      <c r="F101" s="193"/>
      <c r="G101" s="329"/>
      <c r="H101" s="482" t="s">
        <v>2871</v>
      </c>
      <c r="I101" s="329"/>
      <c r="J101" s="193"/>
      <c r="K101" s="193">
        <v>5700363944</v>
      </c>
      <c r="L101" s="329">
        <v>114538.387</v>
      </c>
      <c r="M101" s="193" t="s">
        <v>2883</v>
      </c>
      <c r="N101" s="329">
        <f t="shared" si="22"/>
        <v>177441.71209999942</v>
      </c>
      <c r="O101" s="329">
        <f t="shared" si="23"/>
        <v>705430.43109999923</v>
      </c>
    </row>
    <row r="102" spans="1:15" x14ac:dyDescent="0.15">
      <c r="A102" s="193"/>
      <c r="B102" s="193"/>
      <c r="C102" s="329"/>
      <c r="D102" s="482"/>
      <c r="E102" s="193"/>
      <c r="F102" s="193"/>
      <c r="G102" s="329"/>
      <c r="H102" s="482" t="s">
        <v>2871</v>
      </c>
      <c r="I102" s="329"/>
      <c r="J102" s="193"/>
      <c r="K102" s="193">
        <v>5700363944</v>
      </c>
      <c r="L102" s="329">
        <v>51667.762000000002</v>
      </c>
      <c r="M102" s="193" t="s">
        <v>2883</v>
      </c>
      <c r="N102" s="329">
        <f t="shared" si="22"/>
        <v>125773.95009999942</v>
      </c>
      <c r="O102" s="329">
        <f t="shared" si="23"/>
        <v>653762.66909999924</v>
      </c>
    </row>
    <row r="103" spans="1:15" x14ac:dyDescent="0.15">
      <c r="A103" s="193"/>
      <c r="B103" s="193"/>
      <c r="C103" s="329"/>
      <c r="D103" s="482"/>
      <c r="E103" s="193"/>
      <c r="F103" s="193"/>
      <c r="G103" s="329"/>
      <c r="H103" s="482" t="s">
        <v>2871</v>
      </c>
      <c r="I103" s="329"/>
      <c r="J103" s="193"/>
      <c r="K103" s="193">
        <v>5700363944</v>
      </c>
      <c r="L103" s="329">
        <v>25567.407999999999</v>
      </c>
      <c r="M103" s="193" t="s">
        <v>2883</v>
      </c>
      <c r="N103" s="329">
        <f t="shared" si="22"/>
        <v>100206.54209999942</v>
      </c>
      <c r="O103" s="329">
        <f t="shared" si="23"/>
        <v>628195.26109999919</v>
      </c>
    </row>
    <row r="104" spans="1:15" x14ac:dyDescent="0.15">
      <c r="A104" s="193"/>
      <c r="B104" s="193"/>
      <c r="C104" s="329"/>
      <c r="D104" s="482"/>
      <c r="E104" s="193"/>
      <c r="F104" s="193"/>
      <c r="G104" s="329"/>
      <c r="H104" s="482" t="s">
        <v>2871</v>
      </c>
      <c r="I104" s="329"/>
      <c r="J104" s="193"/>
      <c r="K104" s="193">
        <v>5700363944</v>
      </c>
      <c r="L104" s="329">
        <v>43747.565000000002</v>
      </c>
      <c r="M104" s="193" t="s">
        <v>2883</v>
      </c>
      <c r="N104" s="329">
        <f t="shared" si="22"/>
        <v>56458.977099999422</v>
      </c>
      <c r="O104" s="329">
        <f t="shared" si="23"/>
        <v>584447.69609999913</v>
      </c>
    </row>
    <row r="105" spans="1:15" x14ac:dyDescent="0.15">
      <c r="A105" s="193"/>
      <c r="B105" s="193"/>
      <c r="C105" s="329"/>
      <c r="D105" s="482"/>
      <c r="E105" s="193"/>
      <c r="F105" s="193"/>
      <c r="G105" s="329"/>
      <c r="H105" s="482" t="s">
        <v>2871</v>
      </c>
      <c r="I105" s="329"/>
      <c r="J105" s="193"/>
      <c r="K105" s="193">
        <v>5700363944</v>
      </c>
      <c r="L105" s="329">
        <v>25197.445</v>
      </c>
      <c r="M105" s="193" t="s">
        <v>2883</v>
      </c>
      <c r="N105" s="329">
        <f t="shared" si="22"/>
        <v>31261.532099999422</v>
      </c>
      <c r="O105" s="329">
        <f t="shared" si="23"/>
        <v>559250.25109999918</v>
      </c>
    </row>
    <row r="106" spans="1:15" x14ac:dyDescent="0.15">
      <c r="A106" s="193"/>
      <c r="B106" s="193"/>
      <c r="C106" s="329"/>
      <c r="D106" s="482" t="s">
        <v>2872</v>
      </c>
      <c r="E106" s="193" t="s">
        <v>319</v>
      </c>
      <c r="F106" s="193" t="s">
        <v>2883</v>
      </c>
      <c r="G106" s="329">
        <v>306901.33099999983</v>
      </c>
      <c r="H106" s="482" t="s">
        <v>2872</v>
      </c>
      <c r="I106" s="329">
        <v>7182.8149999999996</v>
      </c>
      <c r="J106" s="193" t="s">
        <v>2883</v>
      </c>
      <c r="K106" s="193">
        <v>5700363944</v>
      </c>
      <c r="L106" s="329">
        <v>24078.717099999423</v>
      </c>
      <c r="M106" s="193" t="s">
        <v>2883</v>
      </c>
      <c r="N106" s="329">
        <f t="shared" ref="N106:N112" si="24">+N105-I106-L106</f>
        <v>0</v>
      </c>
      <c r="O106" s="329">
        <f t="shared" ref="O106:O112" si="25">O105+G106-I106-L106</f>
        <v>834890.0499999997</v>
      </c>
    </row>
    <row r="107" spans="1:15" x14ac:dyDescent="0.15">
      <c r="A107" s="193"/>
      <c r="B107" s="193"/>
      <c r="C107" s="329"/>
      <c r="D107" s="482" t="s">
        <v>2872</v>
      </c>
      <c r="E107" s="193" t="s">
        <v>319</v>
      </c>
      <c r="F107" s="193" t="s">
        <v>2886</v>
      </c>
      <c r="G107" s="329">
        <v>43935.102000000101</v>
      </c>
      <c r="H107" s="482" t="s">
        <v>2872</v>
      </c>
      <c r="I107" s="329"/>
      <c r="J107" s="193"/>
      <c r="K107" s="193">
        <v>5700363960</v>
      </c>
      <c r="L107" s="329">
        <v>86555.624900000606</v>
      </c>
      <c r="M107" s="193" t="s">
        <v>2884</v>
      </c>
      <c r="N107" s="329">
        <f>G90+N106-I107-L107</f>
        <v>1426.3750999993936</v>
      </c>
      <c r="O107" s="329">
        <f t="shared" si="25"/>
        <v>792269.52709999913</v>
      </c>
    </row>
    <row r="108" spans="1:15" x14ac:dyDescent="0.15">
      <c r="A108" s="193"/>
      <c r="B108" s="193"/>
      <c r="C108" s="329"/>
      <c r="D108" s="482" t="s">
        <v>2872</v>
      </c>
      <c r="E108" s="193" t="s">
        <v>1283</v>
      </c>
      <c r="F108" s="193" t="s">
        <v>2885</v>
      </c>
      <c r="G108" s="329">
        <v>43982</v>
      </c>
      <c r="H108" s="482" t="s">
        <v>2872</v>
      </c>
      <c r="I108" s="329"/>
      <c r="J108" s="203"/>
      <c r="K108" s="193">
        <v>5700363960</v>
      </c>
      <c r="L108" s="329">
        <v>1426.3750999993936</v>
      </c>
      <c r="M108" s="193" t="s">
        <v>2884</v>
      </c>
      <c r="N108" s="329">
        <f t="shared" si="24"/>
        <v>0</v>
      </c>
      <c r="O108" s="329">
        <f t="shared" si="25"/>
        <v>834825.15199999977</v>
      </c>
    </row>
    <row r="109" spans="1:15" x14ac:dyDescent="0.15">
      <c r="A109" s="193"/>
      <c r="B109" s="193"/>
      <c r="C109" s="329"/>
      <c r="D109" s="482" t="s">
        <v>2872</v>
      </c>
      <c r="E109" s="193" t="s">
        <v>1283</v>
      </c>
      <c r="F109" s="193" t="s">
        <v>2887</v>
      </c>
      <c r="G109" s="329">
        <v>87851</v>
      </c>
      <c r="H109" s="482" t="s">
        <v>2872</v>
      </c>
      <c r="I109" s="329"/>
      <c r="J109" s="203"/>
      <c r="K109" s="193">
        <v>5700363944</v>
      </c>
      <c r="L109" s="329">
        <v>116571.726900001</v>
      </c>
      <c r="M109" s="193" t="s">
        <v>2883</v>
      </c>
      <c r="N109" s="329">
        <f>G97+N108-I109-L109</f>
        <v>235449.99209999898</v>
      </c>
      <c r="O109" s="329">
        <f t="shared" ref="O109:O111" si="26">O108+G109-I109-L109</f>
        <v>806104.42509999871</v>
      </c>
    </row>
    <row r="110" spans="1:15" x14ac:dyDescent="0.15">
      <c r="A110" s="193"/>
      <c r="B110" s="193"/>
      <c r="C110" s="329"/>
      <c r="D110" s="482"/>
      <c r="E110" s="193"/>
      <c r="F110" s="193"/>
      <c r="G110" s="329"/>
      <c r="H110" s="482" t="s">
        <v>2872</v>
      </c>
      <c r="I110" s="329"/>
      <c r="J110" s="203"/>
      <c r="K110" s="193">
        <v>5700363944</v>
      </c>
      <c r="L110" s="329">
        <v>45636.116000000002</v>
      </c>
      <c r="M110" s="193" t="s">
        <v>2883</v>
      </c>
      <c r="N110" s="329">
        <f t="shared" ref="N110:N111" si="27">+N109-I110-L110</f>
        <v>189813.87609999898</v>
      </c>
      <c r="O110" s="329">
        <f t="shared" si="26"/>
        <v>760468.30909999867</v>
      </c>
    </row>
    <row r="111" spans="1:15" x14ac:dyDescent="0.15">
      <c r="A111" s="193"/>
      <c r="B111" s="193"/>
      <c r="C111" s="329"/>
      <c r="D111" s="482"/>
      <c r="E111" s="193"/>
      <c r="F111" s="193"/>
      <c r="G111" s="329"/>
      <c r="H111" s="482" t="s">
        <v>2872</v>
      </c>
      <c r="I111" s="329"/>
      <c r="J111" s="193"/>
      <c r="K111" s="193">
        <v>5700363944</v>
      </c>
      <c r="L111" s="329">
        <v>17726.607</v>
      </c>
      <c r="M111" s="193" t="s">
        <v>2883</v>
      </c>
      <c r="N111" s="329">
        <f t="shared" si="27"/>
        <v>172087.26909999899</v>
      </c>
      <c r="O111" s="329">
        <f t="shared" si="26"/>
        <v>742741.70209999871</v>
      </c>
    </row>
    <row r="112" spans="1:15" x14ac:dyDescent="0.15">
      <c r="A112" s="193"/>
      <c r="B112" s="193"/>
      <c r="C112" s="329"/>
      <c r="D112" s="482"/>
      <c r="E112" s="193"/>
      <c r="F112" s="193"/>
      <c r="G112" s="329"/>
      <c r="H112" s="482" t="s">
        <v>2872</v>
      </c>
      <c r="I112" s="329"/>
      <c r="J112" s="193"/>
      <c r="K112" s="193">
        <v>5700363944</v>
      </c>
      <c r="L112" s="329">
        <v>36968.752999999997</v>
      </c>
      <c r="M112" s="193" t="s">
        <v>2883</v>
      </c>
      <c r="N112" s="329">
        <f t="shared" si="24"/>
        <v>135118.51609999899</v>
      </c>
      <c r="O112" s="329">
        <f t="shared" si="25"/>
        <v>705772.94909999869</v>
      </c>
    </row>
    <row r="113" spans="1:15" x14ac:dyDescent="0.15">
      <c r="A113" s="193"/>
      <c r="B113" s="193"/>
      <c r="C113" s="329"/>
      <c r="D113" s="482"/>
      <c r="E113" s="193"/>
      <c r="F113" s="193"/>
      <c r="G113" s="329"/>
      <c r="H113" s="482" t="s">
        <v>2872</v>
      </c>
      <c r="I113" s="329"/>
      <c r="J113" s="203"/>
      <c r="K113" s="193">
        <v>5700363944</v>
      </c>
      <c r="L113" s="329">
        <v>48565.224999999999</v>
      </c>
      <c r="M113" s="193" t="s">
        <v>2883</v>
      </c>
      <c r="N113" s="329">
        <f t="shared" si="22"/>
        <v>86553.291099998984</v>
      </c>
      <c r="O113" s="329">
        <f t="shared" si="23"/>
        <v>657207.72409999871</v>
      </c>
    </row>
    <row r="114" spans="1:15" x14ac:dyDescent="0.15">
      <c r="A114" s="193"/>
      <c r="B114" s="193"/>
      <c r="C114" s="329"/>
      <c r="D114" s="482"/>
      <c r="E114" s="193"/>
      <c r="F114" s="193"/>
      <c r="G114" s="329"/>
      <c r="H114" s="482" t="s">
        <v>2872</v>
      </c>
      <c r="I114" s="329"/>
      <c r="J114" s="203"/>
      <c r="K114" s="193">
        <v>5700363944</v>
      </c>
      <c r="L114" s="329">
        <v>48322.298999999999</v>
      </c>
      <c r="M114" s="193" t="s">
        <v>2883</v>
      </c>
      <c r="N114" s="329">
        <f t="shared" si="22"/>
        <v>38230.992099998984</v>
      </c>
      <c r="O114" s="329">
        <f t="shared" si="23"/>
        <v>608885.42509999871</v>
      </c>
    </row>
    <row r="115" spans="1:15" x14ac:dyDescent="0.15">
      <c r="A115" s="193"/>
      <c r="B115" s="193"/>
      <c r="C115" s="329"/>
      <c r="D115" s="482"/>
      <c r="E115" s="193"/>
      <c r="F115" s="193"/>
      <c r="G115" s="329"/>
      <c r="H115" s="482" t="s">
        <v>2872</v>
      </c>
      <c r="I115" s="329"/>
      <c r="J115" s="193"/>
      <c r="K115" s="193">
        <v>5700363944</v>
      </c>
      <c r="L115" s="329">
        <v>10471.814</v>
      </c>
      <c r="M115" s="193" t="s">
        <v>2883</v>
      </c>
      <c r="N115" s="329">
        <f t="shared" ref="N115:N121" si="28">+N114-I115-L115</f>
        <v>27759.178099998986</v>
      </c>
      <c r="O115" s="329">
        <f t="shared" ref="O115:O121" si="29">O114+G115-I115-L115</f>
        <v>598413.6110999987</v>
      </c>
    </row>
    <row r="116" spans="1:15" x14ac:dyDescent="0.15">
      <c r="A116" s="193"/>
      <c r="B116" s="193"/>
      <c r="C116" s="329"/>
      <c r="D116" s="482" t="s">
        <v>2873</v>
      </c>
      <c r="E116" s="193" t="s">
        <v>319</v>
      </c>
      <c r="F116" s="193" t="s">
        <v>2886</v>
      </c>
      <c r="G116" s="329">
        <v>439281.66599999997</v>
      </c>
      <c r="H116" s="482" t="s">
        <v>2873</v>
      </c>
      <c r="I116" s="329">
        <v>5507.0889999999999</v>
      </c>
      <c r="J116" s="193" t="s">
        <v>2883</v>
      </c>
      <c r="K116" s="193">
        <v>5700363944</v>
      </c>
      <c r="L116" s="329">
        <v>22252.089099998986</v>
      </c>
      <c r="M116" s="193" t="s">
        <v>2883</v>
      </c>
      <c r="N116" s="329">
        <f t="shared" si="28"/>
        <v>0</v>
      </c>
      <c r="O116" s="329">
        <f t="shared" si="29"/>
        <v>1009936.0989999997</v>
      </c>
    </row>
    <row r="117" spans="1:15" x14ac:dyDescent="0.15">
      <c r="A117" s="193"/>
      <c r="B117" s="193"/>
      <c r="C117" s="329"/>
      <c r="D117" s="482" t="s">
        <v>2873</v>
      </c>
      <c r="E117" s="193" t="s">
        <v>1283</v>
      </c>
      <c r="F117" s="193" t="s">
        <v>2888</v>
      </c>
      <c r="G117" s="329">
        <v>87850</v>
      </c>
      <c r="H117" s="482" t="s">
        <v>2873</v>
      </c>
      <c r="I117" s="329"/>
      <c r="J117" s="193"/>
      <c r="K117" s="193">
        <v>5700363960</v>
      </c>
      <c r="L117" s="329">
        <v>43845.970900000997</v>
      </c>
      <c r="M117" s="193" t="s">
        <v>2884</v>
      </c>
      <c r="N117" s="329">
        <f>G98+N116-I117-L117</f>
        <v>179.02909999900294</v>
      </c>
      <c r="O117" s="329">
        <f t="shared" si="29"/>
        <v>1053940.1280999987</v>
      </c>
    </row>
    <row r="118" spans="1:15" x14ac:dyDescent="0.15">
      <c r="A118" s="193"/>
      <c r="B118" s="193"/>
      <c r="C118" s="329"/>
      <c r="D118" s="482"/>
      <c r="E118" s="193"/>
      <c r="F118" s="193"/>
      <c r="G118" s="329"/>
      <c r="H118" s="482" t="s">
        <v>2873</v>
      </c>
      <c r="I118" s="329"/>
      <c r="J118" s="193"/>
      <c r="K118" s="193">
        <v>5700363960</v>
      </c>
      <c r="L118" s="329">
        <v>179.02909999900294</v>
      </c>
      <c r="M118" s="193" t="s">
        <v>2884</v>
      </c>
      <c r="N118" s="329">
        <f t="shared" si="28"/>
        <v>0</v>
      </c>
      <c r="O118" s="329">
        <f t="shared" si="29"/>
        <v>1053761.0989999997</v>
      </c>
    </row>
    <row r="119" spans="1:15" x14ac:dyDescent="0.15">
      <c r="A119" s="193"/>
      <c r="B119" s="193"/>
      <c r="C119" s="329"/>
      <c r="D119" s="482"/>
      <c r="E119" s="193"/>
      <c r="F119" s="193"/>
      <c r="G119" s="329"/>
      <c r="H119" s="482" t="s">
        <v>2873</v>
      </c>
      <c r="I119" s="329"/>
      <c r="J119" s="193"/>
      <c r="K119" s="193">
        <v>5700363960</v>
      </c>
      <c r="L119" s="329">
        <v>43960</v>
      </c>
      <c r="M119" s="193" t="s">
        <v>2885</v>
      </c>
      <c r="N119" s="329">
        <f>G99+N118-I119-L119</f>
        <v>0</v>
      </c>
      <c r="O119" s="329">
        <f t="shared" si="29"/>
        <v>1009801.0989999997</v>
      </c>
    </row>
    <row r="120" spans="1:15" x14ac:dyDescent="0.15">
      <c r="A120" s="193"/>
      <c r="B120" s="193"/>
      <c r="C120" s="329"/>
      <c r="D120" s="482"/>
      <c r="E120" s="193"/>
      <c r="F120" s="193"/>
      <c r="G120" s="329"/>
      <c r="H120" s="482" t="s">
        <v>2873</v>
      </c>
      <c r="I120" s="329"/>
      <c r="J120" s="193"/>
      <c r="K120" s="193">
        <v>5700363944</v>
      </c>
      <c r="L120" s="329">
        <v>27812.873900000999</v>
      </c>
      <c r="M120" s="193" t="s">
        <v>2883</v>
      </c>
      <c r="N120" s="329">
        <f>G106+N119-I120-L120</f>
        <v>279088.45709999884</v>
      </c>
      <c r="O120" s="329">
        <f t="shared" si="29"/>
        <v>981988.22509999864</v>
      </c>
    </row>
    <row r="121" spans="1:15" x14ac:dyDescent="0.15">
      <c r="A121" s="193"/>
      <c r="B121" s="193"/>
      <c r="C121" s="329"/>
      <c r="D121" s="482"/>
      <c r="E121" s="193"/>
      <c r="F121" s="193"/>
      <c r="G121" s="329"/>
      <c r="H121" s="482" t="s">
        <v>2873</v>
      </c>
      <c r="I121" s="329"/>
      <c r="J121" s="193"/>
      <c r="K121" s="193">
        <v>5700363944</v>
      </c>
      <c r="L121" s="329">
        <v>51333.544999999998</v>
      </c>
      <c r="M121" s="193" t="s">
        <v>2883</v>
      </c>
      <c r="N121" s="329">
        <f t="shared" si="28"/>
        <v>227754.91209999885</v>
      </c>
      <c r="O121" s="329">
        <f t="shared" si="29"/>
        <v>930654.6800999986</v>
      </c>
    </row>
    <row r="122" spans="1:15" x14ac:dyDescent="0.15">
      <c r="A122" s="193"/>
      <c r="B122" s="193"/>
      <c r="C122" s="329"/>
      <c r="D122" s="482"/>
      <c r="E122" s="193"/>
      <c r="F122" s="193"/>
      <c r="G122" s="329"/>
      <c r="H122" s="482" t="s">
        <v>2873</v>
      </c>
      <c r="I122" s="329"/>
      <c r="J122" s="193"/>
      <c r="K122" s="193">
        <v>5700363944</v>
      </c>
      <c r="L122" s="329">
        <v>120790.22</v>
      </c>
      <c r="M122" s="193" t="s">
        <v>2883</v>
      </c>
      <c r="N122" s="329">
        <f t="shared" si="22"/>
        <v>106964.69209999885</v>
      </c>
      <c r="O122" s="329">
        <f t="shared" si="23"/>
        <v>809864.46009999863</v>
      </c>
    </row>
    <row r="123" spans="1:15" x14ac:dyDescent="0.15">
      <c r="A123" s="193"/>
      <c r="B123" s="193"/>
      <c r="C123" s="329"/>
      <c r="D123" s="482"/>
      <c r="E123" s="193"/>
      <c r="F123" s="193"/>
      <c r="G123" s="329"/>
      <c r="H123" s="482" t="s">
        <v>2873</v>
      </c>
      <c r="I123" s="329"/>
      <c r="J123" s="193"/>
      <c r="K123" s="193">
        <v>5700363944</v>
      </c>
      <c r="L123" s="329">
        <v>9549.2189999999991</v>
      </c>
      <c r="M123" s="193" t="s">
        <v>2883</v>
      </c>
      <c r="N123" s="329">
        <f t="shared" si="22"/>
        <v>97415.473099998853</v>
      </c>
      <c r="O123" s="329">
        <f t="shared" si="23"/>
        <v>800315.24109999859</v>
      </c>
    </row>
    <row r="124" spans="1:15" x14ac:dyDescent="0.15">
      <c r="A124" s="193"/>
      <c r="B124" s="193"/>
      <c r="C124" s="329"/>
      <c r="D124" s="482"/>
      <c r="E124" s="193"/>
      <c r="F124" s="193"/>
      <c r="G124" s="329"/>
      <c r="H124" s="482" t="s">
        <v>2873</v>
      </c>
      <c r="I124" s="329"/>
      <c r="J124" s="193"/>
      <c r="K124" s="193">
        <v>5700363944</v>
      </c>
      <c r="L124" s="329">
        <v>86001.925000000003</v>
      </c>
      <c r="M124" s="193" t="s">
        <v>2883</v>
      </c>
      <c r="N124" s="329">
        <f t="shared" si="22"/>
        <v>11413.54809999885</v>
      </c>
      <c r="O124" s="329">
        <f t="shared" si="23"/>
        <v>714313.31609999854</v>
      </c>
    </row>
    <row r="125" spans="1:15" x14ac:dyDescent="0.15">
      <c r="A125" s="193"/>
      <c r="B125" s="193"/>
      <c r="C125" s="329"/>
      <c r="D125" s="482"/>
      <c r="E125" s="193"/>
      <c r="F125" s="193"/>
      <c r="G125" s="329"/>
      <c r="H125" s="482" t="s">
        <v>2873</v>
      </c>
      <c r="I125" s="329"/>
      <c r="J125" s="193"/>
      <c r="K125" s="193">
        <v>5700363944</v>
      </c>
      <c r="L125" s="329">
        <v>11413.54809999885</v>
      </c>
      <c r="M125" s="193" t="s">
        <v>2883</v>
      </c>
      <c r="N125" s="329">
        <f t="shared" ref="N125:N128" si="30">+N124-I125-L125</f>
        <v>0</v>
      </c>
      <c r="O125" s="329">
        <f t="shared" ref="O125:O128" si="31">O124+G125-I125-L125</f>
        <v>702899.76799999969</v>
      </c>
    </row>
    <row r="126" spans="1:15" x14ac:dyDescent="0.15">
      <c r="A126" s="193"/>
      <c r="B126" s="193"/>
      <c r="C126" s="329"/>
      <c r="D126" s="482"/>
      <c r="E126" s="193"/>
      <c r="F126" s="193"/>
      <c r="G126" s="329"/>
      <c r="H126" s="482" t="s">
        <v>2873</v>
      </c>
      <c r="I126" s="329"/>
      <c r="J126" s="193"/>
      <c r="K126" s="193">
        <v>5700363944</v>
      </c>
      <c r="L126" s="329">
        <v>8981.9679000011492</v>
      </c>
      <c r="M126" s="193" t="s">
        <v>2886</v>
      </c>
      <c r="N126" s="329">
        <f>G107+N125-I126-L126</f>
        <v>34953.134099998948</v>
      </c>
      <c r="O126" s="329">
        <f t="shared" si="31"/>
        <v>693917.8000999986</v>
      </c>
    </row>
    <row r="127" spans="1:15" x14ac:dyDescent="0.15">
      <c r="A127" s="193"/>
      <c r="B127" s="193"/>
      <c r="C127" s="329"/>
      <c r="D127" s="482"/>
      <c r="E127" s="193"/>
      <c r="F127" s="193"/>
      <c r="G127" s="329"/>
      <c r="H127" s="482" t="s">
        <v>2873</v>
      </c>
      <c r="I127" s="329"/>
      <c r="J127" s="193"/>
      <c r="K127" s="193">
        <v>5700363944</v>
      </c>
      <c r="L127" s="329">
        <v>2110.5010000000002</v>
      </c>
      <c r="M127" s="193" t="s">
        <v>2886</v>
      </c>
      <c r="N127" s="329">
        <f t="shared" si="30"/>
        <v>32842.633099998944</v>
      </c>
      <c r="O127" s="329">
        <f t="shared" si="31"/>
        <v>691807.29909999855</v>
      </c>
    </row>
    <row r="128" spans="1:15" x14ac:dyDescent="0.15">
      <c r="A128" s="193"/>
      <c r="B128" s="193"/>
      <c r="C128" s="329"/>
      <c r="D128" s="482"/>
      <c r="E128" s="193"/>
      <c r="F128" s="193"/>
      <c r="G128" s="329"/>
      <c r="H128" s="482" t="s">
        <v>2873</v>
      </c>
      <c r="I128" s="329"/>
      <c r="J128" s="193"/>
      <c r="K128" s="193">
        <v>5700363944</v>
      </c>
      <c r="L128" s="329">
        <v>32842.633099998944</v>
      </c>
      <c r="M128" s="193" t="s">
        <v>2886</v>
      </c>
      <c r="N128" s="329">
        <f t="shared" si="30"/>
        <v>0</v>
      </c>
      <c r="O128" s="329">
        <f t="shared" si="31"/>
        <v>658964.66599999962</v>
      </c>
    </row>
    <row r="129" spans="1:15" x14ac:dyDescent="0.15">
      <c r="A129" s="193"/>
      <c r="B129" s="193"/>
      <c r="C129" s="329"/>
      <c r="D129" s="482"/>
      <c r="E129" s="193"/>
      <c r="F129" s="193"/>
      <c r="G129" s="329"/>
      <c r="H129" s="482" t="s">
        <v>2873</v>
      </c>
      <c r="I129" s="329"/>
      <c r="J129" s="193"/>
      <c r="K129" s="193">
        <v>5700363960</v>
      </c>
      <c r="L129" s="329">
        <v>2888.99190000106</v>
      </c>
      <c r="M129" s="193" t="s">
        <v>2885</v>
      </c>
      <c r="N129" s="329">
        <f>G108+N128-I129-L129</f>
        <v>41093.008099998937</v>
      </c>
      <c r="O129" s="329">
        <f t="shared" ref="O129:O141" si="32">O128+G129-I129-L129</f>
        <v>656075.67409999855</v>
      </c>
    </row>
    <row r="130" spans="1:15" hidden="1" x14ac:dyDescent="0.15">
      <c r="A130" s="193"/>
      <c r="B130" s="193"/>
      <c r="C130" s="329"/>
      <c r="D130" s="482"/>
      <c r="E130" s="193"/>
      <c r="F130" s="193"/>
      <c r="G130" s="329"/>
      <c r="H130" s="482"/>
      <c r="I130" s="329"/>
      <c r="J130" s="193"/>
      <c r="K130" s="193"/>
      <c r="L130" s="329"/>
      <c r="M130" s="193"/>
      <c r="N130" s="329">
        <f t="shared" ref="N130:N141" si="33">+N129-I130-L130</f>
        <v>41093.008099998937</v>
      </c>
      <c r="O130" s="329">
        <f t="shared" si="32"/>
        <v>656075.67409999855</v>
      </c>
    </row>
    <row r="131" spans="1:15" hidden="1" x14ac:dyDescent="0.15">
      <c r="A131" s="193"/>
      <c r="B131" s="193"/>
      <c r="C131" s="329"/>
      <c r="D131" s="482"/>
      <c r="E131" s="193"/>
      <c r="F131" s="193"/>
      <c r="G131" s="329"/>
      <c r="H131" s="482"/>
      <c r="I131" s="329"/>
      <c r="J131" s="193"/>
      <c r="K131" s="193"/>
      <c r="L131" s="329"/>
      <c r="M131" s="193"/>
      <c r="N131" s="329">
        <f t="shared" si="33"/>
        <v>41093.008099998937</v>
      </c>
      <c r="O131" s="329">
        <f t="shared" si="32"/>
        <v>656075.67409999855</v>
      </c>
    </row>
    <row r="132" spans="1:15" hidden="1" x14ac:dyDescent="0.15">
      <c r="A132" s="193"/>
      <c r="B132" s="193"/>
      <c r="C132" s="329"/>
      <c r="D132" s="482"/>
      <c r="E132" s="193"/>
      <c r="F132" s="193"/>
      <c r="G132" s="329"/>
      <c r="H132" s="482"/>
      <c r="I132" s="329"/>
      <c r="J132" s="193"/>
      <c r="K132" s="193"/>
      <c r="L132" s="329"/>
      <c r="M132" s="193"/>
      <c r="N132" s="329">
        <f t="shared" si="33"/>
        <v>41093.008099998937</v>
      </c>
      <c r="O132" s="329">
        <f t="shared" si="32"/>
        <v>656075.67409999855</v>
      </c>
    </row>
    <row r="133" spans="1:15" hidden="1" x14ac:dyDescent="0.15">
      <c r="A133" s="193"/>
      <c r="B133" s="193"/>
      <c r="C133" s="329"/>
      <c r="D133" s="482"/>
      <c r="E133" s="193"/>
      <c r="F133" s="193"/>
      <c r="G133" s="329"/>
      <c r="H133" s="482"/>
      <c r="I133" s="329"/>
      <c r="J133" s="193"/>
      <c r="K133" s="193"/>
      <c r="L133" s="329"/>
      <c r="M133" s="193"/>
      <c r="N133" s="329">
        <f t="shared" si="33"/>
        <v>41093.008099998937</v>
      </c>
      <c r="O133" s="329">
        <f t="shared" si="32"/>
        <v>656075.67409999855</v>
      </c>
    </row>
    <row r="134" spans="1:15" hidden="1" x14ac:dyDescent="0.15">
      <c r="A134" s="193"/>
      <c r="B134" s="193"/>
      <c r="C134" s="329"/>
      <c r="D134" s="482"/>
      <c r="E134" s="193"/>
      <c r="F134" s="193"/>
      <c r="G134" s="329"/>
      <c r="H134" s="482"/>
      <c r="I134" s="329"/>
      <c r="J134" s="193"/>
      <c r="K134" s="193"/>
      <c r="L134" s="329"/>
      <c r="M134" s="193"/>
      <c r="N134" s="329">
        <f t="shared" si="33"/>
        <v>41093.008099998937</v>
      </c>
      <c r="O134" s="329">
        <f t="shared" si="32"/>
        <v>656075.67409999855</v>
      </c>
    </row>
    <row r="135" spans="1:15" hidden="1" x14ac:dyDescent="0.15">
      <c r="A135" s="193"/>
      <c r="B135" s="193"/>
      <c r="C135" s="329"/>
      <c r="D135" s="482"/>
      <c r="E135" s="193"/>
      <c r="F135" s="193"/>
      <c r="G135" s="329"/>
      <c r="H135" s="482"/>
      <c r="I135" s="329"/>
      <c r="J135" s="193"/>
      <c r="K135" s="193"/>
      <c r="L135" s="329"/>
      <c r="M135" s="193"/>
      <c r="N135" s="329">
        <f t="shared" si="33"/>
        <v>41093.008099998937</v>
      </c>
      <c r="O135" s="329">
        <f t="shared" si="32"/>
        <v>656075.67409999855</v>
      </c>
    </row>
    <row r="136" spans="1:15" hidden="1" x14ac:dyDescent="0.15">
      <c r="A136" s="193"/>
      <c r="B136" s="193"/>
      <c r="C136" s="329"/>
      <c r="D136" s="482"/>
      <c r="E136" s="193"/>
      <c r="F136" s="193"/>
      <c r="G136" s="329"/>
      <c r="H136" s="482"/>
      <c r="I136" s="329"/>
      <c r="J136" s="193"/>
      <c r="K136" s="193"/>
      <c r="L136" s="329"/>
      <c r="M136" s="193"/>
      <c r="N136" s="329">
        <f t="shared" si="33"/>
        <v>41093.008099998937</v>
      </c>
      <c r="O136" s="329">
        <f t="shared" si="32"/>
        <v>656075.67409999855</v>
      </c>
    </row>
    <row r="137" spans="1:15" hidden="1" x14ac:dyDescent="0.15">
      <c r="A137" s="193"/>
      <c r="B137" s="193"/>
      <c r="C137" s="329"/>
      <c r="D137" s="482"/>
      <c r="E137" s="193"/>
      <c r="F137" s="193"/>
      <c r="G137" s="329"/>
      <c r="H137" s="482"/>
      <c r="I137" s="329"/>
      <c r="J137" s="193"/>
      <c r="K137" s="193"/>
      <c r="L137" s="329"/>
      <c r="M137" s="193"/>
      <c r="N137" s="329">
        <f t="shared" si="33"/>
        <v>41093.008099998937</v>
      </c>
      <c r="O137" s="329">
        <f t="shared" si="32"/>
        <v>656075.67409999855</v>
      </c>
    </row>
    <row r="138" spans="1:15" hidden="1" x14ac:dyDescent="0.15">
      <c r="A138" s="193"/>
      <c r="B138" s="193"/>
      <c r="C138" s="329"/>
      <c r="D138" s="482"/>
      <c r="E138" s="193"/>
      <c r="F138" s="193"/>
      <c r="G138" s="329"/>
      <c r="H138" s="482"/>
      <c r="I138" s="329"/>
      <c r="J138" s="193"/>
      <c r="K138" s="193"/>
      <c r="L138" s="329"/>
      <c r="M138" s="193"/>
      <c r="N138" s="329">
        <f t="shared" si="33"/>
        <v>41093.008099998937</v>
      </c>
      <c r="O138" s="329">
        <f t="shared" si="32"/>
        <v>656075.67409999855</v>
      </c>
    </row>
    <row r="139" spans="1:15" hidden="1" x14ac:dyDescent="0.15">
      <c r="A139" s="193"/>
      <c r="B139" s="193"/>
      <c r="C139" s="329"/>
      <c r="D139" s="482"/>
      <c r="E139" s="193"/>
      <c r="F139" s="193"/>
      <c r="G139" s="329"/>
      <c r="H139" s="482"/>
      <c r="I139" s="329"/>
      <c r="J139" s="193"/>
      <c r="K139" s="193"/>
      <c r="L139" s="329"/>
      <c r="M139" s="193"/>
      <c r="N139" s="329">
        <f t="shared" si="33"/>
        <v>41093.008099998937</v>
      </c>
      <c r="O139" s="329">
        <f t="shared" si="32"/>
        <v>656075.67409999855</v>
      </c>
    </row>
    <row r="140" spans="1:15" hidden="1" x14ac:dyDescent="0.15">
      <c r="A140" s="193"/>
      <c r="B140" s="193"/>
      <c r="C140" s="329"/>
      <c r="D140" s="482"/>
      <c r="E140" s="193"/>
      <c r="F140" s="193"/>
      <c r="G140" s="329"/>
      <c r="H140" s="482"/>
      <c r="I140" s="329"/>
      <c r="J140" s="193"/>
      <c r="K140" s="193"/>
      <c r="L140" s="329"/>
      <c r="M140" s="193"/>
      <c r="N140" s="329">
        <f t="shared" si="33"/>
        <v>41093.008099998937</v>
      </c>
      <c r="O140" s="329">
        <f t="shared" si="32"/>
        <v>656075.67409999855</v>
      </c>
    </row>
    <row r="141" spans="1:15" x14ac:dyDescent="0.15">
      <c r="A141" s="193"/>
      <c r="B141" s="193"/>
      <c r="C141" s="329"/>
      <c r="D141" s="482"/>
      <c r="E141" s="193"/>
      <c r="F141" s="193"/>
      <c r="G141" s="329"/>
      <c r="H141" s="482"/>
      <c r="I141" s="329"/>
      <c r="J141" s="193"/>
      <c r="K141" s="193"/>
      <c r="L141" s="329"/>
      <c r="M141" s="193"/>
      <c r="N141" s="329">
        <f t="shared" si="33"/>
        <v>41093.008099998937</v>
      </c>
      <c r="O141" s="329">
        <f t="shared" si="32"/>
        <v>656075.67409999855</v>
      </c>
    </row>
    <row r="142" spans="1:15" x14ac:dyDescent="0.15">
      <c r="A142" s="224"/>
      <c r="B142" s="224"/>
      <c r="C142" s="335">
        <f>SUM(C7:C141)</f>
        <v>669203.77309999941</v>
      </c>
      <c r="D142" s="224"/>
      <c r="E142" s="224"/>
      <c r="F142" s="224"/>
      <c r="G142" s="335">
        <f>SUM(G7:G141)</f>
        <v>4608303.693</v>
      </c>
      <c r="H142" s="226"/>
      <c r="I142" s="335">
        <f>SUM(I7:I141)</f>
        <v>387560.69000000006</v>
      </c>
      <c r="J142" s="224"/>
      <c r="K142" s="224"/>
      <c r="L142" s="335">
        <f>SUM(L7:L141)</f>
        <v>4233871.1020000009</v>
      </c>
      <c r="M142" s="224"/>
      <c r="N142" s="227"/>
      <c r="O142" s="228">
        <f>C142+G142-I142-L142</f>
        <v>656075.67409999855</v>
      </c>
    </row>
    <row r="143" spans="1:15" x14ac:dyDescent="0.15">
      <c r="A143" s="230"/>
      <c r="B143" s="615"/>
      <c r="C143" s="615"/>
      <c r="D143" s="615"/>
      <c r="E143" s="231"/>
      <c r="F143" s="547"/>
      <c r="G143" s="232">
        <f>+G142-'[1]รับ 0115'!$D$111</f>
        <v>0</v>
      </c>
      <c r="H143" s="233"/>
      <c r="I143" s="234"/>
      <c r="J143" s="272"/>
      <c r="K143" s="235" t="s">
        <v>200</v>
      </c>
      <c r="L143" s="236">
        <f>+L142+I142</f>
        <v>4621431.7920000013</v>
      </c>
      <c r="M143" s="284"/>
      <c r="N143" s="330">
        <f>+N141</f>
        <v>41093.008099998937</v>
      </c>
      <c r="O143" s="331" t="s">
        <v>2885</v>
      </c>
    </row>
    <row r="144" spans="1:15" x14ac:dyDescent="0.15">
      <c r="A144" s="230" t="s">
        <v>2829</v>
      </c>
      <c r="B144" s="548" t="s">
        <v>2845</v>
      </c>
      <c r="C144" s="336"/>
      <c r="D144" s="548"/>
      <c r="E144" s="231" t="s">
        <v>67</v>
      </c>
      <c r="F144" s="547">
        <v>44483717.009999998</v>
      </c>
      <c r="G144" s="232" t="s">
        <v>98</v>
      </c>
      <c r="H144" s="233">
        <v>42003</v>
      </c>
      <c r="I144" s="234" t="s">
        <v>199</v>
      </c>
      <c r="J144" s="236">
        <v>61340.974999999999</v>
      </c>
      <c r="K144" s="235"/>
      <c r="L144" s="236"/>
      <c r="M144" s="284"/>
      <c r="N144" s="330">
        <v>87851</v>
      </c>
      <c r="O144" s="331" t="s">
        <v>2887</v>
      </c>
    </row>
    <row r="145" spans="1:15" x14ac:dyDescent="0.15">
      <c r="A145" s="230" t="s">
        <v>2830</v>
      </c>
      <c r="B145" s="548" t="s">
        <v>2897</v>
      </c>
      <c r="C145" s="336"/>
      <c r="D145" s="548"/>
      <c r="E145" s="231" t="s">
        <v>67</v>
      </c>
      <c r="F145" s="547">
        <v>62525502.5</v>
      </c>
      <c r="G145" s="232" t="s">
        <v>98</v>
      </c>
      <c r="H145" s="233">
        <v>42009</v>
      </c>
      <c r="I145" s="234" t="s">
        <v>199</v>
      </c>
      <c r="J145" s="236">
        <v>114612.49299999999</v>
      </c>
      <c r="K145" s="268"/>
      <c r="L145" s="236"/>
      <c r="M145" s="235"/>
      <c r="N145" s="330">
        <v>439281.66599999997</v>
      </c>
      <c r="O145" s="331" t="s">
        <v>2886</v>
      </c>
    </row>
    <row r="146" spans="1:15" x14ac:dyDescent="0.15">
      <c r="A146" s="230" t="s">
        <v>2881</v>
      </c>
      <c r="B146" s="548" t="s">
        <v>2898</v>
      </c>
      <c r="C146" s="336"/>
      <c r="D146" s="548"/>
      <c r="E146" s="231" t="s">
        <v>67</v>
      </c>
      <c r="F146" s="547">
        <v>65438555.82</v>
      </c>
      <c r="G146" s="232" t="s">
        <v>98</v>
      </c>
      <c r="H146" s="233">
        <v>42024</v>
      </c>
      <c r="I146" s="234" t="s">
        <v>199</v>
      </c>
      <c r="J146" s="236">
        <v>144404.5320000053</v>
      </c>
      <c r="K146" s="268"/>
      <c r="L146" s="236"/>
      <c r="M146" s="235"/>
      <c r="N146" s="330">
        <v>87850</v>
      </c>
      <c r="O146" s="331" t="s">
        <v>2888</v>
      </c>
    </row>
    <row r="147" spans="1:15" x14ac:dyDescent="0.15">
      <c r="A147" s="230" t="s">
        <v>2884</v>
      </c>
      <c r="B147" s="548" t="s">
        <v>2899</v>
      </c>
      <c r="C147" s="336"/>
      <c r="D147" s="548"/>
      <c r="E147" s="231" t="s">
        <v>67</v>
      </c>
      <c r="F147" s="547">
        <v>51502508.770000003</v>
      </c>
      <c r="G147" s="232" t="s">
        <v>98</v>
      </c>
      <c r="H147" s="233">
        <v>42045</v>
      </c>
      <c r="I147" s="234" t="s">
        <v>199</v>
      </c>
      <c r="J147" s="236">
        <v>132007</v>
      </c>
      <c r="M147" s="235"/>
      <c r="N147" s="330"/>
      <c r="O147" s="331"/>
    </row>
    <row r="148" spans="1:15" x14ac:dyDescent="0.15">
      <c r="A148" s="230" t="s">
        <v>2885</v>
      </c>
      <c r="B148" s="548" t="s">
        <v>2900</v>
      </c>
      <c r="C148" s="336"/>
      <c r="D148" s="548"/>
      <c r="E148" s="231" t="s">
        <v>67</v>
      </c>
      <c r="F148" s="547">
        <v>9357884.5999999996</v>
      </c>
      <c r="G148" s="232" t="s">
        <v>98</v>
      </c>
      <c r="H148" s="233">
        <v>42045</v>
      </c>
      <c r="I148" s="234" t="s">
        <v>199</v>
      </c>
      <c r="J148" s="236">
        <v>46848.991900001063</v>
      </c>
      <c r="M148" s="284"/>
      <c r="N148" s="330"/>
      <c r="O148" s="331"/>
    </row>
    <row r="149" spans="1:15" ht="12" thickBot="1" x14ac:dyDescent="0.2">
      <c r="A149" s="230"/>
      <c r="B149" s="548"/>
      <c r="C149" s="336"/>
      <c r="D149" s="548"/>
      <c r="E149" s="231"/>
      <c r="F149" s="547"/>
      <c r="G149" s="232"/>
      <c r="H149" s="233"/>
      <c r="I149" s="401" t="s">
        <v>1920</v>
      </c>
      <c r="J149" s="274">
        <f>SUM(J144:J148)</f>
        <v>499213.99190000637</v>
      </c>
      <c r="M149" s="284"/>
      <c r="N149" s="330"/>
      <c r="O149" s="331"/>
    </row>
    <row r="150" spans="1:15" ht="12" thickTop="1" x14ac:dyDescent="0.15">
      <c r="A150" s="230" t="s">
        <v>2831</v>
      </c>
      <c r="B150" s="550" t="s">
        <v>2895</v>
      </c>
      <c r="C150" s="336"/>
      <c r="D150" s="550"/>
      <c r="E150" s="231" t="s">
        <v>67</v>
      </c>
      <c r="F150" s="549">
        <v>31863738.84</v>
      </c>
      <c r="G150" s="232" t="s">
        <v>98</v>
      </c>
      <c r="H150" s="233">
        <v>41981</v>
      </c>
      <c r="I150" s="234" t="s">
        <v>199</v>
      </c>
      <c r="J150" s="236">
        <v>35744.370099994143</v>
      </c>
      <c r="M150" s="235"/>
      <c r="N150" s="330"/>
      <c r="O150" s="331"/>
    </row>
    <row r="151" spans="1:15" x14ac:dyDescent="0.15">
      <c r="A151" s="230" t="s">
        <v>2835</v>
      </c>
      <c r="B151" s="550" t="s">
        <v>2890</v>
      </c>
      <c r="C151" s="336"/>
      <c r="D151" s="550"/>
      <c r="E151" s="231" t="s">
        <v>67</v>
      </c>
      <c r="F151" s="549">
        <v>25482026.52</v>
      </c>
      <c r="G151" s="232" t="s">
        <v>98</v>
      </c>
      <c r="H151" s="233">
        <v>41989</v>
      </c>
      <c r="I151" s="234" t="s">
        <v>199</v>
      </c>
      <c r="J151" s="236">
        <v>609072.93600000546</v>
      </c>
      <c r="M151" s="235"/>
      <c r="N151" s="330"/>
      <c r="O151" s="331"/>
    </row>
    <row r="152" spans="1:15" x14ac:dyDescent="0.15">
      <c r="A152" s="230" t="s">
        <v>2878</v>
      </c>
      <c r="B152" s="550" t="s">
        <v>2891</v>
      </c>
      <c r="C152" s="336"/>
      <c r="D152" s="550"/>
      <c r="E152" s="231" t="s">
        <v>67</v>
      </c>
      <c r="F152" s="549">
        <v>25772648.25</v>
      </c>
      <c r="G152" s="232" t="s">
        <v>98</v>
      </c>
      <c r="H152" s="233">
        <v>41997</v>
      </c>
      <c r="I152" s="234" t="s">
        <v>199</v>
      </c>
      <c r="J152" s="236">
        <v>493932.35100000014</v>
      </c>
      <c r="M152" s="235"/>
      <c r="N152" s="330"/>
      <c r="O152" s="331"/>
    </row>
    <row r="153" spans="1:15" x14ac:dyDescent="0.15">
      <c r="A153" s="230" t="s">
        <v>2879</v>
      </c>
      <c r="B153" s="550" t="s">
        <v>2892</v>
      </c>
      <c r="C153" s="336"/>
      <c r="D153" s="550"/>
      <c r="E153" s="231" t="s">
        <v>67</v>
      </c>
      <c r="F153" s="549">
        <v>53126053.340000004</v>
      </c>
      <c r="G153" s="232" t="s">
        <v>98</v>
      </c>
      <c r="H153" s="233">
        <v>42009</v>
      </c>
      <c r="I153" s="234" t="s">
        <v>199</v>
      </c>
      <c r="J153" s="236">
        <v>337069.03899999999</v>
      </c>
      <c r="M153" s="235"/>
      <c r="N153" s="330"/>
      <c r="O153" s="331"/>
    </row>
    <row r="154" spans="1:15" x14ac:dyDescent="0.15">
      <c r="A154" s="230" t="s">
        <v>2880</v>
      </c>
      <c r="B154" s="550" t="s">
        <v>2893</v>
      </c>
      <c r="C154" s="336"/>
      <c r="D154" s="550"/>
      <c r="E154" s="231" t="s">
        <v>67</v>
      </c>
      <c r="F154" s="549">
        <v>83621926.760000005</v>
      </c>
      <c r="G154" s="232" t="s">
        <v>98</v>
      </c>
      <c r="H154" s="233">
        <v>42023</v>
      </c>
      <c r="I154" s="234" t="s">
        <v>199</v>
      </c>
      <c r="J154" s="236">
        <v>230701.20899999476</v>
      </c>
      <c r="L154" s="236"/>
      <c r="M154" s="235"/>
      <c r="N154" s="330"/>
      <c r="O154" s="331"/>
    </row>
    <row r="155" spans="1:15" x14ac:dyDescent="0.15">
      <c r="A155" s="230" t="s">
        <v>2882</v>
      </c>
      <c r="B155" s="550" t="s">
        <v>2896</v>
      </c>
      <c r="C155" s="336"/>
      <c r="D155" s="550"/>
      <c r="E155" s="231" t="s">
        <v>67</v>
      </c>
      <c r="F155" s="549">
        <v>53576594.57</v>
      </c>
      <c r="G155" s="232" t="s">
        <v>98</v>
      </c>
      <c r="H155" s="233">
        <v>42032</v>
      </c>
      <c r="I155" s="234" t="s">
        <v>199</v>
      </c>
      <c r="J155" s="236">
        <v>332533.22899999493</v>
      </c>
      <c r="K155" s="268"/>
      <c r="L155" s="236"/>
      <c r="M155" s="235"/>
      <c r="N155" s="330"/>
      <c r="O155" s="331"/>
    </row>
    <row r="156" spans="1:15" x14ac:dyDescent="0.15">
      <c r="A156" s="230" t="s">
        <v>2883</v>
      </c>
      <c r="B156" s="550" t="s">
        <v>2894</v>
      </c>
      <c r="C156" s="348"/>
      <c r="E156" s="231" t="s">
        <v>67</v>
      </c>
      <c r="F156" s="549">
        <v>64382718.049999997</v>
      </c>
      <c r="G156" s="232" t="s">
        <v>98</v>
      </c>
      <c r="H156" s="233">
        <v>42033</v>
      </c>
      <c r="I156" s="234" t="s">
        <v>199</v>
      </c>
      <c r="J156" s="236">
        <v>1651668.8740000052</v>
      </c>
      <c r="M156" s="235"/>
      <c r="N156" s="330"/>
      <c r="O156" s="331"/>
    </row>
    <row r="157" spans="1:15" x14ac:dyDescent="0.15">
      <c r="A157" s="230" t="s">
        <v>2886</v>
      </c>
      <c r="B157" s="548" t="s">
        <v>2889</v>
      </c>
      <c r="C157" s="336"/>
      <c r="D157" s="548"/>
      <c r="E157" s="231" t="s">
        <v>67</v>
      </c>
      <c r="F157" s="547"/>
      <c r="G157" s="232" t="s">
        <v>98</v>
      </c>
      <c r="H157" s="233"/>
      <c r="I157" s="234" t="s">
        <v>199</v>
      </c>
      <c r="J157" s="236">
        <v>43935.102000000094</v>
      </c>
      <c r="M157" s="235"/>
      <c r="N157" s="330"/>
      <c r="O157" s="331"/>
    </row>
    <row r="158" spans="1:15" ht="12" thickBot="1" x14ac:dyDescent="0.2">
      <c r="A158" s="230"/>
      <c r="B158" s="548"/>
      <c r="C158" s="336"/>
      <c r="D158" s="548"/>
      <c r="E158" s="231"/>
      <c r="F158" s="547"/>
      <c r="G158" s="232"/>
      <c r="H158" s="233"/>
      <c r="I158" s="401" t="s">
        <v>320</v>
      </c>
      <c r="J158" s="274">
        <f>SUM(J150:J157)</f>
        <v>3734657.1100999946</v>
      </c>
      <c r="M158" s="266">
        <f>+O158-O142</f>
        <v>0</v>
      </c>
      <c r="N158" s="228" t="s">
        <v>56</v>
      </c>
      <c r="O158" s="333">
        <f>SUM(N143:N157)</f>
        <v>656075.6740999989</v>
      </c>
    </row>
    <row r="159" spans="1:15" ht="12" thickTop="1" x14ac:dyDescent="0.15">
      <c r="A159" s="181"/>
      <c r="B159" s="181" t="s">
        <v>10</v>
      </c>
      <c r="C159" s="348" t="s">
        <v>1008</v>
      </c>
      <c r="D159" s="181" t="s">
        <v>1118</v>
      </c>
      <c r="E159" s="181" t="s">
        <v>871</v>
      </c>
      <c r="F159" s="181" t="s">
        <v>872</v>
      </c>
      <c r="G159" s="181" t="s">
        <v>18</v>
      </c>
      <c r="J159" s="259"/>
    </row>
    <row r="160" spans="1:15" s="181" customFormat="1" x14ac:dyDescent="0.15">
      <c r="A160" s="230" t="s">
        <v>2829</v>
      </c>
      <c r="B160" s="180">
        <v>61341</v>
      </c>
      <c r="C160" s="349">
        <v>0.2</v>
      </c>
      <c r="D160" s="350"/>
      <c r="E160" s="350">
        <f t="shared" ref="E160:E164" si="34">+B160*C160</f>
        <v>12268.2</v>
      </c>
      <c r="F160" s="350">
        <f t="shared" ref="F160:F164" si="35">+E160*0.1</f>
        <v>1226.8200000000002</v>
      </c>
      <c r="G160" s="351">
        <f t="shared" ref="G160:G164" si="36">+E160+F160</f>
        <v>13495.02</v>
      </c>
      <c r="I160" s="229"/>
      <c r="J160" s="182"/>
      <c r="L160" s="180"/>
      <c r="M160" s="182"/>
      <c r="N160" s="180"/>
      <c r="O160" s="180"/>
    </row>
    <row r="161" spans="1:15" s="181" customFormat="1" x14ac:dyDescent="0.15">
      <c r="A161" s="230" t="s">
        <v>2830</v>
      </c>
      <c r="B161" s="180">
        <v>114612</v>
      </c>
      <c r="C161" s="349">
        <v>0.2</v>
      </c>
      <c r="D161" s="350"/>
      <c r="E161" s="350">
        <f t="shared" si="34"/>
        <v>22922.400000000001</v>
      </c>
      <c r="F161" s="350">
        <f t="shared" si="35"/>
        <v>2292.2400000000002</v>
      </c>
      <c r="G161" s="351">
        <f t="shared" si="36"/>
        <v>25214.640000000003</v>
      </c>
      <c r="I161" s="229"/>
      <c r="J161" s="182"/>
      <c r="L161" s="180"/>
      <c r="M161" s="182"/>
      <c r="N161" s="180"/>
      <c r="O161" s="180"/>
    </row>
    <row r="162" spans="1:15" x14ac:dyDescent="0.15">
      <c r="A162" s="230" t="s">
        <v>2881</v>
      </c>
      <c r="B162" s="180">
        <v>144405</v>
      </c>
      <c r="C162" s="349">
        <v>0.2</v>
      </c>
      <c r="D162" s="350"/>
      <c r="E162" s="350">
        <f t="shared" si="34"/>
        <v>28881</v>
      </c>
      <c r="F162" s="350">
        <f t="shared" si="35"/>
        <v>2888.1000000000004</v>
      </c>
      <c r="G162" s="351">
        <f t="shared" si="36"/>
        <v>31769.1</v>
      </c>
    </row>
    <row r="163" spans="1:15" x14ac:dyDescent="0.15">
      <c r="A163" s="230" t="s">
        <v>2884</v>
      </c>
      <c r="B163" s="180">
        <v>132007</v>
      </c>
      <c r="C163" s="349">
        <v>0.2</v>
      </c>
      <c r="D163" s="350"/>
      <c r="E163" s="350">
        <f t="shared" si="34"/>
        <v>26401.4</v>
      </c>
      <c r="F163" s="350">
        <f t="shared" si="35"/>
        <v>2640.1400000000003</v>
      </c>
      <c r="G163" s="351">
        <f t="shared" si="36"/>
        <v>29041.54</v>
      </c>
    </row>
    <row r="164" spans="1:15" x14ac:dyDescent="0.15">
      <c r="A164" s="230" t="s">
        <v>2885</v>
      </c>
      <c r="B164" s="180">
        <v>46849</v>
      </c>
      <c r="C164" s="349">
        <v>0.2</v>
      </c>
      <c r="D164" s="350"/>
      <c r="E164" s="350">
        <f t="shared" si="34"/>
        <v>9369.8000000000011</v>
      </c>
      <c r="F164" s="350">
        <f t="shared" si="35"/>
        <v>936.98000000000013</v>
      </c>
      <c r="G164" s="351">
        <f t="shared" si="36"/>
        <v>10306.780000000001</v>
      </c>
    </row>
    <row r="165" spans="1:15" ht="12" thickBot="1" x14ac:dyDescent="0.2">
      <c r="A165" s="230"/>
      <c r="B165" s="381">
        <f>SUM(B160:B164)</f>
        <v>499214</v>
      </c>
      <c r="C165" s="349"/>
      <c r="D165" s="350"/>
      <c r="E165" s="380">
        <f>SUM(E160:E164)</f>
        <v>99842.8</v>
      </c>
      <c r="F165" s="380">
        <f t="shared" ref="F165:G165" si="37">SUM(F160:F164)</f>
        <v>9984.2800000000007</v>
      </c>
      <c r="G165" s="380">
        <f t="shared" si="37"/>
        <v>109827.08000000002</v>
      </c>
    </row>
    <row r="166" spans="1:15" ht="12" thickTop="1" x14ac:dyDescent="0.15">
      <c r="A166" s="230" t="s">
        <v>2831</v>
      </c>
      <c r="B166" s="180">
        <v>35744</v>
      </c>
      <c r="C166" s="349">
        <v>0.2</v>
      </c>
      <c r="D166" s="350"/>
      <c r="E166" s="350">
        <f t="shared" ref="E166:E173" si="38">+B166*C166</f>
        <v>7148.8</v>
      </c>
      <c r="F166" s="350">
        <f t="shared" ref="F166:F173" si="39">+E166*0.1</f>
        <v>714.88000000000011</v>
      </c>
      <c r="G166" s="351">
        <f t="shared" ref="G166:G173" si="40">+E166+F166</f>
        <v>7863.68</v>
      </c>
    </row>
    <row r="167" spans="1:15" x14ac:dyDescent="0.15">
      <c r="A167" s="230" t="s">
        <v>2835</v>
      </c>
      <c r="B167" s="180">
        <v>609073</v>
      </c>
      <c r="C167" s="349">
        <v>0.2</v>
      </c>
      <c r="D167" s="350"/>
      <c r="E167" s="350">
        <f t="shared" si="38"/>
        <v>121814.6</v>
      </c>
      <c r="F167" s="350">
        <f t="shared" si="39"/>
        <v>12181.460000000001</v>
      </c>
      <c r="G167" s="351">
        <f t="shared" si="40"/>
        <v>133996.06</v>
      </c>
    </row>
    <row r="168" spans="1:15" x14ac:dyDescent="0.15">
      <c r="A168" s="230" t="s">
        <v>2878</v>
      </c>
      <c r="B168" s="180">
        <v>493932</v>
      </c>
      <c r="C168" s="349">
        <v>0.2</v>
      </c>
      <c r="D168" s="350"/>
      <c r="E168" s="350">
        <f t="shared" si="38"/>
        <v>98786.400000000009</v>
      </c>
      <c r="F168" s="350">
        <f t="shared" si="39"/>
        <v>9878.6400000000012</v>
      </c>
      <c r="G168" s="351">
        <f t="shared" si="40"/>
        <v>108665.04000000001</v>
      </c>
    </row>
    <row r="169" spans="1:15" x14ac:dyDescent="0.15">
      <c r="A169" s="230" t="s">
        <v>2879</v>
      </c>
      <c r="B169" s="180">
        <v>337069</v>
      </c>
      <c r="C169" s="349">
        <v>0.2</v>
      </c>
      <c r="D169" s="350"/>
      <c r="E169" s="350">
        <f t="shared" si="38"/>
        <v>67413.8</v>
      </c>
      <c r="F169" s="350">
        <f t="shared" si="39"/>
        <v>6741.380000000001</v>
      </c>
      <c r="G169" s="351">
        <f t="shared" si="40"/>
        <v>74155.180000000008</v>
      </c>
    </row>
    <row r="170" spans="1:15" s="181" customFormat="1" x14ac:dyDescent="0.15">
      <c r="A170" s="230" t="s">
        <v>2880</v>
      </c>
      <c r="B170" s="180">
        <v>230701</v>
      </c>
      <c r="C170" s="349">
        <v>0.2</v>
      </c>
      <c r="D170" s="350"/>
      <c r="E170" s="350">
        <f t="shared" si="38"/>
        <v>46140.200000000004</v>
      </c>
      <c r="F170" s="350">
        <f t="shared" si="39"/>
        <v>4614.0200000000004</v>
      </c>
      <c r="G170" s="351">
        <f t="shared" si="40"/>
        <v>50754.22</v>
      </c>
      <c r="I170" s="180"/>
      <c r="J170" s="182"/>
      <c r="L170" s="180"/>
      <c r="M170" s="182"/>
      <c r="N170" s="180"/>
      <c r="O170" s="180"/>
    </row>
    <row r="171" spans="1:15" s="181" customFormat="1" x14ac:dyDescent="0.15">
      <c r="A171" s="230" t="s">
        <v>2882</v>
      </c>
      <c r="B171" s="180">
        <v>332533</v>
      </c>
      <c r="C171" s="349">
        <v>0.2</v>
      </c>
      <c r="D171" s="350"/>
      <c r="E171" s="350">
        <f t="shared" si="38"/>
        <v>66506.600000000006</v>
      </c>
      <c r="F171" s="350">
        <f t="shared" si="39"/>
        <v>6650.6600000000008</v>
      </c>
      <c r="G171" s="351">
        <f t="shared" si="40"/>
        <v>73157.260000000009</v>
      </c>
      <c r="I171" s="180"/>
      <c r="J171" s="182"/>
      <c r="L171" s="180"/>
      <c r="M171" s="182"/>
      <c r="N171" s="180"/>
      <c r="O171" s="180"/>
    </row>
    <row r="172" spans="1:15" s="181" customFormat="1" x14ac:dyDescent="0.15">
      <c r="A172" s="230" t="s">
        <v>2883</v>
      </c>
      <c r="B172" s="180">
        <v>1651669</v>
      </c>
      <c r="C172" s="349">
        <v>0.2</v>
      </c>
      <c r="D172" s="350"/>
      <c r="E172" s="350">
        <f t="shared" si="38"/>
        <v>330333.80000000005</v>
      </c>
      <c r="F172" s="350">
        <f t="shared" si="39"/>
        <v>33033.380000000005</v>
      </c>
      <c r="G172" s="351">
        <f t="shared" si="40"/>
        <v>363367.18000000005</v>
      </c>
      <c r="I172" s="180"/>
      <c r="J172" s="182"/>
      <c r="L172" s="180"/>
      <c r="M172" s="182"/>
      <c r="N172" s="180"/>
      <c r="O172" s="180"/>
    </row>
    <row r="173" spans="1:15" s="181" customFormat="1" x14ac:dyDescent="0.15">
      <c r="A173" s="230" t="s">
        <v>2886</v>
      </c>
      <c r="B173" s="180">
        <v>43935</v>
      </c>
      <c r="C173" s="349">
        <v>0.2</v>
      </c>
      <c r="D173" s="350"/>
      <c r="E173" s="350">
        <f t="shared" si="38"/>
        <v>8787</v>
      </c>
      <c r="F173" s="350">
        <f t="shared" si="39"/>
        <v>878.7</v>
      </c>
      <c r="G173" s="351">
        <f t="shared" si="40"/>
        <v>9665.7000000000007</v>
      </c>
      <c r="I173" s="180"/>
      <c r="J173" s="182"/>
      <c r="L173" s="180"/>
      <c r="M173" s="182"/>
      <c r="N173" s="180"/>
      <c r="O173" s="180"/>
    </row>
    <row r="174" spans="1:15" s="181" customFormat="1" ht="12" thickBot="1" x14ac:dyDescent="0.2">
      <c r="A174" s="230"/>
      <c r="B174" s="381">
        <f>SUM(B166:B173)</f>
        <v>3734656</v>
      </c>
      <c r="C174" s="349"/>
      <c r="D174" s="350"/>
      <c r="E174" s="380">
        <f>SUM(E166:E173)</f>
        <v>746931.20000000007</v>
      </c>
      <c r="F174" s="380">
        <f t="shared" ref="F174:G174" si="41">SUM(F166:F173)</f>
        <v>74693.12000000001</v>
      </c>
      <c r="G174" s="380">
        <f t="shared" si="41"/>
        <v>821624.32000000007</v>
      </c>
      <c r="I174" s="180"/>
      <c r="J174" s="182"/>
      <c r="L174" s="180"/>
      <c r="M174" s="182"/>
      <c r="N174" s="180"/>
      <c r="O174" s="180"/>
    </row>
    <row r="175" spans="1:15" s="181" customFormat="1" ht="12" thickTop="1" x14ac:dyDescent="0.15">
      <c r="A175" s="182"/>
      <c r="B175" s="179"/>
      <c r="C175" s="180"/>
      <c r="F175" s="182"/>
      <c r="G175" s="180"/>
      <c r="I175" s="180"/>
      <c r="J175" s="182"/>
      <c r="L175" s="180"/>
      <c r="M175" s="182"/>
      <c r="N175" s="180"/>
      <c r="O175" s="180"/>
    </row>
    <row r="176" spans="1:15" s="181" customFormat="1" x14ac:dyDescent="0.15">
      <c r="A176" s="182"/>
      <c r="B176" s="179"/>
      <c r="C176" s="180"/>
      <c r="F176" s="182"/>
      <c r="G176" s="180"/>
      <c r="I176" s="180"/>
      <c r="J176" s="182"/>
      <c r="L176" s="180"/>
      <c r="M176" s="182"/>
      <c r="N176" s="180"/>
      <c r="O176" s="180"/>
    </row>
    <row r="177" spans="1:15" s="181" customFormat="1" x14ac:dyDescent="0.15">
      <c r="A177" s="182"/>
      <c r="B177" s="179"/>
      <c r="C177" s="180"/>
      <c r="F177" s="182"/>
      <c r="G177" s="180"/>
      <c r="I177" s="180"/>
      <c r="J177" s="182"/>
      <c r="L177" s="180"/>
      <c r="M177" s="182"/>
      <c r="N177" s="180"/>
      <c r="O177" s="180"/>
    </row>
    <row r="178" spans="1:15" s="181" customFormat="1" x14ac:dyDescent="0.15">
      <c r="A178" s="182"/>
      <c r="B178" s="179"/>
      <c r="C178" s="180"/>
      <c r="F178" s="182"/>
      <c r="G178" s="180"/>
      <c r="I178" s="180"/>
      <c r="J178" s="182"/>
      <c r="L178" s="180"/>
      <c r="M178" s="182"/>
      <c r="N178" s="180"/>
      <c r="O178" s="180"/>
    </row>
    <row r="179" spans="1:15" s="181" customFormat="1" x14ac:dyDescent="0.15">
      <c r="A179" s="182"/>
      <c r="B179" s="179"/>
      <c r="C179" s="180"/>
      <c r="F179" s="182"/>
      <c r="G179" s="180"/>
      <c r="I179" s="180"/>
      <c r="J179" s="182"/>
      <c r="L179" s="180"/>
      <c r="M179" s="182"/>
      <c r="N179" s="180"/>
      <c r="O179" s="180"/>
    </row>
    <row r="180" spans="1:15" s="181" customFormat="1" x14ac:dyDescent="0.15">
      <c r="A180" s="182"/>
      <c r="B180" s="179"/>
      <c r="C180" s="180"/>
      <c r="F180" s="182"/>
      <c r="G180" s="180"/>
      <c r="I180" s="180"/>
      <c r="J180" s="182"/>
      <c r="L180" s="180"/>
      <c r="M180" s="182"/>
      <c r="N180" s="180"/>
      <c r="O180" s="180"/>
    </row>
    <row r="181" spans="1:15" s="181" customFormat="1" x14ac:dyDescent="0.15">
      <c r="A181" s="182"/>
      <c r="B181" s="179"/>
      <c r="C181" s="180"/>
      <c r="F181" s="182"/>
      <c r="G181" s="180"/>
      <c r="I181" s="180"/>
      <c r="J181" s="182"/>
      <c r="L181" s="180"/>
      <c r="M181" s="182"/>
      <c r="N181" s="180"/>
      <c r="O181" s="180"/>
    </row>
    <row r="182" spans="1:15" s="181" customFormat="1" x14ac:dyDescent="0.15">
      <c r="A182" s="182"/>
      <c r="B182" s="179"/>
      <c r="C182" s="180"/>
      <c r="F182" s="182"/>
      <c r="G182" s="180"/>
      <c r="I182" s="180"/>
      <c r="J182" s="182"/>
      <c r="L182" s="180"/>
      <c r="M182" s="182"/>
      <c r="N182" s="180"/>
      <c r="O182" s="180"/>
    </row>
    <row r="183" spans="1:15" s="181" customFormat="1" x14ac:dyDescent="0.15">
      <c r="A183" s="182"/>
      <c r="B183" s="179"/>
      <c r="C183" s="180"/>
      <c r="F183" s="182"/>
      <c r="G183" s="180"/>
      <c r="I183" s="180"/>
      <c r="J183" s="182"/>
      <c r="L183" s="180"/>
      <c r="M183" s="182"/>
      <c r="N183" s="180"/>
      <c r="O183" s="180"/>
    </row>
    <row r="184" spans="1:15" s="181" customFormat="1" x14ac:dyDescent="0.15">
      <c r="A184" s="182"/>
      <c r="B184" s="179"/>
      <c r="C184" s="180"/>
      <c r="F184" s="182"/>
      <c r="G184" s="180"/>
      <c r="I184" s="180"/>
      <c r="J184" s="182"/>
      <c r="L184" s="180"/>
      <c r="M184" s="182"/>
      <c r="N184" s="180"/>
      <c r="O184" s="180"/>
    </row>
    <row r="185" spans="1:15" s="181" customFormat="1" x14ac:dyDescent="0.15">
      <c r="A185" s="182"/>
      <c r="B185" s="179"/>
      <c r="C185" s="180"/>
      <c r="F185" s="182"/>
      <c r="G185" s="180"/>
      <c r="I185" s="180"/>
      <c r="J185" s="182"/>
      <c r="L185" s="180"/>
      <c r="M185" s="182"/>
      <c r="N185" s="180"/>
      <c r="O185" s="180"/>
    </row>
    <row r="186" spans="1:15" s="181" customFormat="1" x14ac:dyDescent="0.15">
      <c r="A186" s="182"/>
      <c r="B186" s="179"/>
      <c r="C186" s="180"/>
      <c r="F186" s="182"/>
      <c r="G186" s="180"/>
      <c r="I186" s="180"/>
      <c r="J186" s="182"/>
      <c r="L186" s="180"/>
      <c r="M186" s="182"/>
      <c r="N186" s="180"/>
      <c r="O186" s="180"/>
    </row>
    <row r="187" spans="1:15" s="181" customFormat="1" x14ac:dyDescent="0.15">
      <c r="A187" s="182"/>
      <c r="B187" s="179"/>
      <c r="C187" s="180"/>
      <c r="F187" s="182"/>
      <c r="G187" s="180"/>
      <c r="I187" s="180"/>
      <c r="J187" s="182"/>
      <c r="L187" s="180"/>
      <c r="M187" s="182"/>
      <c r="N187" s="180"/>
      <c r="O187" s="180"/>
    </row>
    <row r="188" spans="1:15" s="181" customFormat="1" x14ac:dyDescent="0.15">
      <c r="A188" s="182"/>
      <c r="B188" s="179"/>
      <c r="C188" s="180"/>
      <c r="F188" s="182"/>
      <c r="G188" s="180"/>
      <c r="I188" s="180"/>
      <c r="J188" s="182"/>
      <c r="L188" s="180"/>
      <c r="M188" s="182"/>
      <c r="N188" s="180"/>
      <c r="O188" s="180"/>
    </row>
    <row r="189" spans="1:15" s="181" customFormat="1" x14ac:dyDescent="0.15">
      <c r="A189" s="182"/>
      <c r="B189" s="179"/>
      <c r="C189" s="180"/>
      <c r="F189" s="182"/>
      <c r="G189" s="180"/>
      <c r="I189" s="180"/>
      <c r="J189" s="182"/>
      <c r="L189" s="180"/>
      <c r="M189" s="182"/>
      <c r="N189" s="180"/>
      <c r="O189" s="180"/>
    </row>
  </sheetData>
  <mergeCells count="7">
    <mergeCell ref="B143:D14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163"/>
  <sheetViews>
    <sheetView topLeftCell="B1" zoomScale="115" zoomScaleNormal="115" workbookViewId="0">
      <pane ySplit="6" topLeftCell="A34" activePane="bottomLeft" state="frozen"/>
      <selection pane="bottomLeft" activeCell="G47" sqref="G4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2828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2766</v>
      </c>
      <c r="B7" s="263"/>
      <c r="C7" s="328">
        <v>223108.78109999929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223108.78109999929</v>
      </c>
      <c r="O7" s="328">
        <f>+C116</f>
        <v>749688.78109999932</v>
      </c>
    </row>
    <row r="8" spans="1:15" x14ac:dyDescent="0.15">
      <c r="A8" s="193" t="s">
        <v>2767</v>
      </c>
      <c r="B8" s="193"/>
      <c r="C8" s="329">
        <v>123648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223108.78109999929</v>
      </c>
      <c r="O8" s="329">
        <f>O7+G8-I8-L8</f>
        <v>749688.78109999932</v>
      </c>
    </row>
    <row r="9" spans="1:15" x14ac:dyDescent="0.15">
      <c r="A9" s="193" t="s">
        <v>2768</v>
      </c>
      <c r="B9" s="193"/>
      <c r="C9" s="329">
        <v>83730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223108.78109999929</v>
      </c>
      <c r="O9" s="329">
        <f t="shared" ref="O9" si="1">O8+G9-I9-L9</f>
        <v>749688.78109999932</v>
      </c>
    </row>
    <row r="10" spans="1:15" x14ac:dyDescent="0.15">
      <c r="A10" s="193" t="s">
        <v>2769</v>
      </c>
      <c r="B10" s="193"/>
      <c r="C10" s="329">
        <v>199514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73" si="2">+N9-I10-L10</f>
        <v>223108.78109999929</v>
      </c>
      <c r="O10" s="329">
        <f t="shared" ref="O10:O73" si="3">O9+G10-I10-L10</f>
        <v>749688.78109999932</v>
      </c>
    </row>
    <row r="11" spans="1:15" x14ac:dyDescent="0.15">
      <c r="A11" s="193" t="s">
        <v>2770</v>
      </c>
      <c r="B11" s="193"/>
      <c r="C11" s="329">
        <v>119688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223108.78109999929</v>
      </c>
      <c r="O11" s="329">
        <f t="shared" si="3"/>
        <v>749688.78109999932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 t="s">
        <v>2815</v>
      </c>
      <c r="I12" s="329">
        <v>4593.88</v>
      </c>
      <c r="J12" s="193" t="s">
        <v>2766</v>
      </c>
      <c r="K12" s="193"/>
      <c r="L12" s="329"/>
      <c r="M12" s="193"/>
      <c r="N12" s="329">
        <f t="shared" si="2"/>
        <v>218514.90109999929</v>
      </c>
      <c r="O12" s="329">
        <f t="shared" si="3"/>
        <v>745094.90109999932</v>
      </c>
    </row>
    <row r="13" spans="1:15" x14ac:dyDescent="0.15">
      <c r="A13" s="193"/>
      <c r="B13" s="193"/>
      <c r="C13" s="329"/>
      <c r="D13" s="482" t="s">
        <v>2816</v>
      </c>
      <c r="E13" s="193" t="s">
        <v>1283</v>
      </c>
      <c r="F13" s="203" t="s">
        <v>2768</v>
      </c>
      <c r="G13" s="329">
        <v>43880</v>
      </c>
      <c r="H13" s="482" t="s">
        <v>2816</v>
      </c>
      <c r="I13" s="329">
        <v>28986.159</v>
      </c>
      <c r="J13" s="193" t="s">
        <v>2766</v>
      </c>
      <c r="K13" s="193"/>
      <c r="L13" s="329"/>
      <c r="M13" s="207"/>
      <c r="N13" s="329">
        <f t="shared" si="2"/>
        <v>189528.74209999928</v>
      </c>
      <c r="O13" s="329">
        <f t="shared" si="3"/>
        <v>759988.74209999933</v>
      </c>
    </row>
    <row r="14" spans="1:15" x14ac:dyDescent="0.15">
      <c r="A14" s="193"/>
      <c r="B14" s="193"/>
      <c r="C14" s="329"/>
      <c r="D14" s="482" t="s">
        <v>2816</v>
      </c>
      <c r="E14" s="193" t="s">
        <v>1283</v>
      </c>
      <c r="F14" s="203" t="s">
        <v>2832</v>
      </c>
      <c r="G14" s="329">
        <v>39930</v>
      </c>
      <c r="H14" s="482" t="s">
        <v>2816</v>
      </c>
      <c r="I14" s="329"/>
      <c r="J14" s="193"/>
      <c r="K14" s="193"/>
      <c r="L14" s="329"/>
      <c r="M14" s="207"/>
      <c r="N14" s="329">
        <f t="shared" si="2"/>
        <v>189528.74209999928</v>
      </c>
      <c r="O14" s="329">
        <f t="shared" si="3"/>
        <v>799918.74209999933</v>
      </c>
    </row>
    <row r="15" spans="1:15" x14ac:dyDescent="0.15">
      <c r="A15" s="193"/>
      <c r="B15" s="193"/>
      <c r="C15" s="329"/>
      <c r="D15" s="482"/>
      <c r="E15" s="193"/>
      <c r="F15" s="203"/>
      <c r="G15" s="329"/>
      <c r="H15" s="482" t="s">
        <v>2797</v>
      </c>
      <c r="I15" s="329">
        <v>21962.085000000003</v>
      </c>
      <c r="J15" s="193" t="s">
        <v>2766</v>
      </c>
      <c r="K15" s="193">
        <v>5700363952</v>
      </c>
      <c r="L15" s="329">
        <v>6171.3459999999995</v>
      </c>
      <c r="M15" s="193" t="s">
        <v>2766</v>
      </c>
      <c r="N15" s="329">
        <f t="shared" si="2"/>
        <v>161395.31109999929</v>
      </c>
      <c r="O15" s="329">
        <f t="shared" si="3"/>
        <v>771785.31109999935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 t="s">
        <v>2797</v>
      </c>
      <c r="I16" s="329"/>
      <c r="J16" s="193"/>
      <c r="K16" s="193">
        <v>5700363952</v>
      </c>
      <c r="L16" s="329">
        <v>66327.490999999995</v>
      </c>
      <c r="M16" s="193" t="s">
        <v>2766</v>
      </c>
      <c r="N16" s="329">
        <f t="shared" si="2"/>
        <v>95067.820099999299</v>
      </c>
      <c r="O16" s="329">
        <f t="shared" si="3"/>
        <v>705457.82009999931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2817</v>
      </c>
      <c r="I17" s="329">
        <v>29208.684000000001</v>
      </c>
      <c r="J17" s="193" t="s">
        <v>2766</v>
      </c>
      <c r="K17" s="193"/>
      <c r="L17" s="329"/>
      <c r="M17" s="193"/>
      <c r="N17" s="329">
        <f t="shared" si="2"/>
        <v>65859.136099999305</v>
      </c>
      <c r="O17" s="329">
        <f t="shared" si="3"/>
        <v>676249.1360999993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2798</v>
      </c>
      <c r="I18" s="329">
        <v>4655.49</v>
      </c>
      <c r="J18" s="193" t="s">
        <v>2766</v>
      </c>
      <c r="K18" s="193">
        <v>5700363952</v>
      </c>
      <c r="L18" s="329">
        <v>17128.686000000002</v>
      </c>
      <c r="M18" s="193" t="s">
        <v>2766</v>
      </c>
      <c r="N18" s="329">
        <f t="shared" si="2"/>
        <v>44074.960099999305</v>
      </c>
      <c r="O18" s="329">
        <f t="shared" si="3"/>
        <v>654464.96009999933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2798</v>
      </c>
      <c r="I19" s="329"/>
      <c r="J19" s="193"/>
      <c r="K19" s="193">
        <v>5700363952</v>
      </c>
      <c r="L19" s="329">
        <v>16715.441999999999</v>
      </c>
      <c r="M19" s="193" t="s">
        <v>2766</v>
      </c>
      <c r="N19" s="329">
        <f t="shared" si="2"/>
        <v>27359.518099999306</v>
      </c>
      <c r="O19" s="329">
        <f t="shared" si="3"/>
        <v>637749.51809999929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 t="s">
        <v>2798</v>
      </c>
      <c r="I20" s="329"/>
      <c r="J20" s="193"/>
      <c r="K20" s="193">
        <v>5700363952</v>
      </c>
      <c r="L20" s="329">
        <v>27359.518099999306</v>
      </c>
      <c r="M20" s="193" t="s">
        <v>2766</v>
      </c>
      <c r="N20" s="329">
        <f t="shared" si="2"/>
        <v>0</v>
      </c>
      <c r="O20" s="329">
        <f t="shared" si="3"/>
        <v>610390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2798</v>
      </c>
      <c r="I21" s="329"/>
      <c r="J21" s="193"/>
      <c r="K21" s="193">
        <v>5700363952</v>
      </c>
      <c r="L21" s="329">
        <v>29693.180900000702</v>
      </c>
      <c r="M21" s="193" t="s">
        <v>2767</v>
      </c>
      <c r="N21" s="329">
        <f>C8+N20-I21-L21</f>
        <v>93954.819099999295</v>
      </c>
      <c r="O21" s="329">
        <f t="shared" si="3"/>
        <v>580696.81909999927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2799</v>
      </c>
      <c r="I22" s="329">
        <v>7345.33</v>
      </c>
      <c r="J22" s="193" t="s">
        <v>2767</v>
      </c>
      <c r="K22" s="193">
        <v>5700363952</v>
      </c>
      <c r="L22" s="329">
        <v>33119.339999999997</v>
      </c>
      <c r="M22" s="193" t="s">
        <v>2767</v>
      </c>
      <c r="N22" s="329">
        <f t="shared" si="2"/>
        <v>53490.149099999297</v>
      </c>
      <c r="O22" s="329">
        <f t="shared" si="3"/>
        <v>540232.14909999934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2800</v>
      </c>
      <c r="I23" s="329">
        <v>2161.3890000000001</v>
      </c>
      <c r="J23" s="193" t="s">
        <v>2767</v>
      </c>
      <c r="K23" s="193">
        <v>5700363952</v>
      </c>
      <c r="L23" s="329">
        <v>9377.9920000000002</v>
      </c>
      <c r="M23" s="193" t="s">
        <v>2767</v>
      </c>
      <c r="N23" s="329">
        <f t="shared" si="2"/>
        <v>41950.768099999295</v>
      </c>
      <c r="O23" s="329">
        <f t="shared" si="3"/>
        <v>528692.7680999994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2800</v>
      </c>
      <c r="I24" s="329"/>
      <c r="J24" s="193"/>
      <c r="K24" s="193">
        <v>5700363952</v>
      </c>
      <c r="L24" s="329">
        <v>16900.941999999999</v>
      </c>
      <c r="M24" s="193" t="s">
        <v>2767</v>
      </c>
      <c r="N24" s="329">
        <f t="shared" si="2"/>
        <v>25049.826099999296</v>
      </c>
      <c r="O24" s="329">
        <f t="shared" si="3"/>
        <v>511791.82609999942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2800</v>
      </c>
      <c r="I25" s="329"/>
      <c r="J25" s="193"/>
      <c r="K25" s="193">
        <v>5700363952</v>
      </c>
      <c r="L25" s="329">
        <v>5752.7269999999999</v>
      </c>
      <c r="M25" s="193" t="s">
        <v>2767</v>
      </c>
      <c r="N25" s="329">
        <f t="shared" si="2"/>
        <v>19297.099099999297</v>
      </c>
      <c r="O25" s="329">
        <f t="shared" si="3"/>
        <v>506039.09909999941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2801</v>
      </c>
      <c r="I26" s="329">
        <v>4294.5859999999993</v>
      </c>
      <c r="J26" s="193" t="s">
        <v>2767</v>
      </c>
      <c r="K26" s="193">
        <v>5700363952</v>
      </c>
      <c r="L26" s="329">
        <v>15002.513099999298</v>
      </c>
      <c r="M26" s="193" t="s">
        <v>2767</v>
      </c>
      <c r="N26" s="329">
        <f t="shared" si="2"/>
        <v>0</v>
      </c>
      <c r="O26" s="329">
        <f t="shared" si="3"/>
        <v>486742.00000000012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 t="s">
        <v>2801</v>
      </c>
      <c r="I27" s="329"/>
      <c r="J27" s="193"/>
      <c r="K27" s="193">
        <v>5700363952</v>
      </c>
      <c r="L27" s="329">
        <v>19614.722900000699</v>
      </c>
      <c r="M27" s="193" t="s">
        <v>2768</v>
      </c>
      <c r="N27" s="329">
        <f>C9+N26-I27-L27</f>
        <v>64115.277099999301</v>
      </c>
      <c r="O27" s="329">
        <f t="shared" si="3"/>
        <v>467127.27709999942</v>
      </c>
    </row>
    <row r="28" spans="1:15" x14ac:dyDescent="0.15">
      <c r="A28" s="193"/>
      <c r="B28" s="193"/>
      <c r="C28" s="329"/>
      <c r="D28" s="482" t="s">
        <v>2818</v>
      </c>
      <c r="E28" s="193" t="s">
        <v>1283</v>
      </c>
      <c r="F28" s="193" t="s">
        <v>2836</v>
      </c>
      <c r="G28" s="329">
        <v>167635</v>
      </c>
      <c r="H28" s="482" t="s">
        <v>2818</v>
      </c>
      <c r="I28" s="329">
        <v>27160.583000000002</v>
      </c>
      <c r="J28" s="193" t="s">
        <v>2768</v>
      </c>
      <c r="K28" s="193"/>
      <c r="L28" s="329"/>
      <c r="M28" s="193"/>
      <c r="N28" s="329">
        <f t="shared" si="2"/>
        <v>36954.694099999295</v>
      </c>
      <c r="O28" s="329">
        <f t="shared" si="3"/>
        <v>607601.69409999938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2819</v>
      </c>
      <c r="I29" s="329">
        <v>5668.0630000000001</v>
      </c>
      <c r="J29" s="193" t="s">
        <v>2768</v>
      </c>
      <c r="K29" s="193"/>
      <c r="L29" s="329"/>
      <c r="M29" s="193"/>
      <c r="N29" s="329">
        <f t="shared" si="2"/>
        <v>31286.631099999293</v>
      </c>
      <c r="O29" s="329">
        <f t="shared" si="3"/>
        <v>601933.63109999942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2802</v>
      </c>
      <c r="I30" s="329">
        <v>10312</v>
      </c>
      <c r="J30" s="193" t="s">
        <v>2768</v>
      </c>
      <c r="K30" s="193">
        <v>5700363952</v>
      </c>
      <c r="L30" s="329">
        <v>20568.117999999999</v>
      </c>
      <c r="M30" s="193" t="s">
        <v>2768</v>
      </c>
      <c r="N30" s="329">
        <f t="shared" si="2"/>
        <v>406.51309999929435</v>
      </c>
      <c r="O30" s="329">
        <f t="shared" si="3"/>
        <v>571053.5130999994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 t="s">
        <v>2802</v>
      </c>
      <c r="I31" s="329"/>
      <c r="J31" s="193"/>
      <c r="K31" s="193">
        <v>5700363952</v>
      </c>
      <c r="L31" s="329">
        <v>406.51309999929435</v>
      </c>
      <c r="M31" s="193" t="s">
        <v>2768</v>
      </c>
      <c r="N31" s="329">
        <f t="shared" si="2"/>
        <v>0</v>
      </c>
      <c r="O31" s="329">
        <f t="shared" si="3"/>
        <v>570647.00000000012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2802</v>
      </c>
      <c r="I32" s="329"/>
      <c r="J32" s="193"/>
      <c r="K32" s="193">
        <v>5700363952</v>
      </c>
      <c r="L32" s="329">
        <v>20746.356900000701</v>
      </c>
      <c r="M32" s="193" t="s">
        <v>2769</v>
      </c>
      <c r="N32" s="329">
        <f>C10+N31-I32-L32</f>
        <v>178767.64309999929</v>
      </c>
      <c r="O32" s="329">
        <f t="shared" si="3"/>
        <v>549900.6430999994</v>
      </c>
    </row>
    <row r="33" spans="1:15" x14ac:dyDescent="0.15">
      <c r="A33" s="193"/>
      <c r="B33" s="193"/>
      <c r="C33" s="329"/>
      <c r="D33" s="482" t="s">
        <v>2803</v>
      </c>
      <c r="E33" s="193" t="s">
        <v>1283</v>
      </c>
      <c r="F33" s="193" t="s">
        <v>2833</v>
      </c>
      <c r="G33" s="329">
        <v>247623</v>
      </c>
      <c r="H33" s="482" t="s">
        <v>2803</v>
      </c>
      <c r="I33" s="329">
        <v>4789.7820000000002</v>
      </c>
      <c r="J33" s="193" t="s">
        <v>2769</v>
      </c>
      <c r="K33" s="193">
        <v>5700363952</v>
      </c>
      <c r="L33" s="329">
        <v>34419.565999999999</v>
      </c>
      <c r="M33" s="193" t="s">
        <v>2769</v>
      </c>
      <c r="N33" s="329">
        <f t="shared" si="2"/>
        <v>139558.29509999929</v>
      </c>
      <c r="O33" s="329">
        <f t="shared" si="3"/>
        <v>758314.29509999941</v>
      </c>
    </row>
    <row r="34" spans="1:15" x14ac:dyDescent="0.15">
      <c r="A34" s="193"/>
      <c r="B34" s="193"/>
      <c r="C34" s="329"/>
      <c r="D34" s="482"/>
      <c r="E34" s="193"/>
      <c r="F34" s="193"/>
      <c r="G34" s="329"/>
      <c r="H34" s="482" t="s">
        <v>2804</v>
      </c>
      <c r="I34" s="329">
        <v>2927.7540000000004</v>
      </c>
      <c r="J34" s="193" t="s">
        <v>2769</v>
      </c>
      <c r="K34" s="193">
        <v>5700363952</v>
      </c>
      <c r="L34" s="329">
        <v>3147.2849999999999</v>
      </c>
      <c r="M34" s="193" t="s">
        <v>2769</v>
      </c>
      <c r="N34" s="329">
        <f t="shared" si="2"/>
        <v>133483.2560999993</v>
      </c>
      <c r="O34" s="329">
        <f t="shared" si="3"/>
        <v>752239.25609999942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 t="s">
        <v>2804</v>
      </c>
      <c r="I35" s="329"/>
      <c r="J35" s="193"/>
      <c r="K35" s="193">
        <v>5700363952</v>
      </c>
      <c r="L35" s="329">
        <v>34019.42</v>
      </c>
      <c r="M35" s="193" t="s">
        <v>2769</v>
      </c>
      <c r="N35" s="329">
        <f t="shared" si="2"/>
        <v>99463.836099999302</v>
      </c>
      <c r="O35" s="329">
        <f t="shared" si="3"/>
        <v>718219.83609999937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 t="s">
        <v>2820</v>
      </c>
      <c r="I36" s="329">
        <v>8787.8279999999995</v>
      </c>
      <c r="J36" s="193" t="s">
        <v>2769</v>
      </c>
      <c r="K36" s="193"/>
      <c r="L36" s="329"/>
      <c r="M36" s="193"/>
      <c r="N36" s="329">
        <f t="shared" si="2"/>
        <v>90676.008099999308</v>
      </c>
      <c r="O36" s="329">
        <f t="shared" si="3"/>
        <v>709432.0080999994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2805</v>
      </c>
      <c r="I37" s="329">
        <v>6596.94</v>
      </c>
      <c r="J37" s="193" t="s">
        <v>2769</v>
      </c>
      <c r="K37" s="193">
        <v>5700363952</v>
      </c>
      <c r="L37" s="329">
        <v>573.95100000000002</v>
      </c>
      <c r="M37" s="193" t="s">
        <v>2769</v>
      </c>
      <c r="N37" s="329">
        <f t="shared" si="2"/>
        <v>83505.117099999305</v>
      </c>
      <c r="O37" s="329">
        <f t="shared" si="3"/>
        <v>702261.11709999945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 t="s">
        <v>2821</v>
      </c>
      <c r="I38" s="329">
        <v>7652.786000000001</v>
      </c>
      <c r="J38" s="193" t="s">
        <v>2769</v>
      </c>
      <c r="K38" s="193"/>
      <c r="L38" s="329"/>
      <c r="M38" s="193"/>
      <c r="N38" s="329">
        <f t="shared" si="2"/>
        <v>75852.331099999297</v>
      </c>
      <c r="O38" s="329">
        <f t="shared" si="3"/>
        <v>694608.33109999949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 t="s">
        <v>2806</v>
      </c>
      <c r="I39" s="329">
        <v>5548.5509999999995</v>
      </c>
      <c r="J39" s="193" t="s">
        <v>2769</v>
      </c>
      <c r="K39" s="193">
        <v>5700363952</v>
      </c>
      <c r="L39" s="329">
        <v>70303.780099999305</v>
      </c>
      <c r="M39" s="193" t="s">
        <v>2769</v>
      </c>
      <c r="N39" s="329">
        <f t="shared" si="2"/>
        <v>0</v>
      </c>
      <c r="O39" s="329">
        <f t="shared" si="3"/>
        <v>618756.00000000023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 t="s">
        <v>2806</v>
      </c>
      <c r="I40" s="329"/>
      <c r="J40" s="193"/>
      <c r="K40" s="193">
        <v>5700363952</v>
      </c>
      <c r="L40" s="329">
        <v>7423.8409000006905</v>
      </c>
      <c r="M40" s="193" t="s">
        <v>2770</v>
      </c>
      <c r="N40" s="329">
        <f>C11+N39-I40-L40</f>
        <v>112264.15909999931</v>
      </c>
      <c r="O40" s="329">
        <f t="shared" si="3"/>
        <v>611332.15909999958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 t="s">
        <v>2806</v>
      </c>
      <c r="I41" s="329"/>
      <c r="J41" s="193"/>
      <c r="K41" s="193">
        <v>5700363952</v>
      </c>
      <c r="L41" s="329">
        <v>18758.431</v>
      </c>
      <c r="M41" s="193" t="s">
        <v>2770</v>
      </c>
      <c r="N41" s="329">
        <f t="shared" si="2"/>
        <v>93505.728099999309</v>
      </c>
      <c r="O41" s="329">
        <f t="shared" si="3"/>
        <v>592573.7280999996</v>
      </c>
    </row>
    <row r="42" spans="1:15" x14ac:dyDescent="0.15">
      <c r="A42" s="193"/>
      <c r="B42" s="193"/>
      <c r="C42" s="329"/>
      <c r="D42" s="482"/>
      <c r="E42" s="193"/>
      <c r="F42" s="193"/>
      <c r="G42" s="329"/>
      <c r="H42" s="482" t="s">
        <v>2806</v>
      </c>
      <c r="I42" s="329"/>
      <c r="J42" s="193"/>
      <c r="K42" s="193">
        <v>5700363952</v>
      </c>
      <c r="L42" s="329">
        <v>19577.184000000001</v>
      </c>
      <c r="M42" s="193" t="s">
        <v>2770</v>
      </c>
      <c r="N42" s="329">
        <f t="shared" si="2"/>
        <v>73928.544099999301</v>
      </c>
      <c r="O42" s="329">
        <f t="shared" si="3"/>
        <v>572996.54409999959</v>
      </c>
    </row>
    <row r="43" spans="1:15" x14ac:dyDescent="0.15">
      <c r="A43" s="193"/>
      <c r="B43" s="193"/>
      <c r="C43" s="329"/>
      <c r="D43" s="482" t="s">
        <v>2807</v>
      </c>
      <c r="E43" s="193" t="s">
        <v>1283</v>
      </c>
      <c r="F43" s="203" t="s">
        <v>2834</v>
      </c>
      <c r="G43" s="329">
        <v>83956</v>
      </c>
      <c r="H43" s="482" t="s">
        <v>2807</v>
      </c>
      <c r="I43" s="329">
        <v>5847.9040000000005</v>
      </c>
      <c r="J43" s="193" t="s">
        <v>2770</v>
      </c>
      <c r="K43" s="193">
        <v>5700363952</v>
      </c>
      <c r="L43" s="329">
        <v>35682.396999999997</v>
      </c>
      <c r="M43" s="193" t="s">
        <v>2770</v>
      </c>
      <c r="N43" s="329">
        <f t="shared" si="2"/>
        <v>32398.243099999308</v>
      </c>
      <c r="O43" s="329">
        <f t="shared" si="3"/>
        <v>615422.24309999961</v>
      </c>
    </row>
    <row r="44" spans="1:15" x14ac:dyDescent="0.15">
      <c r="A44" s="193"/>
      <c r="B44" s="193"/>
      <c r="C44" s="329"/>
      <c r="D44" s="482" t="s">
        <v>2808</v>
      </c>
      <c r="E44" s="193" t="s">
        <v>1283</v>
      </c>
      <c r="F44" s="203" t="s">
        <v>2829</v>
      </c>
      <c r="G44" s="329">
        <v>127944</v>
      </c>
      <c r="H44" s="482" t="s">
        <v>2808</v>
      </c>
      <c r="I44" s="329">
        <v>7686.0749999999998</v>
      </c>
      <c r="J44" s="193" t="s">
        <v>2770</v>
      </c>
      <c r="K44" s="193">
        <v>5700363952</v>
      </c>
      <c r="L44" s="329">
        <v>8800.49</v>
      </c>
      <c r="M44" s="193" t="s">
        <v>2770</v>
      </c>
      <c r="N44" s="329">
        <f t="shared" si="2"/>
        <v>15911.678099999308</v>
      </c>
      <c r="O44" s="329">
        <f t="shared" si="3"/>
        <v>726879.67809999967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 t="s">
        <v>2808</v>
      </c>
      <c r="I45" s="329"/>
      <c r="J45" s="193"/>
      <c r="K45" s="193">
        <v>5700363952</v>
      </c>
      <c r="L45" s="329">
        <v>15911.678099999308</v>
      </c>
      <c r="M45" s="193" t="s">
        <v>2770</v>
      </c>
      <c r="N45" s="329">
        <f t="shared" si="2"/>
        <v>0</v>
      </c>
      <c r="O45" s="329">
        <f t="shared" si="3"/>
        <v>710968.00000000035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 t="s">
        <v>2808</v>
      </c>
      <c r="I46" s="329"/>
      <c r="J46" s="193"/>
      <c r="K46" s="193">
        <v>5700363952</v>
      </c>
      <c r="L46" s="329">
        <v>26317.294900000699</v>
      </c>
      <c r="M46" s="203" t="s">
        <v>2768</v>
      </c>
      <c r="N46" s="329">
        <f>G13+N45-I46-L46</f>
        <v>17562.705099999301</v>
      </c>
      <c r="O46" s="329">
        <f t="shared" si="3"/>
        <v>684650.70509999967</v>
      </c>
    </row>
    <row r="47" spans="1:15" x14ac:dyDescent="0.15">
      <c r="A47" s="193"/>
      <c r="B47" s="193"/>
      <c r="C47" s="329"/>
      <c r="D47" s="482" t="s">
        <v>2822</v>
      </c>
      <c r="E47" s="193" t="s">
        <v>1283</v>
      </c>
      <c r="F47" s="203" t="s">
        <v>2830</v>
      </c>
      <c r="G47" s="329">
        <v>127937</v>
      </c>
      <c r="H47" s="482" t="s">
        <v>2822</v>
      </c>
      <c r="I47" s="329">
        <v>11986.525</v>
      </c>
      <c r="J47" s="203" t="s">
        <v>2768</v>
      </c>
      <c r="K47" s="193"/>
      <c r="L47" s="329"/>
      <c r="M47" s="193"/>
      <c r="N47" s="329">
        <f t="shared" si="2"/>
        <v>5576.1800999993011</v>
      </c>
      <c r="O47" s="329">
        <f t="shared" si="3"/>
        <v>800601.18009999965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 t="s">
        <v>2823</v>
      </c>
      <c r="I48" s="329">
        <v>4252.0929999999998</v>
      </c>
      <c r="J48" s="203" t="s">
        <v>2768</v>
      </c>
      <c r="K48" s="193"/>
      <c r="L48" s="329"/>
      <c r="M48" s="193"/>
      <c r="N48" s="329">
        <f t="shared" si="2"/>
        <v>1324.0870999993012</v>
      </c>
      <c r="O48" s="329">
        <f t="shared" si="3"/>
        <v>796349.08709999966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2824</v>
      </c>
      <c r="I49" s="329">
        <v>1324.0870999993012</v>
      </c>
      <c r="J49" s="203" t="s">
        <v>2768</v>
      </c>
      <c r="K49" s="193"/>
      <c r="L49" s="329"/>
      <c r="M49" s="193"/>
      <c r="N49" s="329">
        <f t="shared" si="2"/>
        <v>0</v>
      </c>
      <c r="O49" s="329">
        <f t="shared" si="3"/>
        <v>795025.00000000035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2824</v>
      </c>
      <c r="I50" s="329">
        <v>2915.4559000006998</v>
      </c>
      <c r="J50" s="203" t="s">
        <v>2832</v>
      </c>
      <c r="K50" s="193"/>
      <c r="L50" s="329"/>
      <c r="M50" s="193"/>
      <c r="N50" s="329">
        <f>G14+N49-I50-L50</f>
        <v>37014.544099999301</v>
      </c>
      <c r="O50" s="329">
        <f t="shared" si="3"/>
        <v>792109.54409999959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 t="s">
        <v>2809</v>
      </c>
      <c r="I51" s="329">
        <v>8114.6420000000007</v>
      </c>
      <c r="J51" s="203" t="s">
        <v>2832</v>
      </c>
      <c r="K51" s="193">
        <v>5700363952</v>
      </c>
      <c r="L51" s="329">
        <v>10730.656000000001</v>
      </c>
      <c r="M51" s="203" t="s">
        <v>2832</v>
      </c>
      <c r="N51" s="329">
        <f t="shared" si="2"/>
        <v>18169.246099999298</v>
      </c>
      <c r="O51" s="329">
        <f t="shared" si="3"/>
        <v>773264.24609999964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2809</v>
      </c>
      <c r="I52" s="329"/>
      <c r="J52" s="193"/>
      <c r="K52" s="193">
        <v>5700363952</v>
      </c>
      <c r="L52" s="329">
        <v>18169.246099999298</v>
      </c>
      <c r="M52" s="203" t="s">
        <v>2832</v>
      </c>
      <c r="N52" s="329">
        <f t="shared" si="2"/>
        <v>0</v>
      </c>
      <c r="O52" s="329">
        <f t="shared" si="3"/>
        <v>755095.00000000035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 t="s">
        <v>2809</v>
      </c>
      <c r="I53" s="329"/>
      <c r="J53" s="193"/>
      <c r="K53" s="193">
        <v>5700363952</v>
      </c>
      <c r="L53" s="329">
        <v>12579.917900000701</v>
      </c>
      <c r="M53" s="193" t="s">
        <v>2836</v>
      </c>
      <c r="N53" s="329">
        <f>G28+N52-I53-L53</f>
        <v>155055.0820999993</v>
      </c>
      <c r="O53" s="329">
        <f t="shared" si="3"/>
        <v>742515.08209999965</v>
      </c>
    </row>
    <row r="54" spans="1:15" x14ac:dyDescent="0.15">
      <c r="A54" s="193"/>
      <c r="B54" s="193"/>
      <c r="C54" s="329"/>
      <c r="D54" s="482"/>
      <c r="E54" s="193"/>
      <c r="F54" s="203"/>
      <c r="G54" s="329"/>
      <c r="H54" s="482" t="s">
        <v>2825</v>
      </c>
      <c r="I54" s="329">
        <v>5318.8989999999994</v>
      </c>
      <c r="J54" s="193" t="s">
        <v>2836</v>
      </c>
      <c r="K54" s="193"/>
      <c r="L54" s="329"/>
      <c r="M54" s="193"/>
      <c r="N54" s="329">
        <f t="shared" si="2"/>
        <v>149736.1830999993</v>
      </c>
      <c r="O54" s="329">
        <f t="shared" si="3"/>
        <v>737196.18309999967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2826</v>
      </c>
      <c r="I55" s="329">
        <v>6183.84</v>
      </c>
      <c r="J55" s="193" t="s">
        <v>2836</v>
      </c>
      <c r="K55" s="193"/>
      <c r="L55" s="329"/>
      <c r="M55" s="193"/>
      <c r="N55" s="329">
        <f t="shared" si="2"/>
        <v>143552.3430999993</v>
      </c>
      <c r="O55" s="329">
        <f t="shared" si="3"/>
        <v>731012.34309999971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 t="s">
        <v>2810</v>
      </c>
      <c r="I56" s="329">
        <v>11776.655999999999</v>
      </c>
      <c r="J56" s="193" t="s">
        <v>2836</v>
      </c>
      <c r="K56" s="193">
        <v>5700363952</v>
      </c>
      <c r="L56" s="329">
        <v>62256.17</v>
      </c>
      <c r="M56" s="193" t="s">
        <v>2836</v>
      </c>
      <c r="N56" s="329">
        <f t="shared" si="2"/>
        <v>69519.517099999313</v>
      </c>
      <c r="O56" s="329">
        <f t="shared" si="3"/>
        <v>656979.51709999971</v>
      </c>
    </row>
    <row r="57" spans="1:15" x14ac:dyDescent="0.15">
      <c r="A57" s="193"/>
      <c r="B57" s="193"/>
      <c r="C57" s="329"/>
      <c r="D57" s="482" t="s">
        <v>2811</v>
      </c>
      <c r="E57" s="193" t="s">
        <v>319</v>
      </c>
      <c r="F57" s="193" t="s">
        <v>2831</v>
      </c>
      <c r="G57" s="329">
        <v>49552.108999994845</v>
      </c>
      <c r="H57" s="482" t="s">
        <v>2811</v>
      </c>
      <c r="I57" s="329">
        <v>22270.082999999999</v>
      </c>
      <c r="J57" s="193" t="s">
        <v>2836</v>
      </c>
      <c r="K57" s="193">
        <v>5700363952</v>
      </c>
      <c r="L57" s="329">
        <v>36882.828000000001</v>
      </c>
      <c r="M57" s="193" t="s">
        <v>2836</v>
      </c>
      <c r="N57" s="329">
        <f t="shared" si="2"/>
        <v>10366.606099999313</v>
      </c>
      <c r="O57" s="329">
        <f t="shared" si="3"/>
        <v>647378.71509999456</v>
      </c>
    </row>
    <row r="58" spans="1:15" x14ac:dyDescent="0.15">
      <c r="A58" s="193"/>
      <c r="B58" s="193"/>
      <c r="C58" s="329"/>
      <c r="D58" s="482" t="s">
        <v>2811</v>
      </c>
      <c r="E58" s="193" t="s">
        <v>319</v>
      </c>
      <c r="F58" s="193" t="s">
        <v>2835</v>
      </c>
      <c r="G58" s="329">
        <v>38448.357000005199</v>
      </c>
      <c r="H58" s="482" t="s">
        <v>2811</v>
      </c>
      <c r="I58" s="329"/>
      <c r="J58" s="193"/>
      <c r="K58" s="193"/>
      <c r="L58" s="329"/>
      <c r="M58" s="193"/>
      <c r="N58" s="329">
        <f t="shared" si="2"/>
        <v>10366.606099999313</v>
      </c>
      <c r="O58" s="329">
        <f t="shared" si="3"/>
        <v>685827.07209999976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 t="s">
        <v>2812</v>
      </c>
      <c r="I59" s="329">
        <v>2260.098</v>
      </c>
      <c r="J59" s="193" t="s">
        <v>2836</v>
      </c>
      <c r="K59" s="193">
        <v>5700363952</v>
      </c>
      <c r="L59" s="329">
        <v>8106.5080999993133</v>
      </c>
      <c r="M59" s="193" t="s">
        <v>2836</v>
      </c>
      <c r="N59" s="329">
        <f t="shared" si="2"/>
        <v>0</v>
      </c>
      <c r="O59" s="329">
        <f t="shared" si="3"/>
        <v>675460.46600000048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 t="s">
        <v>2812</v>
      </c>
      <c r="I60" s="329"/>
      <c r="J60" s="193"/>
      <c r="K60" s="193">
        <v>5700363952</v>
      </c>
      <c r="L60" s="329">
        <v>24836.6189000007</v>
      </c>
      <c r="M60" s="193" t="s">
        <v>2833</v>
      </c>
      <c r="N60" s="329">
        <f>G33+N59-I60-L60</f>
        <v>222786.3810999993</v>
      </c>
      <c r="O60" s="329">
        <f t="shared" si="3"/>
        <v>650623.84709999978</v>
      </c>
    </row>
    <row r="61" spans="1:15" x14ac:dyDescent="0.15">
      <c r="A61" s="193"/>
      <c r="B61" s="193"/>
      <c r="C61" s="329"/>
      <c r="D61" s="482"/>
      <c r="E61" s="193"/>
      <c r="F61" s="203"/>
      <c r="G61" s="329"/>
      <c r="H61" s="482" t="s">
        <v>2813</v>
      </c>
      <c r="I61" s="329">
        <v>19640.085999999999</v>
      </c>
      <c r="J61" s="193" t="s">
        <v>2833</v>
      </c>
      <c r="K61" s="193">
        <v>5700363952</v>
      </c>
      <c r="L61" s="329">
        <v>15411.526</v>
      </c>
      <c r="M61" s="193" t="s">
        <v>2833</v>
      </c>
      <c r="N61" s="329">
        <f t="shared" si="2"/>
        <v>187734.76909999928</v>
      </c>
      <c r="O61" s="329">
        <f t="shared" si="3"/>
        <v>615572.23509999982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 t="s">
        <v>2813</v>
      </c>
      <c r="I62" s="329"/>
      <c r="J62" s="193"/>
      <c r="K62" s="193">
        <v>5700363952</v>
      </c>
      <c r="L62" s="329">
        <v>84370.490999999995</v>
      </c>
      <c r="M62" s="193" t="s">
        <v>2833</v>
      </c>
      <c r="N62" s="329">
        <f t="shared" si="2"/>
        <v>103364.27809999928</v>
      </c>
      <c r="O62" s="329">
        <f t="shared" si="3"/>
        <v>531201.74409999978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 t="s">
        <v>2813</v>
      </c>
      <c r="I63" s="329"/>
      <c r="J63" s="193"/>
      <c r="K63" s="193">
        <v>5700363952</v>
      </c>
      <c r="L63" s="329">
        <v>18532.772000000001</v>
      </c>
      <c r="M63" s="193" t="s">
        <v>2833</v>
      </c>
      <c r="N63" s="329">
        <f t="shared" si="2"/>
        <v>84831.506099999286</v>
      </c>
      <c r="O63" s="329">
        <f t="shared" si="3"/>
        <v>512668.97209999978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2813</v>
      </c>
      <c r="I64" s="329"/>
      <c r="J64" s="193"/>
      <c r="K64" s="193">
        <v>5700363952</v>
      </c>
      <c r="L64" s="329">
        <v>39154.362000000001</v>
      </c>
      <c r="M64" s="193" t="s">
        <v>2833</v>
      </c>
      <c r="N64" s="329">
        <f t="shared" si="2"/>
        <v>45677.144099999285</v>
      </c>
      <c r="O64" s="329">
        <f t="shared" si="3"/>
        <v>473514.61009999976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 t="s">
        <v>2813</v>
      </c>
      <c r="I65" s="329"/>
      <c r="J65" s="193"/>
      <c r="K65" s="193">
        <v>5700363952</v>
      </c>
      <c r="L65" s="329">
        <v>43662.495000000003</v>
      </c>
      <c r="M65" s="193" t="s">
        <v>2833</v>
      </c>
      <c r="N65" s="329">
        <f t="shared" si="2"/>
        <v>2014.649099999282</v>
      </c>
      <c r="O65" s="329">
        <f t="shared" si="3"/>
        <v>429852.11509999976</v>
      </c>
    </row>
    <row r="66" spans="1:15" x14ac:dyDescent="0.15">
      <c r="A66" s="193"/>
      <c r="B66" s="193"/>
      <c r="C66" s="329"/>
      <c r="D66" s="482" t="s">
        <v>2827</v>
      </c>
      <c r="E66" s="193" t="s">
        <v>319</v>
      </c>
      <c r="F66" s="193" t="s">
        <v>2835</v>
      </c>
      <c r="G66" s="329">
        <v>132057.37299999999</v>
      </c>
      <c r="H66" s="482" t="s">
        <v>2827</v>
      </c>
      <c r="I66" s="329">
        <v>2014.649099999282</v>
      </c>
      <c r="J66" s="193" t="s">
        <v>2833</v>
      </c>
      <c r="K66" s="193"/>
      <c r="L66" s="329"/>
      <c r="M66" s="203"/>
      <c r="N66" s="329">
        <f t="shared" si="2"/>
        <v>0</v>
      </c>
      <c r="O66" s="329">
        <f t="shared" si="3"/>
        <v>559894.83900000039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 t="s">
        <v>2827</v>
      </c>
      <c r="I67" s="329">
        <v>12217.462900000701</v>
      </c>
      <c r="J67" s="203" t="s">
        <v>2834</v>
      </c>
      <c r="K67" s="193"/>
      <c r="L67" s="329"/>
      <c r="M67" s="203"/>
      <c r="N67" s="329">
        <f>G43+N66-I67-L67</f>
        <v>71738.537099999303</v>
      </c>
      <c r="O67" s="329">
        <f t="shared" si="3"/>
        <v>547677.37609999964</v>
      </c>
    </row>
    <row r="68" spans="1:15" x14ac:dyDescent="0.15">
      <c r="A68" s="193"/>
      <c r="B68" s="193"/>
      <c r="C68" s="329"/>
      <c r="D68" s="482" t="s">
        <v>2814</v>
      </c>
      <c r="E68" s="193" t="s">
        <v>319</v>
      </c>
      <c r="F68" s="193" t="s">
        <v>2835</v>
      </c>
      <c r="G68" s="329">
        <v>220085.33600000001</v>
      </c>
      <c r="H68" s="482" t="s">
        <v>2814</v>
      </c>
      <c r="I68" s="329">
        <v>11286.250999999998</v>
      </c>
      <c r="J68" s="203" t="s">
        <v>2834</v>
      </c>
      <c r="K68" s="193">
        <v>5700363952</v>
      </c>
      <c r="L68" s="329">
        <v>55167.796999999999</v>
      </c>
      <c r="M68" s="203" t="s">
        <v>2834</v>
      </c>
      <c r="N68" s="329">
        <f t="shared" si="2"/>
        <v>5284.4890999993077</v>
      </c>
      <c r="O68" s="329">
        <f t="shared" si="3"/>
        <v>701308.66409999959</v>
      </c>
    </row>
    <row r="69" spans="1:15" x14ac:dyDescent="0.15">
      <c r="A69" s="193"/>
      <c r="B69" s="193"/>
      <c r="C69" s="329"/>
      <c r="D69" s="482"/>
      <c r="E69" s="193"/>
      <c r="F69" s="203"/>
      <c r="G69" s="329"/>
      <c r="H69" s="482" t="s">
        <v>2814</v>
      </c>
      <c r="I69" s="329"/>
      <c r="J69" s="193"/>
      <c r="K69" s="193">
        <v>5700363952</v>
      </c>
      <c r="L69" s="329">
        <v>5284.4890999993077</v>
      </c>
      <c r="M69" s="203" t="s">
        <v>2834</v>
      </c>
      <c r="N69" s="329">
        <f t="shared" si="2"/>
        <v>0</v>
      </c>
      <c r="O69" s="329">
        <f t="shared" si="3"/>
        <v>696024.17500000028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2814</v>
      </c>
      <c r="I70" s="329"/>
      <c r="J70" s="193"/>
      <c r="K70" s="193">
        <v>5700363952</v>
      </c>
      <c r="L70" s="329">
        <v>26820.401900000699</v>
      </c>
      <c r="M70" s="203" t="s">
        <v>2829</v>
      </c>
      <c r="N70" s="329">
        <f>G44+N69-I70-L70</f>
        <v>101123.5980999993</v>
      </c>
      <c r="O70" s="329">
        <f t="shared" si="3"/>
        <v>669203.77309999953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101123.5980999993</v>
      </c>
      <c r="O71" s="329">
        <f t="shared" si="3"/>
        <v>669203.77309999953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101123.5980999993</v>
      </c>
      <c r="O72" s="329">
        <f t="shared" si="3"/>
        <v>669203.77309999953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101123.5980999993</v>
      </c>
      <c r="O73" s="329">
        <f t="shared" si="3"/>
        <v>669203.77309999953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193"/>
      <c r="N74" s="329">
        <f t="shared" ref="N74:N115" si="4">+N73-I74-L74</f>
        <v>101123.5980999993</v>
      </c>
      <c r="O74" s="329">
        <f t="shared" ref="O74:O115" si="5">O73+G74-I74-L74</f>
        <v>669203.77309999953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4"/>
        <v>101123.5980999993</v>
      </c>
      <c r="O75" s="329">
        <f t="shared" si="5"/>
        <v>669203.77309999953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4"/>
        <v>101123.5980999993</v>
      </c>
      <c r="O76" s="329">
        <f t="shared" si="5"/>
        <v>669203.77309999953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203"/>
      <c r="N77" s="329">
        <f t="shared" si="4"/>
        <v>101123.5980999993</v>
      </c>
      <c r="O77" s="329">
        <f t="shared" si="5"/>
        <v>669203.77309999953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203"/>
      <c r="N78" s="329">
        <f t="shared" si="4"/>
        <v>101123.5980999993</v>
      </c>
      <c r="O78" s="329">
        <f t="shared" si="5"/>
        <v>669203.77309999953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203"/>
      <c r="K79" s="193"/>
      <c r="L79" s="329"/>
      <c r="M79" s="193"/>
      <c r="N79" s="329">
        <f t="shared" si="4"/>
        <v>101123.5980999993</v>
      </c>
      <c r="O79" s="329">
        <f t="shared" si="5"/>
        <v>669203.77309999953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101123.5980999993</v>
      </c>
      <c r="O80" s="329">
        <f t="shared" si="5"/>
        <v>669203.77309999953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101123.5980999993</v>
      </c>
      <c r="O81" s="329">
        <f t="shared" si="5"/>
        <v>669203.77309999953</v>
      </c>
    </row>
    <row r="82" spans="1:15" hidden="1" x14ac:dyDescent="0.15">
      <c r="A82" s="193"/>
      <c r="B82" s="193"/>
      <c r="C82" s="329"/>
      <c r="D82" s="482"/>
      <c r="E82" s="193"/>
      <c r="F82" s="203"/>
      <c r="G82" s="329"/>
      <c r="H82" s="482"/>
      <c r="I82" s="329"/>
      <c r="J82" s="193"/>
      <c r="K82" s="193"/>
      <c r="L82" s="329"/>
      <c r="M82" s="193"/>
      <c r="N82" s="329">
        <f t="shared" si="4"/>
        <v>101123.5980999993</v>
      </c>
      <c r="O82" s="329">
        <f t="shared" si="5"/>
        <v>669203.77309999953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101123.5980999993</v>
      </c>
      <c r="O83" s="329">
        <f t="shared" si="5"/>
        <v>669203.77309999953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101123.5980999993</v>
      </c>
      <c r="O84" s="329">
        <f t="shared" si="5"/>
        <v>669203.77309999953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193"/>
      <c r="N85" s="329">
        <f t="shared" si="4"/>
        <v>101123.5980999993</v>
      </c>
      <c r="O85" s="329">
        <f t="shared" si="5"/>
        <v>669203.77309999953</v>
      </c>
    </row>
    <row r="86" spans="1:15" hidden="1" x14ac:dyDescent="0.15">
      <c r="A86" s="193"/>
      <c r="B86" s="193"/>
      <c r="C86" s="329"/>
      <c r="D86" s="482"/>
      <c r="E86" s="193"/>
      <c r="F86" s="203"/>
      <c r="G86" s="329"/>
      <c r="H86" s="482"/>
      <c r="I86" s="329"/>
      <c r="J86" s="193"/>
      <c r="K86" s="193"/>
      <c r="L86" s="329"/>
      <c r="M86" s="193"/>
      <c r="N86" s="329">
        <f t="shared" si="4"/>
        <v>101123.5980999993</v>
      </c>
      <c r="O86" s="329">
        <f t="shared" si="5"/>
        <v>669203.77309999953</v>
      </c>
    </row>
    <row r="87" spans="1:15" hidden="1" x14ac:dyDescent="0.15">
      <c r="A87" s="193"/>
      <c r="B87" s="193"/>
      <c r="C87" s="329"/>
      <c r="D87" s="482"/>
      <c r="E87" s="193"/>
      <c r="F87" s="203"/>
      <c r="G87" s="329"/>
      <c r="H87" s="482"/>
      <c r="I87" s="329"/>
      <c r="J87" s="193"/>
      <c r="K87" s="193"/>
      <c r="L87" s="329"/>
      <c r="M87" s="193"/>
      <c r="N87" s="329">
        <f t="shared" si="4"/>
        <v>101123.5980999993</v>
      </c>
      <c r="O87" s="329">
        <f t="shared" si="5"/>
        <v>669203.77309999953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193"/>
      <c r="N88" s="329">
        <f t="shared" si="4"/>
        <v>101123.5980999993</v>
      </c>
      <c r="O88" s="329">
        <f t="shared" si="5"/>
        <v>669203.77309999953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203"/>
      <c r="K89" s="193"/>
      <c r="L89" s="329"/>
      <c r="M89" s="193"/>
      <c r="N89" s="329">
        <f t="shared" si="4"/>
        <v>101123.5980999993</v>
      </c>
      <c r="O89" s="329">
        <f t="shared" si="5"/>
        <v>669203.77309999953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193"/>
      <c r="N90" s="329">
        <f t="shared" si="4"/>
        <v>101123.5980999993</v>
      </c>
      <c r="O90" s="329">
        <f t="shared" si="5"/>
        <v>669203.77309999953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193"/>
      <c r="N91" s="329">
        <f t="shared" si="4"/>
        <v>101123.5980999993</v>
      </c>
      <c r="O91" s="329">
        <f t="shared" si="5"/>
        <v>669203.77309999953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193"/>
      <c r="N92" s="329">
        <f t="shared" si="4"/>
        <v>101123.5980999993</v>
      </c>
      <c r="O92" s="329">
        <f t="shared" si="5"/>
        <v>669203.77309999953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193"/>
      <c r="N93" s="329">
        <f t="shared" si="4"/>
        <v>101123.5980999993</v>
      </c>
      <c r="O93" s="329">
        <f t="shared" si="5"/>
        <v>669203.77309999953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101123.5980999993</v>
      </c>
      <c r="O94" s="329">
        <f t="shared" si="5"/>
        <v>669203.77309999953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101123.5980999993</v>
      </c>
      <c r="O95" s="329">
        <f t="shared" si="5"/>
        <v>669203.77309999953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203"/>
      <c r="N96" s="329">
        <f t="shared" si="4"/>
        <v>101123.5980999993</v>
      </c>
      <c r="O96" s="329">
        <f t="shared" si="5"/>
        <v>669203.77309999953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203"/>
      <c r="K97" s="193"/>
      <c r="L97" s="329"/>
      <c r="M97" s="203"/>
      <c r="N97" s="329">
        <f t="shared" si="4"/>
        <v>101123.5980999993</v>
      </c>
      <c r="O97" s="329">
        <f t="shared" si="5"/>
        <v>669203.77309999953</v>
      </c>
    </row>
    <row r="98" spans="1:15" hidden="1" x14ac:dyDescent="0.15">
      <c r="A98" s="193"/>
      <c r="B98" s="193"/>
      <c r="C98" s="329"/>
      <c r="D98" s="482"/>
      <c r="E98" s="193"/>
      <c r="F98" s="193"/>
      <c r="G98" s="329"/>
      <c r="H98" s="482"/>
      <c r="I98" s="329"/>
      <c r="J98" s="203"/>
      <c r="K98" s="193"/>
      <c r="L98" s="329"/>
      <c r="M98" s="203"/>
      <c r="N98" s="329">
        <f t="shared" si="4"/>
        <v>101123.5980999993</v>
      </c>
      <c r="O98" s="329">
        <f t="shared" si="5"/>
        <v>669203.77309999953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2"/>
      <c r="I99" s="329"/>
      <c r="J99" s="193"/>
      <c r="K99" s="193"/>
      <c r="L99" s="329"/>
      <c r="M99" s="203"/>
      <c r="N99" s="329">
        <f t="shared" si="4"/>
        <v>101123.5980999993</v>
      </c>
      <c r="O99" s="329">
        <f t="shared" si="5"/>
        <v>669203.77309999953</v>
      </c>
    </row>
    <row r="100" spans="1:15" hidden="1" x14ac:dyDescent="0.15">
      <c r="A100" s="193"/>
      <c r="B100" s="193"/>
      <c r="C100" s="329"/>
      <c r="D100" s="482"/>
      <c r="E100" s="193"/>
      <c r="F100" s="193"/>
      <c r="G100" s="329"/>
      <c r="H100" s="482"/>
      <c r="I100" s="329"/>
      <c r="J100" s="193"/>
      <c r="K100" s="193"/>
      <c r="L100" s="329"/>
      <c r="M100" s="203"/>
      <c r="N100" s="329">
        <f t="shared" si="4"/>
        <v>101123.5980999993</v>
      </c>
      <c r="O100" s="329">
        <f t="shared" si="5"/>
        <v>669203.77309999953</v>
      </c>
    </row>
    <row r="101" spans="1:15" hidden="1" x14ac:dyDescent="0.15">
      <c r="A101" s="193"/>
      <c r="B101" s="193"/>
      <c r="C101" s="329"/>
      <c r="D101" s="482"/>
      <c r="E101" s="193"/>
      <c r="F101" s="193"/>
      <c r="G101" s="329"/>
      <c r="H101" s="482"/>
      <c r="I101" s="329"/>
      <c r="J101" s="203"/>
      <c r="K101" s="193"/>
      <c r="L101" s="329"/>
      <c r="M101" s="203"/>
      <c r="N101" s="329">
        <f t="shared" si="4"/>
        <v>101123.5980999993</v>
      </c>
      <c r="O101" s="329">
        <f t="shared" si="5"/>
        <v>669203.77309999953</v>
      </c>
    </row>
    <row r="102" spans="1:15" hidden="1" x14ac:dyDescent="0.15">
      <c r="A102" s="193"/>
      <c r="B102" s="193"/>
      <c r="C102" s="329"/>
      <c r="D102" s="482"/>
      <c r="E102" s="193"/>
      <c r="F102" s="193"/>
      <c r="G102" s="329"/>
      <c r="H102" s="482"/>
      <c r="I102" s="329"/>
      <c r="J102" s="203"/>
      <c r="K102" s="193"/>
      <c r="L102" s="329"/>
      <c r="M102" s="203"/>
      <c r="N102" s="329">
        <f t="shared" si="4"/>
        <v>101123.5980999993</v>
      </c>
      <c r="O102" s="329">
        <f t="shared" si="5"/>
        <v>669203.77309999953</v>
      </c>
    </row>
    <row r="103" spans="1:15" hidden="1" x14ac:dyDescent="0.15">
      <c r="A103" s="193"/>
      <c r="B103" s="193"/>
      <c r="C103" s="329"/>
      <c r="D103" s="482"/>
      <c r="E103" s="193"/>
      <c r="F103" s="193"/>
      <c r="G103" s="329"/>
      <c r="H103" s="482"/>
      <c r="I103" s="329"/>
      <c r="J103" s="193"/>
      <c r="K103" s="193"/>
      <c r="L103" s="329"/>
      <c r="M103" s="203"/>
      <c r="N103" s="329">
        <f t="shared" si="4"/>
        <v>101123.5980999993</v>
      </c>
      <c r="O103" s="329">
        <f t="shared" si="5"/>
        <v>669203.77309999953</v>
      </c>
    </row>
    <row r="104" spans="1:15" hidden="1" x14ac:dyDescent="0.15">
      <c r="A104" s="193"/>
      <c r="B104" s="193"/>
      <c r="C104" s="329"/>
      <c r="D104" s="482"/>
      <c r="E104" s="193"/>
      <c r="F104" s="193"/>
      <c r="G104" s="329"/>
      <c r="H104" s="482"/>
      <c r="I104" s="329"/>
      <c r="J104" s="193"/>
      <c r="K104" s="193"/>
      <c r="L104" s="329"/>
      <c r="M104" s="193"/>
      <c r="N104" s="329">
        <f t="shared" si="4"/>
        <v>101123.5980999993</v>
      </c>
      <c r="O104" s="329">
        <f t="shared" si="5"/>
        <v>669203.77309999953</v>
      </c>
    </row>
    <row r="105" spans="1:15" hidden="1" x14ac:dyDescent="0.15">
      <c r="A105" s="193"/>
      <c r="B105" s="193"/>
      <c r="C105" s="329"/>
      <c r="D105" s="482"/>
      <c r="E105" s="193"/>
      <c r="F105" s="193"/>
      <c r="G105" s="329"/>
      <c r="H105" s="482"/>
      <c r="I105" s="329"/>
      <c r="J105" s="193"/>
      <c r="K105" s="193"/>
      <c r="L105" s="329"/>
      <c r="M105" s="193"/>
      <c r="N105" s="329">
        <f t="shared" si="4"/>
        <v>101123.5980999993</v>
      </c>
      <c r="O105" s="329">
        <f t="shared" si="5"/>
        <v>669203.77309999953</v>
      </c>
    </row>
    <row r="106" spans="1:15" hidden="1" x14ac:dyDescent="0.15">
      <c r="A106" s="193"/>
      <c r="B106" s="193"/>
      <c r="C106" s="329"/>
      <c r="D106" s="482"/>
      <c r="E106" s="193"/>
      <c r="F106" s="193"/>
      <c r="G106" s="329"/>
      <c r="H106" s="482"/>
      <c r="I106" s="329"/>
      <c r="J106" s="193"/>
      <c r="K106" s="193"/>
      <c r="L106" s="329"/>
      <c r="M106" s="193"/>
      <c r="N106" s="329">
        <f t="shared" si="4"/>
        <v>101123.5980999993</v>
      </c>
      <c r="O106" s="329">
        <f t="shared" si="5"/>
        <v>669203.77309999953</v>
      </c>
    </row>
    <row r="107" spans="1:15" hidden="1" x14ac:dyDescent="0.15">
      <c r="A107" s="193"/>
      <c r="B107" s="193"/>
      <c r="C107" s="329"/>
      <c r="D107" s="482"/>
      <c r="E107" s="193"/>
      <c r="F107" s="193"/>
      <c r="G107" s="329"/>
      <c r="H107" s="482"/>
      <c r="I107" s="329"/>
      <c r="J107" s="193"/>
      <c r="K107" s="193"/>
      <c r="L107" s="329"/>
      <c r="M107" s="193"/>
      <c r="N107" s="329">
        <f t="shared" si="4"/>
        <v>101123.5980999993</v>
      </c>
      <c r="O107" s="329">
        <f t="shared" si="5"/>
        <v>669203.77309999953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203"/>
      <c r="N108" s="329">
        <f t="shared" si="4"/>
        <v>101123.5980999993</v>
      </c>
      <c r="O108" s="329">
        <f t="shared" si="5"/>
        <v>669203.77309999953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4"/>
        <v>101123.5980999993</v>
      </c>
      <c r="O109" s="329">
        <f t="shared" si="5"/>
        <v>669203.77309999953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4"/>
        <v>101123.5980999993</v>
      </c>
      <c r="O110" s="329">
        <f t="shared" si="5"/>
        <v>669203.77309999953</v>
      </c>
    </row>
    <row r="111" spans="1:15" hidden="1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4"/>
        <v>101123.5980999993</v>
      </c>
      <c r="O111" s="329">
        <f t="shared" si="5"/>
        <v>669203.77309999953</v>
      </c>
    </row>
    <row r="112" spans="1:15" hidden="1" x14ac:dyDescent="0.15">
      <c r="A112" s="193"/>
      <c r="B112" s="193"/>
      <c r="C112" s="329"/>
      <c r="D112" s="482"/>
      <c r="E112" s="193"/>
      <c r="F112" s="193"/>
      <c r="G112" s="329"/>
      <c r="H112" s="482"/>
      <c r="I112" s="329"/>
      <c r="J112" s="193"/>
      <c r="K112" s="193"/>
      <c r="L112" s="329"/>
      <c r="M112" s="193"/>
      <c r="N112" s="329">
        <f t="shared" si="4"/>
        <v>101123.5980999993</v>
      </c>
      <c r="O112" s="329">
        <f t="shared" si="5"/>
        <v>669203.77309999953</v>
      </c>
    </row>
    <row r="113" spans="1:15" hidden="1" x14ac:dyDescent="0.15">
      <c r="A113" s="193"/>
      <c r="B113" s="193"/>
      <c r="C113" s="329"/>
      <c r="D113" s="482"/>
      <c r="E113" s="193"/>
      <c r="F113" s="203"/>
      <c r="G113" s="329"/>
      <c r="H113" s="482"/>
      <c r="I113" s="329"/>
      <c r="J113" s="193"/>
      <c r="K113" s="193"/>
      <c r="L113" s="329"/>
      <c r="M113" s="193"/>
      <c r="N113" s="329">
        <f t="shared" si="4"/>
        <v>101123.5980999993</v>
      </c>
      <c r="O113" s="329">
        <f t="shared" si="5"/>
        <v>669203.77309999953</v>
      </c>
    </row>
    <row r="114" spans="1:15" hidden="1" x14ac:dyDescent="0.15">
      <c r="A114" s="193"/>
      <c r="B114" s="193"/>
      <c r="C114" s="329"/>
      <c r="D114" s="482"/>
      <c r="E114" s="193"/>
      <c r="F114" s="193"/>
      <c r="G114" s="329"/>
      <c r="H114" s="483"/>
      <c r="I114" s="329"/>
      <c r="J114" s="193"/>
      <c r="K114" s="193"/>
      <c r="L114" s="329"/>
      <c r="M114" s="193"/>
      <c r="N114" s="329">
        <f t="shared" si="4"/>
        <v>101123.5980999993</v>
      </c>
      <c r="O114" s="329">
        <f t="shared" si="5"/>
        <v>669203.77309999953</v>
      </c>
    </row>
    <row r="115" spans="1:15" x14ac:dyDescent="0.15">
      <c r="A115" s="220"/>
      <c r="B115" s="220"/>
      <c r="C115" s="334"/>
      <c r="D115" s="482"/>
      <c r="E115" s="220"/>
      <c r="F115" s="220"/>
      <c r="G115" s="334"/>
      <c r="H115" s="484"/>
      <c r="I115" s="334"/>
      <c r="J115" s="220"/>
      <c r="K115" s="220"/>
      <c r="L115" s="334"/>
      <c r="M115" s="220"/>
      <c r="N115" s="329">
        <f t="shared" si="4"/>
        <v>101123.5980999993</v>
      </c>
      <c r="O115" s="329">
        <f t="shared" si="5"/>
        <v>669203.77309999953</v>
      </c>
    </row>
    <row r="116" spans="1:15" x14ac:dyDescent="0.15">
      <c r="A116" s="224"/>
      <c r="B116" s="224"/>
      <c r="C116" s="335">
        <f>SUM(C7:C115)</f>
        <v>749688.78109999932</v>
      </c>
      <c r="D116" s="224"/>
      <c r="E116" s="224"/>
      <c r="F116" s="224"/>
      <c r="G116" s="335">
        <f>SUM(G7:G114)</f>
        <v>1279048.1749999998</v>
      </c>
      <c r="H116" s="226"/>
      <c r="I116" s="335">
        <f>SUM(I7:I114)</f>
        <v>317746.69699999993</v>
      </c>
      <c r="J116" s="224"/>
      <c r="K116" s="224"/>
      <c r="L116" s="335">
        <f>SUM(L7:L114)</f>
        <v>1041786.4859999999</v>
      </c>
      <c r="M116" s="224"/>
      <c r="N116" s="227"/>
      <c r="O116" s="228">
        <f>C116+G116-I116-L116</f>
        <v>669203.77309999929</v>
      </c>
    </row>
    <row r="117" spans="1:15" x14ac:dyDescent="0.15">
      <c r="A117" s="230"/>
      <c r="B117" s="615"/>
      <c r="C117" s="615"/>
      <c r="D117" s="615"/>
      <c r="E117" s="231"/>
      <c r="F117" s="545"/>
      <c r="G117" s="232"/>
      <c r="H117" s="233"/>
      <c r="I117" s="234"/>
      <c r="J117" s="272"/>
      <c r="K117" s="235" t="s">
        <v>200</v>
      </c>
      <c r="L117" s="236">
        <f>+L116+I116</f>
        <v>1359533.1829999997</v>
      </c>
      <c r="M117" s="284"/>
      <c r="N117" s="330">
        <f>+N115</f>
        <v>101123.5980999993</v>
      </c>
      <c r="O117" s="331" t="s">
        <v>2829</v>
      </c>
    </row>
    <row r="118" spans="1:15" x14ac:dyDescent="0.15">
      <c r="A118" s="230" t="s">
        <v>2766</v>
      </c>
      <c r="B118" s="546" t="s">
        <v>2796</v>
      </c>
      <c r="C118" s="336"/>
      <c r="D118" s="546"/>
      <c r="E118" s="231" t="s">
        <v>67</v>
      </c>
      <c r="F118" s="545">
        <v>6462014.9000000004</v>
      </c>
      <c r="G118" s="232" t="s">
        <v>98</v>
      </c>
      <c r="H118" s="233">
        <v>41976</v>
      </c>
      <c r="I118" s="234" t="s">
        <v>199</v>
      </c>
      <c r="J118" s="236">
        <v>133702.48309999931</v>
      </c>
      <c r="K118" s="235"/>
      <c r="L118" s="236"/>
      <c r="M118" s="284"/>
      <c r="N118" s="330">
        <v>127937</v>
      </c>
      <c r="O118" s="331" t="s">
        <v>2830</v>
      </c>
    </row>
    <row r="119" spans="1:15" x14ac:dyDescent="0.15">
      <c r="A119" s="230" t="s">
        <v>2767</v>
      </c>
      <c r="B119" s="546" t="s">
        <v>2837</v>
      </c>
      <c r="C119" s="336"/>
      <c r="D119" s="546"/>
      <c r="E119" s="231" t="s">
        <v>67</v>
      </c>
      <c r="F119" s="545">
        <v>20206078.690000001</v>
      </c>
      <c r="G119" s="232" t="s">
        <v>98</v>
      </c>
      <c r="H119" s="233">
        <v>41982</v>
      </c>
      <c r="I119" s="234" t="s">
        <v>199</v>
      </c>
      <c r="J119" s="236">
        <v>109846.69499999999</v>
      </c>
      <c r="K119" s="235"/>
      <c r="L119" s="236"/>
      <c r="M119" s="235"/>
      <c r="N119" s="330">
        <v>49552.108999994845</v>
      </c>
      <c r="O119" s="331" t="s">
        <v>2831</v>
      </c>
    </row>
    <row r="120" spans="1:15" x14ac:dyDescent="0.15">
      <c r="A120" s="230" t="s">
        <v>2768</v>
      </c>
      <c r="B120" s="546" t="s">
        <v>2838</v>
      </c>
      <c r="C120" s="336"/>
      <c r="D120" s="546"/>
      <c r="E120" s="231" t="s">
        <v>67</v>
      </c>
      <c r="F120" s="545">
        <v>8133642.29</v>
      </c>
      <c r="G120" s="232" t="s">
        <v>98</v>
      </c>
      <c r="H120" s="233">
        <v>41982</v>
      </c>
      <c r="I120" s="234" t="s">
        <v>199</v>
      </c>
      <c r="J120" s="236">
        <v>66906.648900000699</v>
      </c>
      <c r="K120" s="235"/>
      <c r="L120" s="236"/>
      <c r="M120" s="235"/>
      <c r="N120" s="330">
        <v>390591.06600000523</v>
      </c>
      <c r="O120" s="331" t="s">
        <v>2835</v>
      </c>
    </row>
    <row r="121" spans="1:15" x14ac:dyDescent="0.15">
      <c r="A121" s="230" t="s">
        <v>2769</v>
      </c>
      <c r="B121" s="546" t="s">
        <v>2839</v>
      </c>
      <c r="C121" s="336"/>
      <c r="D121" s="546"/>
      <c r="E121" s="231" t="s">
        <v>67</v>
      </c>
      <c r="F121" s="545">
        <v>7551422.0199999996</v>
      </c>
      <c r="G121" s="232" t="s">
        <v>98</v>
      </c>
      <c r="H121" s="233">
        <v>41982</v>
      </c>
      <c r="I121" s="234" t="s">
        <v>199</v>
      </c>
      <c r="J121" s="236">
        <v>163210.359</v>
      </c>
      <c r="K121" s="235"/>
      <c r="L121" s="236"/>
      <c r="M121" s="235"/>
      <c r="N121" s="330"/>
      <c r="O121" s="331"/>
    </row>
    <row r="122" spans="1:15" x14ac:dyDescent="0.15">
      <c r="A122" s="230" t="s">
        <v>2770</v>
      </c>
      <c r="B122" s="546" t="s">
        <v>2840</v>
      </c>
      <c r="C122" s="336"/>
      <c r="D122" s="546"/>
      <c r="E122" s="231" t="s">
        <v>67</v>
      </c>
      <c r="F122" s="545">
        <v>13348787.18</v>
      </c>
      <c r="G122" s="232" t="s">
        <v>98</v>
      </c>
      <c r="H122" s="233">
        <v>41984</v>
      </c>
      <c r="I122" s="234" t="s">
        <v>199</v>
      </c>
      <c r="J122" s="236">
        <v>106154.02100000001</v>
      </c>
      <c r="K122" s="235"/>
      <c r="L122" s="236"/>
      <c r="M122" s="284"/>
      <c r="N122" s="330"/>
      <c r="O122" s="331"/>
    </row>
    <row r="123" spans="1:15" x14ac:dyDescent="0.15">
      <c r="A123" s="230" t="s">
        <v>2832</v>
      </c>
      <c r="B123" s="546" t="s">
        <v>2841</v>
      </c>
      <c r="C123" s="336"/>
      <c r="D123" s="546"/>
      <c r="E123" s="231" t="s">
        <v>67</v>
      </c>
      <c r="F123" s="545">
        <v>5131175.95</v>
      </c>
      <c r="G123" s="232" t="s">
        <v>98</v>
      </c>
      <c r="H123" s="233">
        <v>41988</v>
      </c>
      <c r="I123" s="234" t="s">
        <v>199</v>
      </c>
      <c r="J123" s="236">
        <v>28899.902099999301</v>
      </c>
      <c r="K123" s="235"/>
      <c r="L123" s="236"/>
      <c r="M123" s="284"/>
      <c r="N123" s="330"/>
      <c r="O123" s="331"/>
    </row>
    <row r="124" spans="1:15" x14ac:dyDescent="0.15">
      <c r="A124" s="230" t="s">
        <v>2836</v>
      </c>
      <c r="B124" s="546" t="s">
        <v>2842</v>
      </c>
      <c r="C124" s="336"/>
      <c r="D124" s="546"/>
      <c r="E124" s="231" t="s">
        <v>67</v>
      </c>
      <c r="F124" s="545">
        <v>7447683.4500000002</v>
      </c>
      <c r="G124" s="232" t="s">
        <v>98</v>
      </c>
      <c r="H124" s="233">
        <v>41995</v>
      </c>
      <c r="I124" s="234" t="s">
        <v>199</v>
      </c>
      <c r="J124" s="236">
        <v>119825.424</v>
      </c>
      <c r="K124" s="268"/>
      <c r="L124" s="236"/>
      <c r="M124" s="235"/>
      <c r="N124" s="330"/>
      <c r="O124" s="331"/>
    </row>
    <row r="125" spans="1:15" x14ac:dyDescent="0.15">
      <c r="A125" s="230" t="s">
        <v>2833</v>
      </c>
      <c r="B125" s="546" t="s">
        <v>2843</v>
      </c>
      <c r="C125" s="336"/>
      <c r="D125" s="546"/>
      <c r="E125" s="231" t="s">
        <v>67</v>
      </c>
      <c r="F125" s="545">
        <v>12432428.76</v>
      </c>
      <c r="G125" s="232" t="s">
        <v>98</v>
      </c>
      <c r="H125" s="233">
        <v>41996</v>
      </c>
      <c r="I125" s="234" t="s">
        <v>199</v>
      </c>
      <c r="J125" s="236">
        <v>225968.26490000068</v>
      </c>
      <c r="K125" s="268"/>
      <c r="L125" s="236"/>
      <c r="M125" s="235"/>
      <c r="N125" s="330"/>
      <c r="O125" s="331"/>
    </row>
    <row r="126" spans="1:15" x14ac:dyDescent="0.15">
      <c r="A126" s="230" t="s">
        <v>2834</v>
      </c>
      <c r="B126" s="546" t="s">
        <v>2844</v>
      </c>
      <c r="C126" s="336"/>
      <c r="D126" s="546"/>
      <c r="E126" s="231" t="s">
        <v>67</v>
      </c>
      <c r="F126" s="545">
        <v>27534599.030000001</v>
      </c>
      <c r="G126" s="232" t="s">
        <v>98</v>
      </c>
      <c r="H126" s="233">
        <v>42003</v>
      </c>
      <c r="I126" s="234" t="s">
        <v>199</v>
      </c>
      <c r="J126" s="236">
        <v>60452.286099999306</v>
      </c>
      <c r="M126" s="235"/>
      <c r="N126" s="330"/>
      <c r="O126" s="331"/>
    </row>
    <row r="127" spans="1:15" x14ac:dyDescent="0.15">
      <c r="A127" s="230" t="s">
        <v>2829</v>
      </c>
      <c r="B127" s="546" t="s">
        <v>2845</v>
      </c>
      <c r="C127" s="336"/>
      <c r="D127" s="546"/>
      <c r="E127" s="231" t="s">
        <v>67</v>
      </c>
      <c r="F127" s="545">
        <v>44483717.009999998</v>
      </c>
      <c r="G127" s="232" t="s">
        <v>98</v>
      </c>
      <c r="H127" s="233">
        <v>42003</v>
      </c>
      <c r="I127" s="234" t="s">
        <v>199</v>
      </c>
      <c r="J127" s="236">
        <v>26820.401900000699</v>
      </c>
      <c r="M127" s="235"/>
      <c r="N127" s="330"/>
      <c r="O127" s="331"/>
    </row>
    <row r="128" spans="1:15" ht="12" thickBot="1" x14ac:dyDescent="0.2">
      <c r="A128" s="230"/>
      <c r="B128" s="546"/>
      <c r="C128" s="336"/>
      <c r="D128" s="546"/>
      <c r="E128" s="231"/>
      <c r="F128" s="545"/>
      <c r="G128" s="232"/>
      <c r="H128" s="233"/>
      <c r="I128" s="401" t="s">
        <v>1920</v>
      </c>
      <c r="J128" s="274">
        <f>SUM(J107:J127)</f>
        <v>1041786.486</v>
      </c>
      <c r="M128" s="235"/>
      <c r="N128" s="330"/>
      <c r="O128" s="331"/>
    </row>
    <row r="129" spans="1:15" ht="12" thickTop="1" x14ac:dyDescent="0.15">
      <c r="A129" s="181"/>
      <c r="B129" s="181" t="s">
        <v>10</v>
      </c>
      <c r="C129" s="348" t="s">
        <v>1008</v>
      </c>
      <c r="D129" s="181" t="s">
        <v>1118</v>
      </c>
      <c r="E129" s="181" t="s">
        <v>871</v>
      </c>
      <c r="F129" s="181" t="s">
        <v>872</v>
      </c>
      <c r="G129" s="181" t="s">
        <v>18</v>
      </c>
      <c r="J129" s="259"/>
      <c r="M129" s="235"/>
      <c r="N129" s="330"/>
      <c r="O129" s="331"/>
    </row>
    <row r="130" spans="1:15" x14ac:dyDescent="0.15">
      <c r="A130" s="230" t="s">
        <v>2766</v>
      </c>
      <c r="B130" s="180">
        <v>133702</v>
      </c>
      <c r="C130" s="349">
        <v>0.2</v>
      </c>
      <c r="D130" s="350"/>
      <c r="E130" s="350">
        <f>+B130*C130</f>
        <v>26740.400000000001</v>
      </c>
      <c r="F130" s="350">
        <f t="shared" ref="F130" si="6">+E130*0.1</f>
        <v>2674.0400000000004</v>
      </c>
      <c r="G130" s="351">
        <f t="shared" ref="G130" si="7">+E130+F130</f>
        <v>29414.440000000002</v>
      </c>
      <c r="I130" s="229"/>
      <c r="J130" s="259"/>
      <c r="M130" s="235"/>
      <c r="N130" s="330"/>
      <c r="O130" s="331"/>
    </row>
    <row r="131" spans="1:15" x14ac:dyDescent="0.15">
      <c r="A131" s="230" t="s">
        <v>2767</v>
      </c>
      <c r="B131" s="180">
        <v>109847</v>
      </c>
      <c r="C131" s="349">
        <v>0.2</v>
      </c>
      <c r="D131" s="350"/>
      <c r="E131" s="350">
        <f t="shared" ref="E131:E139" si="8">+B131*C131</f>
        <v>21969.4</v>
      </c>
      <c r="F131" s="350">
        <f t="shared" ref="F131:F139" si="9">+E131*0.1</f>
        <v>2196.94</v>
      </c>
      <c r="G131" s="351">
        <f t="shared" ref="G131:G139" si="10">+E131+F131</f>
        <v>24166.34</v>
      </c>
      <c r="I131" s="229"/>
      <c r="J131" s="259"/>
      <c r="M131" s="235"/>
      <c r="N131" s="330"/>
      <c r="O131" s="331"/>
    </row>
    <row r="132" spans="1:15" x14ac:dyDescent="0.15">
      <c r="A132" s="230" t="s">
        <v>2768</v>
      </c>
      <c r="B132" s="180">
        <v>66907</v>
      </c>
      <c r="C132" s="349">
        <v>0.2</v>
      </c>
      <c r="D132" s="350"/>
      <c r="E132" s="350">
        <f t="shared" si="8"/>
        <v>13381.400000000001</v>
      </c>
      <c r="F132" s="350">
        <f t="shared" si="9"/>
        <v>1338.1400000000003</v>
      </c>
      <c r="G132" s="351">
        <f t="shared" si="10"/>
        <v>14719.54</v>
      </c>
      <c r="I132" s="229"/>
      <c r="M132" s="266">
        <f>+O132-O116</f>
        <v>0</v>
      </c>
      <c r="N132" s="228" t="s">
        <v>56</v>
      </c>
      <c r="O132" s="333">
        <f>SUM(N117:N131)</f>
        <v>669203.77309999941</v>
      </c>
    </row>
    <row r="133" spans="1:15" x14ac:dyDescent="0.15">
      <c r="A133" s="230" t="s">
        <v>2769</v>
      </c>
      <c r="B133" s="180">
        <v>163210</v>
      </c>
      <c r="C133" s="349">
        <v>0.2</v>
      </c>
      <c r="D133" s="350"/>
      <c r="E133" s="350">
        <f t="shared" si="8"/>
        <v>32642</v>
      </c>
      <c r="F133" s="350">
        <f t="shared" si="9"/>
        <v>3264.2000000000003</v>
      </c>
      <c r="G133" s="351">
        <f t="shared" si="10"/>
        <v>35906.199999999997</v>
      </c>
      <c r="I133" s="229"/>
      <c r="L133" s="236"/>
    </row>
    <row r="134" spans="1:15" s="181" customFormat="1" x14ac:dyDescent="0.15">
      <c r="A134" s="230" t="s">
        <v>2770</v>
      </c>
      <c r="B134" s="180">
        <v>106154</v>
      </c>
      <c r="C134" s="349">
        <v>0.2</v>
      </c>
      <c r="D134" s="350"/>
      <c r="E134" s="350">
        <f t="shared" si="8"/>
        <v>21230.800000000003</v>
      </c>
      <c r="F134" s="350">
        <f t="shared" si="9"/>
        <v>2123.0800000000004</v>
      </c>
      <c r="G134" s="351">
        <f t="shared" si="10"/>
        <v>23353.880000000005</v>
      </c>
      <c r="I134" s="229"/>
      <c r="J134" s="182"/>
      <c r="K134" s="268"/>
      <c r="L134" s="236"/>
      <c r="M134" s="182"/>
      <c r="N134" s="180"/>
      <c r="O134" s="180"/>
    </row>
    <row r="135" spans="1:15" s="181" customFormat="1" x14ac:dyDescent="0.15">
      <c r="A135" s="230" t="s">
        <v>2832</v>
      </c>
      <c r="B135" s="180">
        <v>28900</v>
      </c>
      <c r="C135" s="349">
        <v>0.2</v>
      </c>
      <c r="D135" s="350"/>
      <c r="E135" s="350">
        <f t="shared" si="8"/>
        <v>5780</v>
      </c>
      <c r="F135" s="350">
        <f t="shared" si="9"/>
        <v>578</v>
      </c>
      <c r="G135" s="351">
        <f t="shared" si="10"/>
        <v>6358</v>
      </c>
      <c r="I135" s="229"/>
      <c r="J135" s="182"/>
      <c r="L135" s="180"/>
      <c r="M135" s="182"/>
      <c r="N135" s="180"/>
      <c r="O135" s="180"/>
    </row>
    <row r="136" spans="1:15" x14ac:dyDescent="0.15">
      <c r="A136" s="230" t="s">
        <v>2836</v>
      </c>
      <c r="B136" s="180">
        <v>119825</v>
      </c>
      <c r="C136" s="349">
        <v>0.2</v>
      </c>
      <c r="D136" s="350"/>
      <c r="E136" s="350">
        <f t="shared" si="8"/>
        <v>23965</v>
      </c>
      <c r="F136" s="350">
        <f t="shared" si="9"/>
        <v>2396.5</v>
      </c>
      <c r="G136" s="351">
        <f t="shared" si="10"/>
        <v>26361.5</v>
      </c>
      <c r="I136" s="229"/>
    </row>
    <row r="137" spans="1:15" x14ac:dyDescent="0.15">
      <c r="A137" s="230" t="s">
        <v>2833</v>
      </c>
      <c r="B137" s="180">
        <v>225968</v>
      </c>
      <c r="C137" s="349">
        <v>0.2</v>
      </c>
      <c r="D137" s="350"/>
      <c r="E137" s="350">
        <f t="shared" si="8"/>
        <v>45193.600000000006</v>
      </c>
      <c r="F137" s="350">
        <f t="shared" si="9"/>
        <v>4519.3600000000006</v>
      </c>
      <c r="G137" s="351">
        <f t="shared" si="10"/>
        <v>49712.960000000006</v>
      </c>
    </row>
    <row r="138" spans="1:15" x14ac:dyDescent="0.15">
      <c r="A138" s="230" t="s">
        <v>2834</v>
      </c>
      <c r="B138" s="180">
        <v>60452</v>
      </c>
      <c r="C138" s="349">
        <v>0.2</v>
      </c>
      <c r="D138" s="350"/>
      <c r="E138" s="350">
        <f t="shared" si="8"/>
        <v>12090.400000000001</v>
      </c>
      <c r="F138" s="350">
        <f t="shared" si="9"/>
        <v>1209.0400000000002</v>
      </c>
      <c r="G138" s="351">
        <f t="shared" si="10"/>
        <v>13299.440000000002</v>
      </c>
    </row>
    <row r="139" spans="1:15" x14ac:dyDescent="0.15">
      <c r="A139" s="230" t="s">
        <v>2829</v>
      </c>
      <c r="B139" s="180">
        <v>26820</v>
      </c>
      <c r="C139" s="349">
        <v>0.2</v>
      </c>
      <c r="D139" s="350"/>
      <c r="E139" s="350">
        <f t="shared" si="8"/>
        <v>5364</v>
      </c>
      <c r="F139" s="350">
        <f t="shared" si="9"/>
        <v>536.4</v>
      </c>
      <c r="G139" s="351">
        <f t="shared" si="10"/>
        <v>5900.4</v>
      </c>
    </row>
    <row r="140" spans="1:15" ht="12" thickBot="1" x14ac:dyDescent="0.2">
      <c r="A140" s="230"/>
      <c r="B140" s="381">
        <f>SUM(B130:B139)</f>
        <v>1041785</v>
      </c>
      <c r="C140" s="349"/>
      <c r="D140" s="350"/>
      <c r="E140" s="380">
        <f>SUM(E130:E139)</f>
        <v>208357</v>
      </c>
      <c r="F140" s="380">
        <f t="shared" ref="F140:G140" si="11">SUM(F130:F139)</f>
        <v>20835.700000000004</v>
      </c>
      <c r="G140" s="380">
        <f t="shared" si="11"/>
        <v>229192.70000000004</v>
      </c>
    </row>
    <row r="141" spans="1:15" ht="12" thickTop="1" x14ac:dyDescent="0.15"/>
    <row r="144" spans="1:15" s="181" customFormat="1" x14ac:dyDescent="0.15">
      <c r="A144" s="182"/>
      <c r="B144" s="179"/>
      <c r="C144" s="180"/>
      <c r="F144" s="182"/>
      <c r="G144" s="180"/>
      <c r="I144" s="180"/>
      <c r="J144" s="182"/>
      <c r="L144" s="180"/>
      <c r="M144" s="182"/>
      <c r="N144" s="180"/>
      <c r="O144" s="180"/>
    </row>
    <row r="145" spans="1:15" s="181" customFormat="1" x14ac:dyDescent="0.15">
      <c r="A145" s="182"/>
      <c r="B145" s="179"/>
      <c r="C145" s="180"/>
      <c r="F145" s="182"/>
      <c r="G145" s="180"/>
      <c r="I145" s="180"/>
      <c r="J145" s="182"/>
      <c r="L145" s="180"/>
      <c r="M145" s="182"/>
      <c r="N145" s="180"/>
      <c r="O145" s="180"/>
    </row>
    <row r="146" spans="1:15" s="181" customFormat="1" x14ac:dyDescent="0.15">
      <c r="A146" s="182"/>
      <c r="B146" s="179"/>
      <c r="C146" s="180"/>
      <c r="F146" s="182"/>
      <c r="G146" s="180"/>
      <c r="I146" s="180"/>
      <c r="J146" s="182"/>
      <c r="L146" s="180"/>
      <c r="M146" s="182"/>
      <c r="N146" s="180"/>
      <c r="O146" s="180"/>
    </row>
    <row r="147" spans="1:15" s="181" customFormat="1" x14ac:dyDescent="0.15">
      <c r="A147" s="182"/>
      <c r="B147" s="179"/>
      <c r="C147" s="180"/>
      <c r="F147" s="182"/>
      <c r="G147" s="180"/>
      <c r="I147" s="180"/>
      <c r="J147" s="182"/>
      <c r="L147" s="180"/>
      <c r="M147" s="182"/>
      <c r="N147" s="180"/>
      <c r="O147" s="180"/>
    </row>
    <row r="148" spans="1:15" s="181" customFormat="1" x14ac:dyDescent="0.15">
      <c r="A148" s="182"/>
      <c r="B148" s="179"/>
      <c r="C148" s="180"/>
      <c r="F148" s="182"/>
      <c r="G148" s="180"/>
      <c r="I148" s="180"/>
      <c r="J148" s="182"/>
      <c r="L148" s="180"/>
      <c r="M148" s="182"/>
      <c r="N148" s="180"/>
      <c r="O148" s="180"/>
    </row>
    <row r="149" spans="1:15" s="181" customFormat="1" x14ac:dyDescent="0.15">
      <c r="A149" s="182"/>
      <c r="B149" s="179"/>
      <c r="C149" s="180"/>
      <c r="F149" s="182"/>
      <c r="G149" s="180"/>
      <c r="I149" s="180"/>
      <c r="J149" s="182"/>
      <c r="L149" s="180"/>
      <c r="M149" s="182"/>
      <c r="N149" s="180"/>
      <c r="O149" s="180"/>
    </row>
    <row r="150" spans="1:15" s="181" customFormat="1" x14ac:dyDescent="0.15">
      <c r="A150" s="182"/>
      <c r="B150" s="179"/>
      <c r="C150" s="180"/>
      <c r="F150" s="182"/>
      <c r="G150" s="180"/>
      <c r="I150" s="180"/>
      <c r="J150" s="182"/>
      <c r="L150" s="180"/>
      <c r="M150" s="182"/>
      <c r="N150" s="180"/>
      <c r="O150" s="180"/>
    </row>
    <row r="151" spans="1:15" s="181" customFormat="1" x14ac:dyDescent="0.15">
      <c r="A151" s="182"/>
      <c r="B151" s="179"/>
      <c r="C151" s="180"/>
      <c r="F151" s="182"/>
      <c r="G151" s="180"/>
      <c r="I151" s="180"/>
      <c r="J151" s="182"/>
      <c r="L151" s="180"/>
      <c r="M151" s="182"/>
      <c r="N151" s="180"/>
      <c r="O151" s="180"/>
    </row>
    <row r="152" spans="1:15" s="181" customFormat="1" x14ac:dyDescent="0.15">
      <c r="A152" s="182"/>
      <c r="B152" s="179"/>
      <c r="C152" s="180"/>
      <c r="F152" s="182"/>
      <c r="G152" s="180"/>
      <c r="I152" s="180"/>
      <c r="J152" s="182"/>
      <c r="L152" s="180"/>
      <c r="M152" s="182"/>
      <c r="N152" s="180"/>
      <c r="O152" s="180"/>
    </row>
    <row r="153" spans="1:15" s="181" customFormat="1" x14ac:dyDescent="0.15">
      <c r="A153" s="182"/>
      <c r="B153" s="179"/>
      <c r="C153" s="180"/>
      <c r="F153" s="182"/>
      <c r="G153" s="180"/>
      <c r="I153" s="180"/>
      <c r="J153" s="182"/>
      <c r="L153" s="180"/>
      <c r="M153" s="182"/>
      <c r="N153" s="180"/>
      <c r="O153" s="180"/>
    </row>
    <row r="154" spans="1:15" s="181" customFormat="1" x14ac:dyDescent="0.15">
      <c r="A154" s="182"/>
      <c r="B154" s="179"/>
      <c r="C154" s="180"/>
      <c r="F154" s="182"/>
      <c r="G154" s="180"/>
      <c r="I154" s="180"/>
      <c r="J154" s="182"/>
      <c r="L154" s="180"/>
      <c r="M154" s="182"/>
      <c r="N154" s="180"/>
      <c r="O154" s="180"/>
    </row>
    <row r="155" spans="1:15" s="181" customFormat="1" x14ac:dyDescent="0.15">
      <c r="A155" s="182"/>
      <c r="B155" s="179"/>
      <c r="C155" s="180"/>
      <c r="F155" s="182"/>
      <c r="G155" s="180"/>
      <c r="I155" s="180"/>
      <c r="J155" s="182"/>
      <c r="L155" s="180"/>
      <c r="M155" s="182"/>
      <c r="N155" s="180"/>
      <c r="O155" s="180"/>
    </row>
    <row r="156" spans="1:15" s="181" customFormat="1" x14ac:dyDescent="0.15">
      <c r="A156" s="182"/>
      <c r="B156" s="179"/>
      <c r="C156" s="180"/>
      <c r="F156" s="182"/>
      <c r="G156" s="180"/>
      <c r="I156" s="180"/>
      <c r="J156" s="182"/>
      <c r="L156" s="180"/>
      <c r="M156" s="182"/>
      <c r="N156" s="180"/>
      <c r="O156" s="180"/>
    </row>
    <row r="157" spans="1:15" s="181" customFormat="1" x14ac:dyDescent="0.15">
      <c r="A157" s="182"/>
      <c r="B157" s="179"/>
      <c r="C157" s="180"/>
      <c r="F157" s="182"/>
      <c r="G157" s="180"/>
      <c r="I157" s="180"/>
      <c r="J157" s="182"/>
      <c r="L157" s="180"/>
      <c r="M157" s="182"/>
      <c r="N157" s="180"/>
      <c r="O157" s="180"/>
    </row>
    <row r="158" spans="1:15" s="181" customFormat="1" x14ac:dyDescent="0.15">
      <c r="A158" s="182"/>
      <c r="B158" s="179"/>
      <c r="C158" s="180"/>
      <c r="F158" s="182"/>
      <c r="G158" s="180"/>
      <c r="I158" s="180"/>
      <c r="J158" s="182"/>
      <c r="L158" s="180"/>
      <c r="M158" s="182"/>
      <c r="N158" s="180"/>
      <c r="O158" s="180"/>
    </row>
    <row r="159" spans="1:15" s="181" customFormat="1" x14ac:dyDescent="0.15">
      <c r="A159" s="182"/>
      <c r="B159" s="179"/>
      <c r="C159" s="180"/>
      <c r="F159" s="182"/>
      <c r="G159" s="180"/>
      <c r="I159" s="180"/>
      <c r="J159" s="182"/>
      <c r="L159" s="180"/>
      <c r="M159" s="182"/>
      <c r="N159" s="180"/>
      <c r="O159" s="180"/>
    </row>
    <row r="160" spans="1:15" s="181" customFormat="1" x14ac:dyDescent="0.15">
      <c r="A160" s="182"/>
      <c r="B160" s="179"/>
      <c r="C160" s="180"/>
      <c r="F160" s="182"/>
      <c r="G160" s="180"/>
      <c r="I160" s="180"/>
      <c r="J160" s="182"/>
      <c r="L160" s="180"/>
      <c r="M160" s="182"/>
      <c r="N160" s="180"/>
      <c r="O160" s="180"/>
    </row>
    <row r="161" spans="1:15" s="181" customFormat="1" x14ac:dyDescent="0.15">
      <c r="A161" s="182"/>
      <c r="B161" s="179"/>
      <c r="C161" s="180"/>
      <c r="F161" s="182"/>
      <c r="G161" s="180"/>
      <c r="I161" s="180"/>
      <c r="J161" s="182"/>
      <c r="L161" s="180"/>
      <c r="M161" s="182"/>
      <c r="N161" s="180"/>
      <c r="O161" s="180"/>
    </row>
    <row r="162" spans="1:15" s="181" customFormat="1" x14ac:dyDescent="0.15">
      <c r="A162" s="182"/>
      <c r="B162" s="179"/>
      <c r="C162" s="180"/>
      <c r="F162" s="182"/>
      <c r="G162" s="180"/>
      <c r="I162" s="180"/>
      <c r="J162" s="182"/>
      <c r="L162" s="180"/>
      <c r="M162" s="182"/>
      <c r="N162" s="180"/>
      <c r="O162" s="180"/>
    </row>
    <row r="163" spans="1:15" s="181" customFormat="1" x14ac:dyDescent="0.15">
      <c r="A163" s="182"/>
      <c r="B163" s="179"/>
      <c r="C163" s="180"/>
      <c r="F163" s="182"/>
      <c r="G163" s="180"/>
      <c r="I163" s="180"/>
      <c r="J163" s="182"/>
      <c r="L163" s="180"/>
      <c r="M163" s="182"/>
      <c r="N163" s="180"/>
      <c r="O163" s="180"/>
    </row>
  </sheetData>
  <mergeCells count="7">
    <mergeCell ref="B117:D11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75"/>
  <sheetViews>
    <sheetView zoomScale="115" zoomScaleNormal="115" workbookViewId="0">
      <pane ySplit="6" topLeftCell="A124" activePane="bottomLeft" state="frozen"/>
      <selection pane="bottomLeft" activeCell="B145" sqref="B14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2725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2704</v>
      </c>
      <c r="B7" s="263"/>
      <c r="C7" s="328">
        <v>16049.680099999186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16049.680099999186</v>
      </c>
      <c r="O7" s="328">
        <f>+C116</f>
        <v>809949.68009999918</v>
      </c>
    </row>
    <row r="8" spans="1:15" x14ac:dyDescent="0.15">
      <c r="A8" s="193" t="s">
        <v>2705</v>
      </c>
      <c r="B8" s="193"/>
      <c r="C8" s="329">
        <v>119789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16049.680099999186</v>
      </c>
      <c r="O8" s="329">
        <f>O7+G8-I8-L8</f>
        <v>809949.68009999918</v>
      </c>
    </row>
    <row r="9" spans="1:15" x14ac:dyDescent="0.15">
      <c r="A9" s="193" t="s">
        <v>2706</v>
      </c>
      <c r="B9" s="193"/>
      <c r="C9" s="329">
        <v>119806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2" si="0">+N8-I9-L9</f>
        <v>16049.680099999186</v>
      </c>
      <c r="O9" s="329">
        <f t="shared" ref="O9:O12" si="1">O8+G9-I9-L9</f>
        <v>809949.68009999918</v>
      </c>
    </row>
    <row r="10" spans="1:15" x14ac:dyDescent="0.15">
      <c r="A10" s="193" t="s">
        <v>2707</v>
      </c>
      <c r="B10" s="193"/>
      <c r="C10" s="329">
        <v>44883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16049.680099999186</v>
      </c>
      <c r="O10" s="329">
        <f t="shared" si="1"/>
        <v>809949.68009999918</v>
      </c>
    </row>
    <row r="11" spans="1:15" x14ac:dyDescent="0.15">
      <c r="A11" s="193" t="s">
        <v>2708</v>
      </c>
      <c r="B11" s="193"/>
      <c r="C11" s="329">
        <v>89945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16049.680099999186</v>
      </c>
      <c r="O11" s="329">
        <f t="shared" si="1"/>
        <v>809949.68009999918</v>
      </c>
    </row>
    <row r="12" spans="1:15" x14ac:dyDescent="0.15">
      <c r="A12" s="193" t="s">
        <v>2715</v>
      </c>
      <c r="B12" s="193"/>
      <c r="C12" s="329">
        <v>44945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16049.680099999186</v>
      </c>
      <c r="O12" s="329">
        <f t="shared" si="1"/>
        <v>809949.68009999918</v>
      </c>
    </row>
    <row r="13" spans="1:15" x14ac:dyDescent="0.15">
      <c r="A13" s="193" t="s">
        <v>2716</v>
      </c>
      <c r="B13" s="193"/>
      <c r="C13" s="329">
        <v>44933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ref="N13:N91" si="2">+N12-I13-L13</f>
        <v>16049.680099999186</v>
      </c>
      <c r="O13" s="329">
        <f t="shared" ref="O13:O91" si="3">O12+G13-I13-L13</f>
        <v>809949.68009999918</v>
      </c>
    </row>
    <row r="14" spans="1:15" x14ac:dyDescent="0.15">
      <c r="A14" s="193" t="s">
        <v>2717</v>
      </c>
      <c r="B14" s="193"/>
      <c r="C14" s="329">
        <v>89769</v>
      </c>
      <c r="D14" s="482"/>
      <c r="E14" s="193"/>
      <c r="F14" s="203"/>
      <c r="G14" s="329"/>
      <c r="H14" s="482"/>
      <c r="I14" s="329"/>
      <c r="J14" s="193"/>
      <c r="K14" s="193"/>
      <c r="L14" s="329"/>
      <c r="M14" s="193"/>
      <c r="N14" s="329">
        <f t="shared" si="2"/>
        <v>16049.680099999186</v>
      </c>
      <c r="O14" s="329">
        <f t="shared" si="3"/>
        <v>809949.68009999918</v>
      </c>
    </row>
    <row r="15" spans="1:15" x14ac:dyDescent="0.15">
      <c r="A15" s="193" t="s">
        <v>2718</v>
      </c>
      <c r="B15" s="193"/>
      <c r="C15" s="329">
        <v>119813</v>
      </c>
      <c r="D15" s="482"/>
      <c r="E15" s="193"/>
      <c r="F15" s="193"/>
      <c r="G15" s="329"/>
      <c r="H15" s="482"/>
      <c r="I15" s="329"/>
      <c r="J15" s="193"/>
      <c r="K15" s="193"/>
      <c r="L15" s="329"/>
      <c r="M15" s="193"/>
      <c r="N15" s="329">
        <f t="shared" si="2"/>
        <v>16049.680099999186</v>
      </c>
      <c r="O15" s="329">
        <f t="shared" si="3"/>
        <v>809949.68009999918</v>
      </c>
    </row>
    <row r="16" spans="1:15" x14ac:dyDescent="0.15">
      <c r="A16" s="193" t="s">
        <v>2719</v>
      </c>
      <c r="B16" s="193"/>
      <c r="C16" s="329">
        <v>120017</v>
      </c>
      <c r="D16" s="482"/>
      <c r="E16" s="193"/>
      <c r="F16" s="193"/>
      <c r="G16" s="329"/>
      <c r="H16" s="482"/>
      <c r="I16" s="329"/>
      <c r="J16" s="193"/>
      <c r="K16" s="193"/>
      <c r="L16" s="329"/>
      <c r="M16" s="193"/>
      <c r="N16" s="329">
        <f t="shared" si="2"/>
        <v>16049.680099999186</v>
      </c>
      <c r="O16" s="329">
        <f t="shared" si="3"/>
        <v>809949.68009999918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 t="s">
        <v>2753</v>
      </c>
      <c r="I17" s="329">
        <v>3659.5419999999999</v>
      </c>
      <c r="J17" s="193" t="s">
        <v>2704</v>
      </c>
      <c r="K17" s="193"/>
      <c r="L17" s="329"/>
      <c r="M17" s="193"/>
      <c r="N17" s="329">
        <f t="shared" si="2"/>
        <v>12390.138099999187</v>
      </c>
      <c r="O17" s="329">
        <f t="shared" si="3"/>
        <v>806290.13809999917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 t="s">
        <v>2726</v>
      </c>
      <c r="I18" s="329">
        <v>4048.0680000000002</v>
      </c>
      <c r="J18" s="193" t="s">
        <v>2704</v>
      </c>
      <c r="K18" s="193">
        <v>5700362446</v>
      </c>
      <c r="L18" s="329">
        <v>8342.0700999991859</v>
      </c>
      <c r="M18" s="193" t="s">
        <v>2704</v>
      </c>
      <c r="N18" s="329">
        <f t="shared" ref="N18:N21" si="4">+N17-I18-L18</f>
        <v>0</v>
      </c>
      <c r="O18" s="329">
        <f t="shared" ref="O18:O21" si="5">O17+G18-I18-L18</f>
        <v>793900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 t="s">
        <v>2726</v>
      </c>
      <c r="I19" s="329"/>
      <c r="J19" s="193"/>
      <c r="K19" s="193">
        <v>5700362446</v>
      </c>
      <c r="L19" s="329">
        <v>64353.366900000801</v>
      </c>
      <c r="M19" s="193" t="s">
        <v>2705</v>
      </c>
      <c r="N19" s="329">
        <f>C8+N18-I19-L19</f>
        <v>55435.633099999199</v>
      </c>
      <c r="O19" s="329">
        <f t="shared" si="5"/>
        <v>729546.63309999916</v>
      </c>
    </row>
    <row r="20" spans="1:15" x14ac:dyDescent="0.15">
      <c r="A20" s="193"/>
      <c r="B20" s="193"/>
      <c r="C20" s="329"/>
      <c r="D20" s="482" t="s">
        <v>2754</v>
      </c>
      <c r="E20" s="193" t="s">
        <v>1283</v>
      </c>
      <c r="F20" s="193" t="s">
        <v>2756</v>
      </c>
      <c r="G20" s="329">
        <v>199554</v>
      </c>
      <c r="H20" s="482" t="s">
        <v>2754</v>
      </c>
      <c r="I20" s="329">
        <v>7404.9800000000005</v>
      </c>
      <c r="J20" s="193" t="s">
        <v>2705</v>
      </c>
      <c r="K20" s="193"/>
      <c r="L20" s="329"/>
      <c r="M20" s="193"/>
      <c r="N20" s="329">
        <f t="shared" si="4"/>
        <v>48030.653099999196</v>
      </c>
      <c r="O20" s="329">
        <f t="shared" si="5"/>
        <v>921695.65309999918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 t="s">
        <v>2727</v>
      </c>
      <c r="I21" s="329">
        <v>9763.1310000000012</v>
      </c>
      <c r="J21" s="193" t="s">
        <v>2705</v>
      </c>
      <c r="K21" s="193">
        <v>5700362446</v>
      </c>
      <c r="L21" s="329">
        <v>13627.244000000001</v>
      </c>
      <c r="M21" s="193" t="s">
        <v>2705</v>
      </c>
      <c r="N21" s="329">
        <f t="shared" si="4"/>
        <v>24640.278099999196</v>
      </c>
      <c r="O21" s="329">
        <f t="shared" si="5"/>
        <v>898305.27809999918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 t="s">
        <v>2728</v>
      </c>
      <c r="I22" s="329">
        <v>8584.0529999999999</v>
      </c>
      <c r="J22" s="193" t="s">
        <v>2705</v>
      </c>
      <c r="K22" s="193">
        <v>5700362446</v>
      </c>
      <c r="L22" s="329">
        <v>2992.1379999999999</v>
      </c>
      <c r="M22" s="193" t="s">
        <v>2705</v>
      </c>
      <c r="N22" s="329">
        <f t="shared" si="2"/>
        <v>13064.087099999197</v>
      </c>
      <c r="O22" s="329">
        <f t="shared" si="3"/>
        <v>886729.08709999919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 t="s">
        <v>2728</v>
      </c>
      <c r="I23" s="329"/>
      <c r="J23" s="193"/>
      <c r="K23" s="193">
        <v>5700362446</v>
      </c>
      <c r="L23" s="329">
        <v>4311.9939999999997</v>
      </c>
      <c r="M23" s="193" t="s">
        <v>2705</v>
      </c>
      <c r="N23" s="329">
        <f t="shared" si="2"/>
        <v>8752.0930999991979</v>
      </c>
      <c r="O23" s="329">
        <f t="shared" si="3"/>
        <v>882417.09309999924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 t="s">
        <v>2729</v>
      </c>
      <c r="I24" s="329">
        <v>8172.2150000000001</v>
      </c>
      <c r="J24" s="193" t="s">
        <v>2705</v>
      </c>
      <c r="K24" s="193">
        <v>5700362446</v>
      </c>
      <c r="L24" s="329">
        <v>579.87809999919773</v>
      </c>
      <c r="M24" s="193" t="s">
        <v>2705</v>
      </c>
      <c r="N24" s="329">
        <f t="shared" ref="N24:N26" si="6">+N23-I24-L24</f>
        <v>0</v>
      </c>
      <c r="O24" s="329">
        <f t="shared" ref="O24:O26" si="7">O23+G24-I24-L24</f>
        <v>873665.00000000012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 t="s">
        <v>2729</v>
      </c>
      <c r="I25" s="329"/>
      <c r="J25" s="193"/>
      <c r="K25" s="193">
        <v>5700362446</v>
      </c>
      <c r="L25" s="329">
        <v>48944.759900000798</v>
      </c>
      <c r="M25" s="193" t="s">
        <v>2706</v>
      </c>
      <c r="N25" s="329">
        <f>C9+N24-I25-L25</f>
        <v>70861.24009999921</v>
      </c>
      <c r="O25" s="329">
        <f t="shared" si="7"/>
        <v>824720.24009999936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 t="s">
        <v>2729</v>
      </c>
      <c r="I26" s="329"/>
      <c r="J26" s="193"/>
      <c r="K26" s="193">
        <v>5700362446</v>
      </c>
      <c r="L26" s="329">
        <v>34172.898999999998</v>
      </c>
      <c r="M26" s="193" t="s">
        <v>2706</v>
      </c>
      <c r="N26" s="329">
        <f t="shared" si="6"/>
        <v>36688.341099999212</v>
      </c>
      <c r="O26" s="329">
        <f t="shared" si="7"/>
        <v>790547.34109999938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 t="s">
        <v>2729</v>
      </c>
      <c r="I27" s="329"/>
      <c r="J27" s="193"/>
      <c r="K27" s="193">
        <v>5700362446</v>
      </c>
      <c r="L27" s="329">
        <v>12617.348</v>
      </c>
      <c r="M27" s="193" t="s">
        <v>2706</v>
      </c>
      <c r="N27" s="329">
        <f t="shared" si="2"/>
        <v>24070.993099999214</v>
      </c>
      <c r="O27" s="329">
        <f t="shared" si="3"/>
        <v>777929.99309999938</v>
      </c>
    </row>
    <row r="28" spans="1:15" x14ac:dyDescent="0.15">
      <c r="A28" s="193"/>
      <c r="B28" s="193"/>
      <c r="C28" s="329"/>
      <c r="D28" s="482" t="s">
        <v>2730</v>
      </c>
      <c r="E28" s="193" t="s">
        <v>1283</v>
      </c>
      <c r="F28" s="193" t="s">
        <v>2757</v>
      </c>
      <c r="G28" s="329">
        <v>159656</v>
      </c>
      <c r="H28" s="482" t="s">
        <v>2730</v>
      </c>
      <c r="I28" s="329">
        <v>7215.9429999999993</v>
      </c>
      <c r="J28" s="193" t="s">
        <v>2706</v>
      </c>
      <c r="K28" s="193">
        <v>5700362446</v>
      </c>
      <c r="L28" s="329">
        <v>16855.050099999215</v>
      </c>
      <c r="M28" s="193" t="s">
        <v>2706</v>
      </c>
      <c r="N28" s="329">
        <f t="shared" si="2"/>
        <v>0</v>
      </c>
      <c r="O28" s="329">
        <f t="shared" si="3"/>
        <v>913515.00000000023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 t="s">
        <v>2730</v>
      </c>
      <c r="I29" s="329"/>
      <c r="J29" s="193"/>
      <c r="K29" s="193">
        <v>5700362446</v>
      </c>
      <c r="L29" s="329">
        <v>17666.405900000798</v>
      </c>
      <c r="M29" s="193" t="s">
        <v>2707</v>
      </c>
      <c r="N29" s="329">
        <f>C10+N28-I29-L29</f>
        <v>27216.594099999202</v>
      </c>
      <c r="O29" s="329">
        <f t="shared" ref="O29:O33" si="8">O28+G29-I29-L29</f>
        <v>895848.59409999941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 t="s">
        <v>2730</v>
      </c>
      <c r="I30" s="329"/>
      <c r="J30" s="193"/>
      <c r="K30" s="193">
        <v>5700362446</v>
      </c>
      <c r="L30" s="329">
        <v>27216.594099999202</v>
      </c>
      <c r="M30" s="193" t="s">
        <v>2707</v>
      </c>
      <c r="N30" s="329">
        <f t="shared" ref="N30:N33" si="9">+N29-I30-L30</f>
        <v>0</v>
      </c>
      <c r="O30" s="329">
        <f t="shared" si="8"/>
        <v>868632.00000000023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 t="s">
        <v>2730</v>
      </c>
      <c r="I31" s="329"/>
      <c r="J31" s="193"/>
      <c r="K31" s="193">
        <v>5700362446</v>
      </c>
      <c r="L31" s="329">
        <v>4997.4379000008003</v>
      </c>
      <c r="M31" s="193" t="s">
        <v>2708</v>
      </c>
      <c r="N31" s="329">
        <f>C11+N30-I31-L31</f>
        <v>84947.562099999195</v>
      </c>
      <c r="O31" s="329">
        <f t="shared" ref="O31:O32" si="10">O30+G31-I31-L31</f>
        <v>863634.5620999994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 t="s">
        <v>2730</v>
      </c>
      <c r="I32" s="329"/>
      <c r="J32" s="193"/>
      <c r="K32" s="193">
        <v>5700362446</v>
      </c>
      <c r="L32" s="329">
        <v>76058.078999999998</v>
      </c>
      <c r="M32" s="193" t="s">
        <v>2708</v>
      </c>
      <c r="N32" s="329">
        <f t="shared" ref="N32" si="11">+N31-I32-L32</f>
        <v>8889.4830999991973</v>
      </c>
      <c r="O32" s="329">
        <f t="shared" si="10"/>
        <v>787576.48309999937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 t="s">
        <v>2730</v>
      </c>
      <c r="I33" s="329"/>
      <c r="J33" s="193"/>
      <c r="K33" s="193">
        <v>5700362446</v>
      </c>
      <c r="L33" s="329">
        <v>8889.4830999991973</v>
      </c>
      <c r="M33" s="193" t="s">
        <v>2708</v>
      </c>
      <c r="N33" s="329">
        <f t="shared" si="9"/>
        <v>0</v>
      </c>
      <c r="O33" s="329">
        <f t="shared" si="8"/>
        <v>778687.00000000023</v>
      </c>
    </row>
    <row r="34" spans="1:15" x14ac:dyDescent="0.15">
      <c r="A34" s="193"/>
      <c r="B34" s="193"/>
      <c r="C34" s="329"/>
      <c r="D34" s="482"/>
      <c r="E34" s="193"/>
      <c r="F34" s="193"/>
      <c r="G34" s="329"/>
      <c r="H34" s="482" t="s">
        <v>2730</v>
      </c>
      <c r="I34" s="329"/>
      <c r="J34" s="193"/>
      <c r="K34" s="193">
        <v>5700362446</v>
      </c>
      <c r="L34" s="329">
        <v>27566.812900000801</v>
      </c>
      <c r="M34" s="193" t="s">
        <v>2715</v>
      </c>
      <c r="N34" s="329">
        <f>C12+N33-I34-L34</f>
        <v>17378.187099999199</v>
      </c>
      <c r="O34" s="329">
        <f t="shared" ref="O34:O35" si="12">O33+G34-I34-L34</f>
        <v>751120.1870999994</v>
      </c>
    </row>
    <row r="35" spans="1:15" x14ac:dyDescent="0.15">
      <c r="A35" s="193"/>
      <c r="B35" s="193"/>
      <c r="C35" s="329"/>
      <c r="D35" s="482" t="s">
        <v>2731</v>
      </c>
      <c r="E35" s="193" t="s">
        <v>319</v>
      </c>
      <c r="F35" s="203" t="s">
        <v>2771</v>
      </c>
      <c r="G35" s="329">
        <v>43951.911</v>
      </c>
      <c r="H35" s="482" t="s">
        <v>2731</v>
      </c>
      <c r="I35" s="329">
        <v>8133.2670000000007</v>
      </c>
      <c r="J35" s="193" t="s">
        <v>2715</v>
      </c>
      <c r="K35" s="193">
        <v>5700362446</v>
      </c>
      <c r="L35" s="329">
        <v>9244.920099999199</v>
      </c>
      <c r="M35" s="193" t="s">
        <v>2715</v>
      </c>
      <c r="N35" s="329">
        <f t="shared" ref="N35" si="13">+N34-I35-L35</f>
        <v>0</v>
      </c>
      <c r="O35" s="329">
        <f t="shared" si="12"/>
        <v>777693.9110000002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 t="s">
        <v>2731</v>
      </c>
      <c r="I36" s="329"/>
      <c r="J36" s="193"/>
      <c r="K36" s="193">
        <v>5700362446</v>
      </c>
      <c r="L36" s="329">
        <v>11391.8439000008</v>
      </c>
      <c r="M36" s="193" t="s">
        <v>2716</v>
      </c>
      <c r="N36" s="329">
        <f>C13+N35-I36-L36</f>
        <v>33541.1560999992</v>
      </c>
      <c r="O36" s="329">
        <f t="shared" ref="O36:O37" si="14">O35+G36-I36-L36</f>
        <v>766302.0670999994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 t="s">
        <v>2731</v>
      </c>
      <c r="I37" s="329"/>
      <c r="J37" s="193"/>
      <c r="K37" s="193">
        <v>5700362446</v>
      </c>
      <c r="L37" s="329">
        <v>8319.0210000000006</v>
      </c>
      <c r="M37" s="193" t="s">
        <v>2716</v>
      </c>
      <c r="N37" s="329">
        <f t="shared" ref="N37" si="15">+N36-I37-L37</f>
        <v>25222.135099999199</v>
      </c>
      <c r="O37" s="329">
        <f t="shared" si="14"/>
        <v>757983.04609999945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 t="s">
        <v>2731</v>
      </c>
      <c r="I38" s="329"/>
      <c r="J38" s="193"/>
      <c r="K38" s="193">
        <v>5700362446</v>
      </c>
      <c r="L38" s="329">
        <v>25222.135099999199</v>
      </c>
      <c r="M38" s="193" t="s">
        <v>2716</v>
      </c>
      <c r="N38" s="329">
        <f t="shared" si="2"/>
        <v>0</v>
      </c>
      <c r="O38" s="329">
        <f t="shared" si="3"/>
        <v>732760.91100000031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 t="s">
        <v>2731</v>
      </c>
      <c r="I39" s="329"/>
      <c r="J39" s="193"/>
      <c r="K39" s="193">
        <v>5700362446</v>
      </c>
      <c r="L39" s="329">
        <v>37678.848900000703</v>
      </c>
      <c r="M39" s="193" t="s">
        <v>2717</v>
      </c>
      <c r="N39" s="329">
        <f>C14+N38-I39-L39</f>
        <v>52090.151099999297</v>
      </c>
      <c r="O39" s="329">
        <f t="shared" ref="O39:O43" si="16">O38+G39-I39-L39</f>
        <v>695082.06209999963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 t="s">
        <v>2731</v>
      </c>
      <c r="I40" s="329"/>
      <c r="J40" s="193"/>
      <c r="K40" s="193">
        <v>5700362446</v>
      </c>
      <c r="L40" s="329">
        <v>52090.151099999297</v>
      </c>
      <c r="M40" s="193" t="s">
        <v>2717</v>
      </c>
      <c r="N40" s="329">
        <f t="shared" ref="N40:N43" si="17">+N39-I40-L40</f>
        <v>0</v>
      </c>
      <c r="O40" s="329">
        <f t="shared" si="16"/>
        <v>642991.91100000031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 t="s">
        <v>2731</v>
      </c>
      <c r="I41" s="329"/>
      <c r="J41" s="193"/>
      <c r="K41" s="193">
        <v>5700362446</v>
      </c>
      <c r="L41" s="329">
        <v>21662.5109000007</v>
      </c>
      <c r="M41" s="193" t="s">
        <v>2718</v>
      </c>
      <c r="N41" s="329">
        <f>C15+N40-I41-L41</f>
        <v>98150.489099999308</v>
      </c>
      <c r="O41" s="329">
        <f t="shared" ref="O41:O42" si="18">O40+G41-I41-L41</f>
        <v>621329.40009999962</v>
      </c>
    </row>
    <row r="42" spans="1:15" x14ac:dyDescent="0.15">
      <c r="A42" s="193"/>
      <c r="B42" s="193"/>
      <c r="C42" s="329"/>
      <c r="D42" s="482" t="s">
        <v>2732</v>
      </c>
      <c r="E42" s="193" t="s">
        <v>319</v>
      </c>
      <c r="F42" s="203" t="s">
        <v>2716</v>
      </c>
      <c r="G42" s="329">
        <v>15982.950999999999</v>
      </c>
      <c r="H42" s="482" t="s">
        <v>2732</v>
      </c>
      <c r="I42" s="329">
        <v>5498.7429999999995</v>
      </c>
      <c r="J42" s="193" t="s">
        <v>2718</v>
      </c>
      <c r="K42" s="193">
        <v>5700362446</v>
      </c>
      <c r="L42" s="329">
        <v>465.38600000000002</v>
      </c>
      <c r="M42" s="193" t="s">
        <v>2718</v>
      </c>
      <c r="N42" s="329">
        <f t="shared" ref="N42" si="19">+N41-I42-L42</f>
        <v>92186.360099999307</v>
      </c>
      <c r="O42" s="329">
        <f t="shared" si="18"/>
        <v>631348.22209999955</v>
      </c>
    </row>
    <row r="43" spans="1:15" x14ac:dyDescent="0.15">
      <c r="A43" s="193"/>
      <c r="B43" s="193"/>
      <c r="C43" s="329"/>
      <c r="D43" s="482" t="s">
        <v>2733</v>
      </c>
      <c r="E43" s="193" t="s">
        <v>1283</v>
      </c>
      <c r="F43" s="193" t="s">
        <v>2758</v>
      </c>
      <c r="G43" s="329">
        <v>479088</v>
      </c>
      <c r="H43" s="482" t="s">
        <v>2733</v>
      </c>
      <c r="I43" s="329">
        <v>7799.5630000000001</v>
      </c>
      <c r="J43" s="193" t="s">
        <v>2718</v>
      </c>
      <c r="K43" s="193">
        <v>5700362446</v>
      </c>
      <c r="L43" s="329">
        <v>27877.678</v>
      </c>
      <c r="M43" s="193" t="s">
        <v>2718</v>
      </c>
      <c r="N43" s="329">
        <f t="shared" si="17"/>
        <v>56509.119099999312</v>
      </c>
      <c r="O43" s="329">
        <f t="shared" si="16"/>
        <v>1074758.9810999993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 t="s">
        <v>2733</v>
      </c>
      <c r="I44" s="329"/>
      <c r="J44" s="193"/>
      <c r="K44" s="193">
        <v>5700362446</v>
      </c>
      <c r="L44" s="329">
        <v>56509.119099999312</v>
      </c>
      <c r="M44" s="193" t="s">
        <v>2718</v>
      </c>
      <c r="N44" s="329">
        <f t="shared" si="2"/>
        <v>0</v>
      </c>
      <c r="O44" s="329">
        <f t="shared" si="3"/>
        <v>1018249.862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 t="s">
        <v>2733</v>
      </c>
      <c r="I45" s="329"/>
      <c r="J45" s="193"/>
      <c r="K45" s="193">
        <v>5700362446</v>
      </c>
      <c r="L45" s="329">
        <v>8974.4889000006897</v>
      </c>
      <c r="M45" s="193" t="s">
        <v>2719</v>
      </c>
      <c r="N45" s="329">
        <f>C16+N44-I45-L45</f>
        <v>111042.5110999993</v>
      </c>
      <c r="O45" s="329">
        <f t="shared" ref="O45:O46" si="20">O44+G45-I45-L45</f>
        <v>1009275.3730999993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 t="s">
        <v>2733</v>
      </c>
      <c r="I46" s="329"/>
      <c r="J46" s="193"/>
      <c r="K46" s="193">
        <v>5700362446</v>
      </c>
      <c r="L46" s="329">
        <v>91547.342000000004</v>
      </c>
      <c r="M46" s="193" t="s">
        <v>2719</v>
      </c>
      <c r="N46" s="329">
        <f t="shared" ref="N46" si="21">+N45-I46-L46</f>
        <v>19495.169099999301</v>
      </c>
      <c r="O46" s="329">
        <f t="shared" si="20"/>
        <v>917728.03109999932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 t="s">
        <v>2733</v>
      </c>
      <c r="I47" s="329"/>
      <c r="J47" s="193"/>
      <c r="K47" s="193">
        <v>5700362446</v>
      </c>
      <c r="L47" s="329">
        <v>19495.169099999301</v>
      </c>
      <c r="M47" s="193" t="s">
        <v>2719</v>
      </c>
      <c r="N47" s="329">
        <f t="shared" si="2"/>
        <v>0</v>
      </c>
      <c r="O47" s="329">
        <f t="shared" si="3"/>
        <v>898232.86199999996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 t="s">
        <v>2733</v>
      </c>
      <c r="I48" s="329"/>
      <c r="J48" s="193"/>
      <c r="K48" s="193">
        <v>5700362446</v>
      </c>
      <c r="L48" s="329">
        <v>74893.819900000701</v>
      </c>
      <c r="M48" s="193" t="s">
        <v>2756</v>
      </c>
      <c r="N48" s="329">
        <f>G20+N47-I48-L48</f>
        <v>124660.1800999993</v>
      </c>
      <c r="O48" s="329">
        <f t="shared" si="3"/>
        <v>823339.04209999926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 t="s">
        <v>2733</v>
      </c>
      <c r="I49" s="329"/>
      <c r="J49" s="193"/>
      <c r="K49" s="193">
        <v>5700362446</v>
      </c>
      <c r="L49" s="329">
        <v>100615.071</v>
      </c>
      <c r="M49" s="193" t="s">
        <v>2756</v>
      </c>
      <c r="N49" s="329">
        <f t="shared" ref="N49:N50" si="22">+N48-I49-L49</f>
        <v>24045.109099999303</v>
      </c>
      <c r="O49" s="329">
        <f t="shared" ref="O49:O50" si="23">O48+G49-I49-L49</f>
        <v>722723.97109999927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 t="s">
        <v>2733</v>
      </c>
      <c r="I50" s="329"/>
      <c r="J50" s="193"/>
      <c r="K50" s="193">
        <v>5700362446</v>
      </c>
      <c r="L50" s="329">
        <v>24045.109099999303</v>
      </c>
      <c r="M50" s="193" t="s">
        <v>2756</v>
      </c>
      <c r="N50" s="329">
        <f t="shared" si="22"/>
        <v>0</v>
      </c>
      <c r="O50" s="329">
        <f t="shared" si="23"/>
        <v>698678.86199999996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 t="s">
        <v>2733</v>
      </c>
      <c r="I51" s="329"/>
      <c r="J51" s="193"/>
      <c r="K51" s="193">
        <v>5700362446</v>
      </c>
      <c r="L51" s="329">
        <v>9213.5399000006892</v>
      </c>
      <c r="M51" s="193" t="s">
        <v>2757</v>
      </c>
      <c r="N51" s="329">
        <f>G28+N50-I51-L51</f>
        <v>150442.4600999993</v>
      </c>
      <c r="O51" s="329">
        <f t="shared" ref="O51:O54" si="24">O50+G51-I51-L51</f>
        <v>689465.32209999929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 t="s">
        <v>2733</v>
      </c>
      <c r="I52" s="329"/>
      <c r="J52" s="193"/>
      <c r="K52" s="193">
        <v>5700362446</v>
      </c>
      <c r="L52" s="329">
        <v>18389.888999999999</v>
      </c>
      <c r="M52" s="193" t="s">
        <v>2757</v>
      </c>
      <c r="N52" s="329">
        <f t="shared" ref="N52:N54" si="25">+N51-I52-L52</f>
        <v>132052.5710999993</v>
      </c>
      <c r="O52" s="329">
        <f t="shared" si="24"/>
        <v>671075.43309999933</v>
      </c>
    </row>
    <row r="53" spans="1:15" x14ac:dyDescent="0.15">
      <c r="A53" s="193"/>
      <c r="B53" s="193"/>
      <c r="C53" s="329"/>
      <c r="D53" s="482" t="s">
        <v>2734</v>
      </c>
      <c r="E53" s="193" t="s">
        <v>1283</v>
      </c>
      <c r="F53" s="193" t="s">
        <v>2759</v>
      </c>
      <c r="G53" s="329">
        <v>159254</v>
      </c>
      <c r="H53" s="482" t="s">
        <v>2734</v>
      </c>
      <c r="I53" s="329">
        <v>4948.4500000000007</v>
      </c>
      <c r="J53" s="193" t="s">
        <v>2757</v>
      </c>
      <c r="K53" s="193">
        <v>5700362446</v>
      </c>
      <c r="L53" s="329">
        <v>63080.248</v>
      </c>
      <c r="M53" s="193" t="s">
        <v>2757</v>
      </c>
      <c r="N53" s="329">
        <f t="shared" si="25"/>
        <v>64023.873099999306</v>
      </c>
      <c r="O53" s="329">
        <f t="shared" si="24"/>
        <v>762300.73509999935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 t="s">
        <v>2734</v>
      </c>
      <c r="I54" s="329"/>
      <c r="J54" s="193"/>
      <c r="K54" s="193">
        <v>5700362446</v>
      </c>
      <c r="L54" s="329">
        <v>64023.873099999306</v>
      </c>
      <c r="M54" s="193" t="s">
        <v>2757</v>
      </c>
      <c r="N54" s="329">
        <f t="shared" si="25"/>
        <v>0</v>
      </c>
      <c r="O54" s="329">
        <f t="shared" si="24"/>
        <v>698276.86200000008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 t="s">
        <v>2734</v>
      </c>
      <c r="I55" s="329"/>
      <c r="J55" s="193"/>
      <c r="K55" s="193">
        <v>5700362428</v>
      </c>
      <c r="L55" s="329">
        <v>9776.6839000006894</v>
      </c>
      <c r="M55" s="203" t="s">
        <v>2771</v>
      </c>
      <c r="N55" s="329">
        <f>G35+N54-I55-L55</f>
        <v>34175.227099999312</v>
      </c>
      <c r="O55" s="329">
        <f t="shared" ref="O55:O57" si="26">O54+G55-I55-L55</f>
        <v>688500.17809999944</v>
      </c>
    </row>
    <row r="56" spans="1:15" x14ac:dyDescent="0.15">
      <c r="A56" s="193"/>
      <c r="B56" s="193"/>
      <c r="C56" s="329"/>
      <c r="D56" s="482"/>
      <c r="E56" s="193"/>
      <c r="F56" s="203"/>
      <c r="G56" s="329"/>
      <c r="H56" s="482" t="s">
        <v>2734</v>
      </c>
      <c r="I56" s="329"/>
      <c r="J56" s="193"/>
      <c r="K56" s="193">
        <v>5700362428</v>
      </c>
      <c r="L56" s="329">
        <v>7302.9049999999997</v>
      </c>
      <c r="M56" s="203" t="s">
        <v>2771</v>
      </c>
      <c r="N56" s="329">
        <f t="shared" ref="N56:N57" si="27">+N55-I56-L56</f>
        <v>26872.322099999314</v>
      </c>
      <c r="O56" s="329">
        <f t="shared" si="26"/>
        <v>681197.27309999941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 t="s">
        <v>2734</v>
      </c>
      <c r="I57" s="329"/>
      <c r="J57" s="193"/>
      <c r="K57" s="193">
        <v>5700362428</v>
      </c>
      <c r="L57" s="329">
        <v>26872.322099999314</v>
      </c>
      <c r="M57" s="203" t="s">
        <v>2771</v>
      </c>
      <c r="N57" s="329">
        <f t="shared" si="27"/>
        <v>0</v>
      </c>
      <c r="O57" s="329">
        <f t="shared" si="26"/>
        <v>654324.95100000012</v>
      </c>
    </row>
    <row r="58" spans="1:15" x14ac:dyDescent="0.15">
      <c r="A58" s="193"/>
      <c r="B58" s="193"/>
      <c r="C58" s="329"/>
      <c r="D58" s="482"/>
      <c r="E58" s="193"/>
      <c r="F58" s="203"/>
      <c r="G58" s="329"/>
      <c r="H58" s="482" t="s">
        <v>2734</v>
      </c>
      <c r="I58" s="329"/>
      <c r="J58" s="193"/>
      <c r="K58" s="193">
        <v>5700362446</v>
      </c>
      <c r="L58" s="329">
        <v>15982.950999999999</v>
      </c>
      <c r="M58" s="203" t="s">
        <v>2716</v>
      </c>
      <c r="N58" s="329">
        <f>G42+N57-I58-L58</f>
        <v>0</v>
      </c>
      <c r="O58" s="329">
        <f t="shared" ref="O58:O61" si="28">O57+G58-I58-L58</f>
        <v>638342.00000000012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 t="s">
        <v>2734</v>
      </c>
      <c r="I59" s="329"/>
      <c r="J59" s="193"/>
      <c r="K59" s="193">
        <v>5700362446</v>
      </c>
      <c r="L59" s="329">
        <v>17778.696900000701</v>
      </c>
      <c r="M59" s="193" t="s">
        <v>2758</v>
      </c>
      <c r="N59" s="329">
        <f>G43+N58-I59-L59</f>
        <v>461309.30309999932</v>
      </c>
      <c r="O59" s="329">
        <f t="shared" si="28"/>
        <v>620563.30309999944</v>
      </c>
    </row>
    <row r="60" spans="1:15" x14ac:dyDescent="0.15">
      <c r="A60" s="193"/>
      <c r="B60" s="193"/>
      <c r="C60" s="329"/>
      <c r="D60" s="482" t="s">
        <v>2735</v>
      </c>
      <c r="E60" s="193" t="s">
        <v>1283</v>
      </c>
      <c r="F60" s="193" t="s">
        <v>2760</v>
      </c>
      <c r="G60" s="329">
        <v>119535</v>
      </c>
      <c r="H60" s="482" t="s">
        <v>2735</v>
      </c>
      <c r="I60" s="329">
        <v>12351.645999999999</v>
      </c>
      <c r="J60" s="193" t="s">
        <v>2758</v>
      </c>
      <c r="K60" s="193">
        <v>5700362446</v>
      </c>
      <c r="L60" s="329">
        <v>67090.846999999994</v>
      </c>
      <c r="M60" s="193" t="s">
        <v>2758</v>
      </c>
      <c r="N60" s="329">
        <f t="shared" ref="N60:N61" si="29">+N59-I60-L60</f>
        <v>381866.8100999993</v>
      </c>
      <c r="O60" s="329">
        <f t="shared" si="28"/>
        <v>660655.81009999954</v>
      </c>
    </row>
    <row r="61" spans="1:15" x14ac:dyDescent="0.15">
      <c r="A61" s="193"/>
      <c r="B61" s="193"/>
      <c r="C61" s="329"/>
      <c r="D61" s="482"/>
      <c r="E61" s="193"/>
      <c r="F61" s="203"/>
      <c r="G61" s="329"/>
      <c r="H61" s="482" t="s">
        <v>2735</v>
      </c>
      <c r="I61" s="329"/>
      <c r="J61" s="193"/>
      <c r="K61" s="193">
        <v>5700362446</v>
      </c>
      <c r="L61" s="329">
        <v>29080.95</v>
      </c>
      <c r="M61" s="193" t="s">
        <v>2758</v>
      </c>
      <c r="N61" s="329">
        <f t="shared" si="29"/>
        <v>352785.86009999929</v>
      </c>
      <c r="O61" s="329">
        <f t="shared" si="28"/>
        <v>631574.86009999958</v>
      </c>
    </row>
    <row r="62" spans="1:15" x14ac:dyDescent="0.15">
      <c r="A62" s="193"/>
      <c r="B62" s="193"/>
      <c r="C62" s="329"/>
      <c r="D62" s="482"/>
      <c r="E62" s="193"/>
      <c r="F62" s="203"/>
      <c r="G62" s="329"/>
      <c r="H62" s="482" t="s">
        <v>2736</v>
      </c>
      <c r="I62" s="329">
        <v>5105.1469999999999</v>
      </c>
      <c r="J62" s="193" t="s">
        <v>2758</v>
      </c>
      <c r="K62" s="193">
        <v>5700362446</v>
      </c>
      <c r="L62" s="329">
        <v>14641.74</v>
      </c>
      <c r="M62" s="193" t="s">
        <v>2758</v>
      </c>
      <c r="N62" s="329">
        <f t="shared" ref="N62:N63" si="30">+N61-I62-L62</f>
        <v>333038.9730999993</v>
      </c>
      <c r="O62" s="329">
        <f t="shared" ref="O62:O63" si="31">O61+G62-I62-L62</f>
        <v>611827.9730999996</v>
      </c>
    </row>
    <row r="63" spans="1:15" x14ac:dyDescent="0.15">
      <c r="A63" s="193"/>
      <c r="B63" s="193"/>
      <c r="C63" s="329"/>
      <c r="D63" s="482" t="s">
        <v>2737</v>
      </c>
      <c r="E63" s="193" t="s">
        <v>1283</v>
      </c>
      <c r="F63" s="193" t="s">
        <v>2761</v>
      </c>
      <c r="G63" s="329">
        <v>199408</v>
      </c>
      <c r="H63" s="482" t="s">
        <v>2737</v>
      </c>
      <c r="I63" s="329">
        <v>7346.3260000000009</v>
      </c>
      <c r="J63" s="193" t="s">
        <v>2758</v>
      </c>
      <c r="K63" s="193">
        <v>5700362446</v>
      </c>
      <c r="L63" s="329">
        <v>112375.224</v>
      </c>
      <c r="M63" s="193" t="s">
        <v>2758</v>
      </c>
      <c r="N63" s="329">
        <f t="shared" si="30"/>
        <v>213317.42309999932</v>
      </c>
      <c r="O63" s="329">
        <f t="shared" si="31"/>
        <v>691514.42309999955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 t="s">
        <v>2737</v>
      </c>
      <c r="I64" s="329"/>
      <c r="J64" s="193"/>
      <c r="K64" s="193">
        <v>5700362446</v>
      </c>
      <c r="L64" s="329">
        <v>112450.064</v>
      </c>
      <c r="M64" s="193" t="s">
        <v>2758</v>
      </c>
      <c r="N64" s="329">
        <f t="shared" si="2"/>
        <v>100867.35909999932</v>
      </c>
      <c r="O64" s="329">
        <f t="shared" si="3"/>
        <v>579064.35909999954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 t="s">
        <v>2737</v>
      </c>
      <c r="I65" s="329"/>
      <c r="J65" s="193"/>
      <c r="K65" s="193">
        <v>5700362446</v>
      </c>
      <c r="L65" s="329">
        <v>100867.35909999932</v>
      </c>
      <c r="M65" s="193" t="s">
        <v>2758</v>
      </c>
      <c r="N65" s="329">
        <f t="shared" si="2"/>
        <v>0</v>
      </c>
      <c r="O65" s="329">
        <f t="shared" si="3"/>
        <v>478197.00000000023</v>
      </c>
    </row>
    <row r="66" spans="1:15" x14ac:dyDescent="0.15">
      <c r="A66" s="193"/>
      <c r="B66" s="193"/>
      <c r="C66" s="329"/>
      <c r="D66" s="482"/>
      <c r="E66" s="193"/>
      <c r="F66" s="203"/>
      <c r="G66" s="329"/>
      <c r="H66" s="482" t="s">
        <v>2737</v>
      </c>
      <c r="I66" s="329"/>
      <c r="J66" s="193"/>
      <c r="K66" s="193">
        <v>5700362446</v>
      </c>
      <c r="L66" s="329">
        <v>12542.6569000007</v>
      </c>
      <c r="M66" s="193" t="s">
        <v>2759</v>
      </c>
      <c r="N66" s="329">
        <f>G53+N65-I66-L66</f>
        <v>146711.3430999993</v>
      </c>
      <c r="O66" s="329">
        <f t="shared" ref="O66:O70" si="32">O65+G66-I66-L66</f>
        <v>465654.34309999953</v>
      </c>
    </row>
    <row r="67" spans="1:15" x14ac:dyDescent="0.15">
      <c r="A67" s="193"/>
      <c r="B67" s="193"/>
      <c r="C67" s="329"/>
      <c r="D67" s="482"/>
      <c r="E67" s="193"/>
      <c r="F67" s="203"/>
      <c r="G67" s="329"/>
      <c r="H67" s="482" t="s">
        <v>2737</v>
      </c>
      <c r="I67" s="329"/>
      <c r="J67" s="193"/>
      <c r="K67" s="193">
        <v>5700362446</v>
      </c>
      <c r="L67" s="329">
        <v>114955.71799999999</v>
      </c>
      <c r="M67" s="193" t="s">
        <v>2759</v>
      </c>
      <c r="N67" s="329">
        <f t="shared" ref="N67:N70" si="33">+N66-I67-L67</f>
        <v>31755.625099999306</v>
      </c>
      <c r="O67" s="329">
        <f t="shared" si="32"/>
        <v>350698.62509999954</v>
      </c>
    </row>
    <row r="68" spans="1:15" x14ac:dyDescent="0.15">
      <c r="A68" s="193"/>
      <c r="B68" s="193"/>
      <c r="C68" s="329"/>
      <c r="D68" s="482" t="s">
        <v>2738</v>
      </c>
      <c r="E68" s="193" t="s">
        <v>319</v>
      </c>
      <c r="F68" s="203" t="s">
        <v>2772</v>
      </c>
      <c r="G68" s="329">
        <v>131806.674</v>
      </c>
      <c r="H68" s="482" t="s">
        <v>2738</v>
      </c>
      <c r="I68" s="329">
        <v>4937.9619999999995</v>
      </c>
      <c r="J68" s="193" t="s">
        <v>2759</v>
      </c>
      <c r="K68" s="193">
        <v>5700362446</v>
      </c>
      <c r="L68" s="329">
        <v>26817.663099999307</v>
      </c>
      <c r="M68" s="193" t="s">
        <v>2759</v>
      </c>
      <c r="N68" s="329">
        <f t="shared" si="33"/>
        <v>0</v>
      </c>
      <c r="O68" s="329">
        <f t="shared" si="32"/>
        <v>450749.67400000023</v>
      </c>
    </row>
    <row r="69" spans="1:15" x14ac:dyDescent="0.15">
      <c r="A69" s="193"/>
      <c r="B69" s="193"/>
      <c r="C69" s="329"/>
      <c r="D69" s="482" t="s">
        <v>2738</v>
      </c>
      <c r="E69" s="193" t="s">
        <v>1283</v>
      </c>
      <c r="F69" s="193" t="s">
        <v>2762</v>
      </c>
      <c r="G69" s="329">
        <v>199594</v>
      </c>
      <c r="H69" s="482" t="s">
        <v>2738</v>
      </c>
      <c r="I69" s="329"/>
      <c r="J69" s="193"/>
      <c r="K69" s="193">
        <v>5700362446</v>
      </c>
      <c r="L69" s="329">
        <v>66504.710900000704</v>
      </c>
      <c r="M69" s="193" t="s">
        <v>2760</v>
      </c>
      <c r="N69" s="329">
        <f>G60+N68-I69-L69</f>
        <v>53030.289099999296</v>
      </c>
      <c r="O69" s="329">
        <f>O68+G69-I69-L69</f>
        <v>583838.96309999959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 t="s">
        <v>2739</v>
      </c>
      <c r="I70" s="329">
        <v>4127.6119999999992</v>
      </c>
      <c r="J70" s="193" t="s">
        <v>2760</v>
      </c>
      <c r="K70" s="193">
        <v>5700362446</v>
      </c>
      <c r="L70" s="329">
        <v>13403.764999999999</v>
      </c>
      <c r="M70" s="193" t="s">
        <v>2760</v>
      </c>
      <c r="N70" s="329">
        <f t="shared" si="33"/>
        <v>35498.912099999296</v>
      </c>
      <c r="O70" s="329">
        <f t="shared" si="32"/>
        <v>566307.58609999961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 t="s">
        <v>2739</v>
      </c>
      <c r="I71" s="329"/>
      <c r="J71" s="193"/>
      <c r="K71" s="193">
        <v>5700362446</v>
      </c>
      <c r="L71" s="329">
        <v>35498.912099999296</v>
      </c>
      <c r="M71" s="193" t="s">
        <v>2760</v>
      </c>
      <c r="N71" s="329">
        <f t="shared" si="2"/>
        <v>0</v>
      </c>
      <c r="O71" s="329">
        <f t="shared" si="3"/>
        <v>530808.67400000035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 t="s">
        <v>2739</v>
      </c>
      <c r="I72" s="329"/>
      <c r="J72" s="193"/>
      <c r="K72" s="193">
        <v>5700362446</v>
      </c>
      <c r="L72" s="329">
        <v>72307.036900000705</v>
      </c>
      <c r="M72" s="193" t="s">
        <v>2761</v>
      </c>
      <c r="N72" s="329">
        <f>G63+N71-I72-L72</f>
        <v>127100.9630999993</v>
      </c>
      <c r="O72" s="329">
        <f t="shared" si="3"/>
        <v>458501.63709999964</v>
      </c>
    </row>
    <row r="73" spans="1:15" x14ac:dyDescent="0.15">
      <c r="A73" s="193"/>
      <c r="B73" s="193"/>
      <c r="C73" s="329"/>
      <c r="D73" s="482"/>
      <c r="E73" s="193"/>
      <c r="F73" s="193"/>
      <c r="G73" s="329"/>
      <c r="H73" s="482" t="s">
        <v>2740</v>
      </c>
      <c r="I73" s="329">
        <v>5008.8229999999994</v>
      </c>
      <c r="J73" s="193" t="s">
        <v>2761</v>
      </c>
      <c r="K73" s="193">
        <v>5700362446</v>
      </c>
      <c r="L73" s="329">
        <v>35591.680999999997</v>
      </c>
      <c r="M73" s="193" t="s">
        <v>2761</v>
      </c>
      <c r="N73" s="329">
        <f t="shared" si="2"/>
        <v>86500.459099999294</v>
      </c>
      <c r="O73" s="329">
        <f t="shared" si="3"/>
        <v>417901.13309999969</v>
      </c>
    </row>
    <row r="74" spans="1:15" x14ac:dyDescent="0.15">
      <c r="A74" s="193"/>
      <c r="B74" s="193"/>
      <c r="C74" s="329"/>
      <c r="D74" s="482" t="s">
        <v>2741</v>
      </c>
      <c r="E74" s="193" t="s">
        <v>1283</v>
      </c>
      <c r="F74" s="193" t="s">
        <v>2763</v>
      </c>
      <c r="G74" s="329">
        <v>199374</v>
      </c>
      <c r="H74" s="482" t="s">
        <v>2741</v>
      </c>
      <c r="I74" s="329">
        <v>7274.3689999999997</v>
      </c>
      <c r="J74" s="193" t="s">
        <v>2761</v>
      </c>
      <c r="K74" s="193">
        <v>5700362446</v>
      </c>
      <c r="L74" s="329">
        <v>1337.4190000000001</v>
      </c>
      <c r="M74" s="193" t="s">
        <v>2761</v>
      </c>
      <c r="N74" s="329">
        <f t="shared" si="2"/>
        <v>77888.671099999294</v>
      </c>
      <c r="O74" s="329">
        <f t="shared" si="3"/>
        <v>608663.3450999998</v>
      </c>
    </row>
    <row r="75" spans="1:15" x14ac:dyDescent="0.15">
      <c r="A75" s="193"/>
      <c r="B75" s="193"/>
      <c r="C75" s="329"/>
      <c r="D75" s="482" t="s">
        <v>2742</v>
      </c>
      <c r="E75" s="193" t="s">
        <v>1283</v>
      </c>
      <c r="F75" s="193" t="s">
        <v>2764</v>
      </c>
      <c r="G75" s="329">
        <v>159590</v>
      </c>
      <c r="H75" s="482" t="s">
        <v>2742</v>
      </c>
      <c r="I75" s="329">
        <v>8969.2059999999983</v>
      </c>
      <c r="J75" s="193" t="s">
        <v>2761</v>
      </c>
      <c r="K75" s="193">
        <v>5700362446</v>
      </c>
      <c r="L75" s="329">
        <v>38088.212</v>
      </c>
      <c r="M75" s="193" t="s">
        <v>2761</v>
      </c>
      <c r="N75" s="329">
        <f t="shared" si="2"/>
        <v>30831.253099999303</v>
      </c>
      <c r="O75" s="329">
        <f t="shared" si="3"/>
        <v>721195.92709999974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 t="s">
        <v>2742</v>
      </c>
      <c r="I76" s="329"/>
      <c r="J76" s="193"/>
      <c r="K76" s="193">
        <v>5700362446</v>
      </c>
      <c r="L76" s="329">
        <v>30831.253099999303</v>
      </c>
      <c r="M76" s="193" t="s">
        <v>2761</v>
      </c>
      <c r="N76" s="329">
        <f t="shared" si="2"/>
        <v>0</v>
      </c>
      <c r="O76" s="329">
        <f t="shared" si="3"/>
        <v>690364.67400000046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 t="s">
        <v>2742</v>
      </c>
      <c r="I77" s="329"/>
      <c r="J77" s="193"/>
      <c r="K77" s="193">
        <v>5700362428</v>
      </c>
      <c r="L77" s="329">
        <v>67498.873900000704</v>
      </c>
      <c r="M77" s="203" t="s">
        <v>2772</v>
      </c>
      <c r="N77" s="329">
        <f>G68+N76-I77-L77</f>
        <v>64307.800099999295</v>
      </c>
      <c r="O77" s="329">
        <f t="shared" si="3"/>
        <v>622865.80009999976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 t="s">
        <v>2742</v>
      </c>
      <c r="I78" s="329"/>
      <c r="J78" s="193"/>
      <c r="K78" s="193">
        <v>5700362428</v>
      </c>
      <c r="L78" s="329">
        <v>39693.133000000002</v>
      </c>
      <c r="M78" s="203" t="s">
        <v>2772</v>
      </c>
      <c r="N78" s="329">
        <f t="shared" si="2"/>
        <v>24614.667099999293</v>
      </c>
      <c r="O78" s="329">
        <f t="shared" si="3"/>
        <v>583172.66709999973</v>
      </c>
    </row>
    <row r="79" spans="1:15" x14ac:dyDescent="0.15">
      <c r="A79" s="193"/>
      <c r="B79" s="193"/>
      <c r="C79" s="329"/>
      <c r="D79" s="482"/>
      <c r="E79" s="193"/>
      <c r="F79" s="193"/>
      <c r="G79" s="329"/>
      <c r="H79" s="482" t="s">
        <v>2743</v>
      </c>
      <c r="I79" s="329">
        <v>24614.667099999293</v>
      </c>
      <c r="J79" s="203" t="s">
        <v>2772</v>
      </c>
      <c r="K79" s="193"/>
      <c r="L79" s="329"/>
      <c r="M79" s="193"/>
      <c r="N79" s="329">
        <f t="shared" si="2"/>
        <v>0</v>
      </c>
      <c r="O79" s="329">
        <f t="shared" si="3"/>
        <v>558558.00000000047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 t="s">
        <v>2743</v>
      </c>
      <c r="I80" s="329">
        <v>1852.77190000071</v>
      </c>
      <c r="J80" s="193" t="s">
        <v>2762</v>
      </c>
      <c r="K80" s="193">
        <v>5700362446</v>
      </c>
      <c r="L80" s="329">
        <v>15140.069</v>
      </c>
      <c r="M80" s="193" t="s">
        <v>2762</v>
      </c>
      <c r="N80" s="329">
        <f>G69+N79-I80-L80</f>
        <v>182601.15909999929</v>
      </c>
      <c r="O80" s="329">
        <f t="shared" si="3"/>
        <v>541565.1590999997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 t="s">
        <v>2743</v>
      </c>
      <c r="I81" s="329"/>
      <c r="J81" s="193"/>
      <c r="K81" s="193">
        <v>5700362446</v>
      </c>
      <c r="L81" s="329">
        <v>15406.42</v>
      </c>
      <c r="M81" s="193" t="s">
        <v>2762</v>
      </c>
      <c r="N81" s="329">
        <f t="shared" si="2"/>
        <v>167194.73909999928</v>
      </c>
      <c r="O81" s="329">
        <f t="shared" si="3"/>
        <v>526158.73909999966</v>
      </c>
    </row>
    <row r="82" spans="1:15" x14ac:dyDescent="0.15">
      <c r="A82" s="193"/>
      <c r="B82" s="193"/>
      <c r="C82" s="329"/>
      <c r="D82" s="482"/>
      <c r="E82" s="193"/>
      <c r="F82" s="203"/>
      <c r="G82" s="329"/>
      <c r="H82" s="482" t="s">
        <v>2743</v>
      </c>
      <c r="I82" s="329"/>
      <c r="J82" s="193"/>
      <c r="K82" s="193">
        <v>5700362446</v>
      </c>
      <c r="L82" s="329">
        <v>70587.816999999995</v>
      </c>
      <c r="M82" s="193" t="s">
        <v>2762</v>
      </c>
      <c r="N82" s="329">
        <f t="shared" si="2"/>
        <v>96606.922099999283</v>
      </c>
      <c r="O82" s="329">
        <f t="shared" si="3"/>
        <v>455570.92209999968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 t="s">
        <v>2743</v>
      </c>
      <c r="I83" s="329"/>
      <c r="J83" s="193"/>
      <c r="K83" s="193">
        <v>5700362446</v>
      </c>
      <c r="L83" s="329">
        <v>96606.922099999283</v>
      </c>
      <c r="M83" s="193" t="s">
        <v>2762</v>
      </c>
      <c r="N83" s="329">
        <f t="shared" si="2"/>
        <v>0</v>
      </c>
      <c r="O83" s="329">
        <f t="shared" si="3"/>
        <v>358964.00000000041</v>
      </c>
    </row>
    <row r="84" spans="1:15" x14ac:dyDescent="0.15">
      <c r="A84" s="193"/>
      <c r="B84" s="193"/>
      <c r="C84" s="329"/>
      <c r="D84" s="482"/>
      <c r="E84" s="193"/>
      <c r="F84" s="193"/>
      <c r="G84" s="329"/>
      <c r="H84" s="482" t="s">
        <v>2743</v>
      </c>
      <c r="I84" s="329"/>
      <c r="J84" s="193"/>
      <c r="K84" s="193">
        <v>5700362446</v>
      </c>
      <c r="L84" s="329">
        <v>33236.354900000697</v>
      </c>
      <c r="M84" s="193" t="s">
        <v>2763</v>
      </c>
      <c r="N84" s="329">
        <f>G74+N83-I84-L84</f>
        <v>166137.6450999993</v>
      </c>
      <c r="O84" s="329">
        <f t="shared" si="3"/>
        <v>325727.64509999973</v>
      </c>
    </row>
    <row r="85" spans="1:15" x14ac:dyDescent="0.15">
      <c r="A85" s="193"/>
      <c r="B85" s="193"/>
      <c r="C85" s="329"/>
      <c r="D85" s="482" t="s">
        <v>2744</v>
      </c>
      <c r="E85" s="193" t="s">
        <v>1283</v>
      </c>
      <c r="F85" s="193" t="s">
        <v>2765</v>
      </c>
      <c r="G85" s="329">
        <v>123618</v>
      </c>
      <c r="H85" s="482" t="s">
        <v>2744</v>
      </c>
      <c r="I85" s="329">
        <v>6774.0609999999988</v>
      </c>
      <c r="J85" s="193" t="s">
        <v>2763</v>
      </c>
      <c r="K85" s="193">
        <v>5700362446</v>
      </c>
      <c r="L85" s="329">
        <v>18456.641</v>
      </c>
      <c r="M85" s="193" t="s">
        <v>2763</v>
      </c>
      <c r="N85" s="329">
        <f t="shared" si="2"/>
        <v>140906.94309999931</v>
      </c>
      <c r="O85" s="329">
        <f t="shared" si="3"/>
        <v>424114.94309999974</v>
      </c>
    </row>
    <row r="86" spans="1:15" x14ac:dyDescent="0.15">
      <c r="A86" s="193"/>
      <c r="B86" s="193"/>
      <c r="C86" s="329"/>
      <c r="D86" s="482"/>
      <c r="E86" s="193"/>
      <c r="F86" s="203"/>
      <c r="G86" s="329"/>
      <c r="H86" s="482" t="s">
        <v>2744</v>
      </c>
      <c r="I86" s="329"/>
      <c r="J86" s="193"/>
      <c r="K86" s="193">
        <v>5700362446</v>
      </c>
      <c r="L86" s="329">
        <v>74987.032000000007</v>
      </c>
      <c r="M86" s="193" t="s">
        <v>2763</v>
      </c>
      <c r="N86" s="329">
        <f t="shared" si="2"/>
        <v>65919.911099999299</v>
      </c>
      <c r="O86" s="329">
        <f t="shared" si="3"/>
        <v>349127.91109999974</v>
      </c>
    </row>
    <row r="87" spans="1:15" x14ac:dyDescent="0.15">
      <c r="A87" s="193"/>
      <c r="B87" s="193"/>
      <c r="C87" s="329"/>
      <c r="D87" s="482" t="s">
        <v>2745</v>
      </c>
      <c r="E87" s="193" t="s">
        <v>319</v>
      </c>
      <c r="F87" s="203" t="s">
        <v>2773</v>
      </c>
      <c r="G87" s="329">
        <v>263515.70999999996</v>
      </c>
      <c r="H87" s="482" t="s">
        <v>2745</v>
      </c>
      <c r="I87" s="329">
        <v>31100.307000000001</v>
      </c>
      <c r="J87" s="193" t="s">
        <v>2764</v>
      </c>
      <c r="K87" s="193">
        <v>5700362446</v>
      </c>
      <c r="L87" s="329">
        <v>8789.4560000000001</v>
      </c>
      <c r="M87" s="193" t="s">
        <v>2763</v>
      </c>
      <c r="N87" s="329">
        <f t="shared" si="2"/>
        <v>26030.1480999993</v>
      </c>
      <c r="O87" s="329">
        <f t="shared" si="3"/>
        <v>572753.8580999996</v>
      </c>
    </row>
    <row r="88" spans="1:15" x14ac:dyDescent="0.15">
      <c r="A88" s="193"/>
      <c r="B88" s="193"/>
      <c r="C88" s="329"/>
      <c r="D88" s="482" t="s">
        <v>2745</v>
      </c>
      <c r="E88" s="193" t="s">
        <v>1283</v>
      </c>
      <c r="F88" s="193" t="s">
        <v>2766</v>
      </c>
      <c r="G88" s="329">
        <v>279471</v>
      </c>
      <c r="H88" s="482" t="s">
        <v>2745</v>
      </c>
      <c r="I88" s="329"/>
      <c r="J88" s="203"/>
      <c r="K88" s="193">
        <v>5700362446</v>
      </c>
      <c r="L88" s="329">
        <v>26030.1480999993</v>
      </c>
      <c r="M88" s="193" t="s">
        <v>2763</v>
      </c>
      <c r="N88" s="329">
        <f t="shared" si="2"/>
        <v>0</v>
      </c>
      <c r="O88" s="329">
        <f t="shared" si="3"/>
        <v>826194.71000000031</v>
      </c>
    </row>
    <row r="89" spans="1:15" x14ac:dyDescent="0.15">
      <c r="A89" s="193"/>
      <c r="B89" s="193"/>
      <c r="C89" s="329"/>
      <c r="D89" s="482"/>
      <c r="E89" s="193"/>
      <c r="F89" s="193"/>
      <c r="G89" s="329"/>
      <c r="H89" s="482" t="s">
        <v>2745</v>
      </c>
      <c r="I89" s="329"/>
      <c r="J89" s="203"/>
      <c r="K89" s="193">
        <v>5700362446</v>
      </c>
      <c r="L89" s="329">
        <v>59066.945900000697</v>
      </c>
      <c r="M89" s="193" t="s">
        <v>2764</v>
      </c>
      <c r="N89" s="329">
        <f>G75+N88-I89-L89</f>
        <v>100523.05409999931</v>
      </c>
      <c r="O89" s="329">
        <f t="shared" si="3"/>
        <v>767127.76409999956</v>
      </c>
    </row>
    <row r="90" spans="1:15" x14ac:dyDescent="0.15">
      <c r="A90" s="193"/>
      <c r="B90" s="193"/>
      <c r="C90" s="329"/>
      <c r="D90" s="482"/>
      <c r="E90" s="193"/>
      <c r="F90" s="193"/>
      <c r="G90" s="329"/>
      <c r="H90" s="482" t="s">
        <v>2745</v>
      </c>
      <c r="I90" s="329"/>
      <c r="J90" s="193"/>
      <c r="K90" s="193">
        <v>5700362446</v>
      </c>
      <c r="L90" s="329">
        <v>87148.3</v>
      </c>
      <c r="M90" s="193" t="s">
        <v>2764</v>
      </c>
      <c r="N90" s="329">
        <f t="shared" si="2"/>
        <v>13374.754099999307</v>
      </c>
      <c r="O90" s="329">
        <f t="shared" si="3"/>
        <v>679979.46409999952</v>
      </c>
    </row>
    <row r="91" spans="1:15" x14ac:dyDescent="0.15">
      <c r="A91" s="193"/>
      <c r="B91" s="193"/>
      <c r="C91" s="329"/>
      <c r="D91" s="482"/>
      <c r="E91" s="193"/>
      <c r="F91" s="193"/>
      <c r="G91" s="329"/>
      <c r="H91" s="482" t="s">
        <v>2746</v>
      </c>
      <c r="I91" s="329">
        <v>5355.4810000000007</v>
      </c>
      <c r="J91" s="193" t="s">
        <v>2764</v>
      </c>
      <c r="K91" s="193">
        <v>5700362446</v>
      </c>
      <c r="L91" s="329">
        <v>8019.2730999993064</v>
      </c>
      <c r="M91" s="193" t="s">
        <v>2764</v>
      </c>
      <c r="N91" s="329">
        <f t="shared" si="2"/>
        <v>0</v>
      </c>
      <c r="O91" s="329">
        <f t="shared" si="3"/>
        <v>666604.7100000002</v>
      </c>
    </row>
    <row r="92" spans="1:15" x14ac:dyDescent="0.15">
      <c r="A92" s="193"/>
      <c r="B92" s="193"/>
      <c r="C92" s="329"/>
      <c r="D92" s="482"/>
      <c r="E92" s="193"/>
      <c r="F92" s="193"/>
      <c r="G92" s="329"/>
      <c r="H92" s="482" t="s">
        <v>2746</v>
      </c>
      <c r="I92" s="329"/>
      <c r="J92" s="193"/>
      <c r="K92" s="193">
        <v>5700362446</v>
      </c>
      <c r="L92" s="329">
        <v>1905.5289000006901</v>
      </c>
      <c r="M92" s="193" t="s">
        <v>2765</v>
      </c>
      <c r="N92" s="329">
        <f>G85+N91-I92-L92</f>
        <v>121712.47109999931</v>
      </c>
      <c r="O92" s="329">
        <f t="shared" ref="O92:O115" si="34">O91+G92-I92-L92</f>
        <v>664699.18109999946</v>
      </c>
    </row>
    <row r="93" spans="1:15" x14ac:dyDescent="0.15">
      <c r="A93" s="193"/>
      <c r="B93" s="193"/>
      <c r="C93" s="329"/>
      <c r="D93" s="482"/>
      <c r="E93" s="193"/>
      <c r="F93" s="193"/>
      <c r="G93" s="329"/>
      <c r="H93" s="482" t="s">
        <v>2747</v>
      </c>
      <c r="I93" s="329">
        <v>36437.254000000001</v>
      </c>
      <c r="J93" s="193" t="s">
        <v>2765</v>
      </c>
      <c r="K93" s="193">
        <v>5700362446</v>
      </c>
      <c r="L93" s="329">
        <v>51733.614999999998</v>
      </c>
      <c r="M93" s="193" t="s">
        <v>2765</v>
      </c>
      <c r="N93" s="329">
        <f t="shared" ref="N93:N115" si="35">+N92-I93-L93</f>
        <v>33541.602099999312</v>
      </c>
      <c r="O93" s="329">
        <f t="shared" si="34"/>
        <v>576528.31209999952</v>
      </c>
    </row>
    <row r="94" spans="1:15" x14ac:dyDescent="0.15">
      <c r="A94" s="193"/>
      <c r="B94" s="193"/>
      <c r="C94" s="329"/>
      <c r="D94" s="482"/>
      <c r="E94" s="193"/>
      <c r="F94" s="193"/>
      <c r="G94" s="329"/>
      <c r="H94" s="482" t="s">
        <v>2747</v>
      </c>
      <c r="I94" s="329"/>
      <c r="J94" s="193"/>
      <c r="K94" s="193">
        <v>5700362446</v>
      </c>
      <c r="L94" s="329">
        <v>8811.1990000000005</v>
      </c>
      <c r="M94" s="193" t="s">
        <v>2765</v>
      </c>
      <c r="N94" s="329">
        <f t="shared" si="35"/>
        <v>24730.403099999312</v>
      </c>
      <c r="O94" s="329">
        <f t="shared" si="34"/>
        <v>567717.11309999949</v>
      </c>
    </row>
    <row r="95" spans="1:15" x14ac:dyDescent="0.15">
      <c r="A95" s="193"/>
      <c r="B95" s="193"/>
      <c r="C95" s="329"/>
      <c r="D95" s="482"/>
      <c r="E95" s="193"/>
      <c r="F95" s="193"/>
      <c r="G95" s="329"/>
      <c r="H95" s="482" t="s">
        <v>2747</v>
      </c>
      <c r="I95" s="329"/>
      <c r="J95" s="193"/>
      <c r="K95" s="193">
        <v>5700362446</v>
      </c>
      <c r="L95" s="329">
        <v>24730.403099999312</v>
      </c>
      <c r="M95" s="193" t="s">
        <v>2765</v>
      </c>
      <c r="N95" s="329">
        <f t="shared" si="35"/>
        <v>0</v>
      </c>
      <c r="O95" s="329">
        <f t="shared" si="34"/>
        <v>542986.7100000002</v>
      </c>
    </row>
    <row r="96" spans="1:15" x14ac:dyDescent="0.15">
      <c r="A96" s="193"/>
      <c r="B96" s="193"/>
      <c r="C96" s="329"/>
      <c r="D96" s="482"/>
      <c r="E96" s="193"/>
      <c r="F96" s="193"/>
      <c r="G96" s="329"/>
      <c r="H96" s="482" t="s">
        <v>2747</v>
      </c>
      <c r="I96" s="329"/>
      <c r="J96" s="193"/>
      <c r="K96" s="193">
        <v>5700362428</v>
      </c>
      <c r="L96" s="329">
        <v>24983.521900000698</v>
      </c>
      <c r="M96" s="203" t="s">
        <v>2773</v>
      </c>
      <c r="N96" s="329">
        <f>G87+N95-I96-L96</f>
        <v>238532.18809999927</v>
      </c>
      <c r="O96" s="329">
        <f t="shared" si="34"/>
        <v>518003.1880999995</v>
      </c>
    </row>
    <row r="97" spans="1:15" x14ac:dyDescent="0.15">
      <c r="A97" s="193"/>
      <c r="B97" s="193"/>
      <c r="C97" s="329"/>
      <c r="D97" s="482" t="s">
        <v>2748</v>
      </c>
      <c r="E97" s="193" t="s">
        <v>1283</v>
      </c>
      <c r="F97" s="193" t="s">
        <v>2767</v>
      </c>
      <c r="G97" s="329">
        <v>123648</v>
      </c>
      <c r="H97" s="482" t="s">
        <v>2748</v>
      </c>
      <c r="I97" s="329">
        <v>29780.457999999999</v>
      </c>
      <c r="J97" s="203" t="s">
        <v>2773</v>
      </c>
      <c r="K97" s="193">
        <v>5700362428</v>
      </c>
      <c r="L97" s="329">
        <v>12837.608</v>
      </c>
      <c r="M97" s="203" t="s">
        <v>2773</v>
      </c>
      <c r="N97" s="329">
        <f t="shared" si="35"/>
        <v>195914.12209999928</v>
      </c>
      <c r="O97" s="329">
        <f t="shared" si="34"/>
        <v>599033.12209999945</v>
      </c>
    </row>
    <row r="98" spans="1:15" x14ac:dyDescent="0.15">
      <c r="A98" s="193"/>
      <c r="B98" s="193"/>
      <c r="C98" s="329"/>
      <c r="D98" s="482" t="s">
        <v>2749</v>
      </c>
      <c r="E98" s="193" t="s">
        <v>1283</v>
      </c>
      <c r="F98" s="193" t="s">
        <v>2768</v>
      </c>
      <c r="G98" s="329">
        <v>83730</v>
      </c>
      <c r="H98" s="482" t="s">
        <v>2749</v>
      </c>
      <c r="I98" s="329">
        <v>13806.541000000003</v>
      </c>
      <c r="J98" s="203" t="s">
        <v>2773</v>
      </c>
      <c r="K98" s="193">
        <v>5700362428</v>
      </c>
      <c r="L98" s="329">
        <v>116.751</v>
      </c>
      <c r="M98" s="203" t="s">
        <v>2773</v>
      </c>
      <c r="N98" s="329">
        <f t="shared" si="35"/>
        <v>181990.83009999929</v>
      </c>
      <c r="O98" s="329">
        <f t="shared" si="34"/>
        <v>668839.83009999944</v>
      </c>
    </row>
    <row r="99" spans="1:15" x14ac:dyDescent="0.15">
      <c r="A99" s="193"/>
      <c r="B99" s="193"/>
      <c r="C99" s="329"/>
      <c r="D99" s="482"/>
      <c r="E99" s="193"/>
      <c r="F99" s="193"/>
      <c r="G99" s="329"/>
      <c r="H99" s="482" t="s">
        <v>2749</v>
      </c>
      <c r="I99" s="329"/>
      <c r="J99" s="193"/>
      <c r="K99" s="193">
        <v>5700362428</v>
      </c>
      <c r="L99" s="329">
        <v>43344.514999999999</v>
      </c>
      <c r="M99" s="203" t="s">
        <v>2773</v>
      </c>
      <c r="N99" s="329">
        <f t="shared" si="35"/>
        <v>138646.31509999931</v>
      </c>
      <c r="O99" s="329">
        <f t="shared" si="34"/>
        <v>625495.31509999943</v>
      </c>
    </row>
    <row r="100" spans="1:15" x14ac:dyDescent="0.15">
      <c r="A100" s="193"/>
      <c r="B100" s="193"/>
      <c r="C100" s="329"/>
      <c r="D100" s="482"/>
      <c r="E100" s="193"/>
      <c r="F100" s="193"/>
      <c r="G100" s="329"/>
      <c r="H100" s="482" t="s">
        <v>2749</v>
      </c>
      <c r="I100" s="329"/>
      <c r="J100" s="193"/>
      <c r="K100" s="193">
        <v>5700362428</v>
      </c>
      <c r="L100" s="329">
        <v>55018.606</v>
      </c>
      <c r="M100" s="203" t="s">
        <v>2773</v>
      </c>
      <c r="N100" s="329">
        <f t="shared" si="35"/>
        <v>83627.709099999309</v>
      </c>
      <c r="O100" s="329">
        <f t="shared" si="34"/>
        <v>570476.7090999994</v>
      </c>
    </row>
    <row r="101" spans="1:15" x14ac:dyDescent="0.15">
      <c r="A101" s="193"/>
      <c r="B101" s="193"/>
      <c r="C101" s="329"/>
      <c r="D101" s="482"/>
      <c r="E101" s="193"/>
      <c r="F101" s="193"/>
      <c r="G101" s="329"/>
      <c r="H101" s="482" t="s">
        <v>2750</v>
      </c>
      <c r="I101" s="329">
        <v>20070.813000000002</v>
      </c>
      <c r="J101" s="203" t="s">
        <v>2773</v>
      </c>
      <c r="K101" s="193">
        <v>5700362428</v>
      </c>
      <c r="L101" s="329">
        <v>35588.053</v>
      </c>
      <c r="M101" s="203" t="s">
        <v>2773</v>
      </c>
      <c r="N101" s="329">
        <f t="shared" si="35"/>
        <v>27968.843099999307</v>
      </c>
      <c r="O101" s="329">
        <f t="shared" si="34"/>
        <v>514817.84309999942</v>
      </c>
    </row>
    <row r="102" spans="1:15" x14ac:dyDescent="0.15">
      <c r="A102" s="193"/>
      <c r="B102" s="193"/>
      <c r="C102" s="329"/>
      <c r="D102" s="482" t="s">
        <v>2751</v>
      </c>
      <c r="E102" s="193" t="s">
        <v>1283</v>
      </c>
      <c r="F102" s="193" t="s">
        <v>2769</v>
      </c>
      <c r="G102" s="329">
        <v>199514</v>
      </c>
      <c r="H102" s="482" t="s">
        <v>2751</v>
      </c>
      <c r="I102" s="329">
        <v>4528.4110000000001</v>
      </c>
      <c r="J102" s="203" t="s">
        <v>2773</v>
      </c>
      <c r="K102" s="193">
        <v>5700362428</v>
      </c>
      <c r="L102" s="329">
        <v>4606.1260000000002</v>
      </c>
      <c r="M102" s="203" t="s">
        <v>2773</v>
      </c>
      <c r="N102" s="329">
        <f t="shared" si="35"/>
        <v>18834.306099999307</v>
      </c>
      <c r="O102" s="329">
        <f t="shared" si="34"/>
        <v>705197.30609999946</v>
      </c>
    </row>
    <row r="103" spans="1:15" x14ac:dyDescent="0.15">
      <c r="A103" s="193"/>
      <c r="B103" s="193"/>
      <c r="C103" s="329"/>
      <c r="D103" s="482"/>
      <c r="E103" s="193"/>
      <c r="F103" s="193"/>
      <c r="G103" s="329"/>
      <c r="H103" s="482" t="s">
        <v>2751</v>
      </c>
      <c r="I103" s="329"/>
      <c r="J103" s="193"/>
      <c r="K103" s="193">
        <v>5700362428</v>
      </c>
      <c r="L103" s="329">
        <v>18834.306099999307</v>
      </c>
      <c r="M103" s="203" t="s">
        <v>2773</v>
      </c>
      <c r="N103" s="329">
        <f t="shared" si="35"/>
        <v>0</v>
      </c>
      <c r="O103" s="329">
        <f t="shared" si="34"/>
        <v>686363.00000000012</v>
      </c>
    </row>
    <row r="104" spans="1:15" x14ac:dyDescent="0.15">
      <c r="A104" s="193"/>
      <c r="B104" s="193"/>
      <c r="C104" s="329"/>
      <c r="D104" s="482"/>
      <c r="E104" s="193"/>
      <c r="F104" s="193"/>
      <c r="G104" s="329"/>
      <c r="H104" s="482" t="s">
        <v>2751</v>
      </c>
      <c r="I104" s="329"/>
      <c r="J104" s="193"/>
      <c r="K104" s="193">
        <v>5700362446</v>
      </c>
      <c r="L104" s="329">
        <v>22053.9049000007</v>
      </c>
      <c r="M104" s="193" t="s">
        <v>2766</v>
      </c>
      <c r="N104" s="329">
        <f>G88+N103-I104-L104</f>
        <v>257417.09509999931</v>
      </c>
      <c r="O104" s="329">
        <f t="shared" si="34"/>
        <v>664309.09509999945</v>
      </c>
    </row>
    <row r="105" spans="1:15" x14ac:dyDescent="0.15">
      <c r="A105" s="193"/>
      <c r="B105" s="193"/>
      <c r="C105" s="329"/>
      <c r="D105" s="482" t="s">
        <v>2752</v>
      </c>
      <c r="E105" s="193" t="s">
        <v>1283</v>
      </c>
      <c r="F105" s="193" t="s">
        <v>2770</v>
      </c>
      <c r="G105" s="329">
        <v>119688</v>
      </c>
      <c r="H105" s="482" t="s">
        <v>2752</v>
      </c>
      <c r="I105" s="329">
        <v>7514.67</v>
      </c>
      <c r="J105" s="193" t="s">
        <v>2766</v>
      </c>
      <c r="K105" s="193">
        <v>5700362446</v>
      </c>
      <c r="L105" s="329">
        <v>16925.714</v>
      </c>
      <c r="M105" s="193" t="s">
        <v>2766</v>
      </c>
      <c r="N105" s="329">
        <f t="shared" si="35"/>
        <v>232976.71109999929</v>
      </c>
      <c r="O105" s="329">
        <f t="shared" si="34"/>
        <v>759556.71109999937</v>
      </c>
    </row>
    <row r="106" spans="1:15" x14ac:dyDescent="0.15">
      <c r="A106" s="193"/>
      <c r="B106" s="193"/>
      <c r="C106" s="329"/>
      <c r="D106" s="482"/>
      <c r="E106" s="193"/>
      <c r="F106" s="193"/>
      <c r="G106" s="329"/>
      <c r="H106" s="482" t="s">
        <v>2752</v>
      </c>
      <c r="I106" s="329"/>
      <c r="J106" s="193"/>
      <c r="K106" s="193">
        <v>5700362446</v>
      </c>
      <c r="L106" s="329">
        <v>6701.6530000000002</v>
      </c>
      <c r="M106" s="193" t="s">
        <v>2766</v>
      </c>
      <c r="N106" s="329">
        <f t="shared" si="35"/>
        <v>226275.0580999993</v>
      </c>
      <c r="O106" s="329">
        <f t="shared" si="34"/>
        <v>752855.05809999933</v>
      </c>
    </row>
    <row r="107" spans="1:15" x14ac:dyDescent="0.15">
      <c r="A107" s="193"/>
      <c r="B107" s="193"/>
      <c r="C107" s="329"/>
      <c r="D107" s="482"/>
      <c r="E107" s="193"/>
      <c r="F107" s="193"/>
      <c r="G107" s="329"/>
      <c r="H107" s="482" t="s">
        <v>2755</v>
      </c>
      <c r="I107" s="329">
        <v>3166.277</v>
      </c>
      <c r="J107" s="193" t="s">
        <v>2766</v>
      </c>
      <c r="K107" s="193"/>
      <c r="L107" s="329"/>
      <c r="M107" s="193"/>
      <c r="N107" s="329">
        <f t="shared" si="35"/>
        <v>223108.78109999929</v>
      </c>
      <c r="O107" s="329">
        <f t="shared" si="34"/>
        <v>749688.78109999932</v>
      </c>
    </row>
    <row r="108" spans="1:15" hidden="1" x14ac:dyDescent="0.15">
      <c r="A108" s="193"/>
      <c r="B108" s="193"/>
      <c r="C108" s="329"/>
      <c r="D108" s="482"/>
      <c r="E108" s="193"/>
      <c r="F108" s="193"/>
      <c r="G108" s="329"/>
      <c r="H108" s="482"/>
      <c r="I108" s="329"/>
      <c r="J108" s="193"/>
      <c r="K108" s="193"/>
      <c r="L108" s="329"/>
      <c r="M108" s="203"/>
      <c r="N108" s="329">
        <f t="shared" si="35"/>
        <v>223108.78109999929</v>
      </c>
      <c r="O108" s="329">
        <f t="shared" si="34"/>
        <v>749688.78109999932</v>
      </c>
    </row>
    <row r="109" spans="1:15" hidden="1" x14ac:dyDescent="0.15">
      <c r="A109" s="193"/>
      <c r="B109" s="193"/>
      <c r="C109" s="329"/>
      <c r="D109" s="482"/>
      <c r="E109" s="193"/>
      <c r="F109" s="193"/>
      <c r="G109" s="329"/>
      <c r="H109" s="482"/>
      <c r="I109" s="329"/>
      <c r="J109" s="193"/>
      <c r="K109" s="193"/>
      <c r="L109" s="329"/>
      <c r="M109" s="193"/>
      <c r="N109" s="329">
        <f t="shared" si="35"/>
        <v>223108.78109999929</v>
      </c>
      <c r="O109" s="329">
        <f t="shared" si="34"/>
        <v>749688.78109999932</v>
      </c>
    </row>
    <row r="110" spans="1:15" hidden="1" x14ac:dyDescent="0.15">
      <c r="A110" s="193"/>
      <c r="B110" s="193"/>
      <c r="C110" s="329"/>
      <c r="D110" s="482"/>
      <c r="E110" s="193"/>
      <c r="F110" s="193"/>
      <c r="G110" s="329"/>
      <c r="H110" s="482"/>
      <c r="I110" s="329"/>
      <c r="J110" s="193"/>
      <c r="K110" s="193"/>
      <c r="L110" s="329"/>
      <c r="M110" s="193"/>
      <c r="N110" s="329">
        <f t="shared" si="35"/>
        <v>223108.78109999929</v>
      </c>
      <c r="O110" s="329">
        <f t="shared" si="34"/>
        <v>749688.78109999932</v>
      </c>
    </row>
    <row r="111" spans="1:15" hidden="1" x14ac:dyDescent="0.15">
      <c r="A111" s="193"/>
      <c r="B111" s="193"/>
      <c r="C111" s="329"/>
      <c r="D111" s="482"/>
      <c r="E111" s="193"/>
      <c r="F111" s="193"/>
      <c r="G111" s="329"/>
      <c r="H111" s="482"/>
      <c r="I111" s="329"/>
      <c r="J111" s="193"/>
      <c r="K111" s="193"/>
      <c r="L111" s="329"/>
      <c r="M111" s="193"/>
      <c r="N111" s="329">
        <f t="shared" si="35"/>
        <v>223108.78109999929</v>
      </c>
      <c r="O111" s="329">
        <f t="shared" si="34"/>
        <v>749688.78109999932</v>
      </c>
    </row>
    <row r="112" spans="1:15" hidden="1" x14ac:dyDescent="0.15">
      <c r="A112" s="193"/>
      <c r="B112" s="193"/>
      <c r="C112" s="329"/>
      <c r="D112" s="482"/>
      <c r="E112" s="193"/>
      <c r="F112" s="193"/>
      <c r="G112" s="329"/>
      <c r="H112" s="482"/>
      <c r="I112" s="329"/>
      <c r="J112" s="193"/>
      <c r="K112" s="193"/>
      <c r="L112" s="329"/>
      <c r="M112" s="193"/>
      <c r="N112" s="329">
        <f t="shared" si="35"/>
        <v>223108.78109999929</v>
      </c>
      <c r="O112" s="329">
        <f t="shared" si="34"/>
        <v>749688.78109999932</v>
      </c>
    </row>
    <row r="113" spans="1:15" hidden="1" x14ac:dyDescent="0.15">
      <c r="A113" s="193"/>
      <c r="B113" s="193"/>
      <c r="C113" s="329"/>
      <c r="D113" s="482"/>
      <c r="E113" s="193"/>
      <c r="F113" s="203"/>
      <c r="G113" s="329"/>
      <c r="H113" s="482"/>
      <c r="I113" s="329"/>
      <c r="J113" s="193"/>
      <c r="K113" s="193"/>
      <c r="L113" s="329"/>
      <c r="M113" s="193"/>
      <c r="N113" s="329">
        <f t="shared" si="35"/>
        <v>223108.78109999929</v>
      </c>
      <c r="O113" s="329">
        <f t="shared" si="34"/>
        <v>749688.78109999932</v>
      </c>
    </row>
    <row r="114" spans="1:15" hidden="1" x14ac:dyDescent="0.15">
      <c r="A114" s="193"/>
      <c r="B114" s="193"/>
      <c r="C114" s="329"/>
      <c r="D114" s="482"/>
      <c r="E114" s="193"/>
      <c r="F114" s="193"/>
      <c r="G114" s="329"/>
      <c r="H114" s="483"/>
      <c r="I114" s="329"/>
      <c r="J114" s="193"/>
      <c r="K114" s="193"/>
      <c r="L114" s="329"/>
      <c r="M114" s="193"/>
      <c r="N114" s="329">
        <f t="shared" si="35"/>
        <v>223108.78109999929</v>
      </c>
      <c r="O114" s="329">
        <f t="shared" si="34"/>
        <v>749688.78109999932</v>
      </c>
    </row>
    <row r="115" spans="1:15" x14ac:dyDescent="0.15">
      <c r="A115" s="220"/>
      <c r="B115" s="220"/>
      <c r="C115" s="334"/>
      <c r="D115" s="482"/>
      <c r="E115" s="220"/>
      <c r="F115" s="220"/>
      <c r="G115" s="334"/>
      <c r="H115" s="484"/>
      <c r="I115" s="334"/>
      <c r="J115" s="220"/>
      <c r="K115" s="220"/>
      <c r="L115" s="334"/>
      <c r="M115" s="220"/>
      <c r="N115" s="329">
        <f t="shared" si="35"/>
        <v>223108.78109999929</v>
      </c>
      <c r="O115" s="329">
        <f t="shared" si="34"/>
        <v>749688.78109999932</v>
      </c>
    </row>
    <row r="116" spans="1:15" x14ac:dyDescent="0.15">
      <c r="A116" s="224"/>
      <c r="B116" s="224"/>
      <c r="C116" s="335">
        <f>SUM(C7:C115)</f>
        <v>809949.68009999918</v>
      </c>
      <c r="D116" s="224"/>
      <c r="E116" s="224"/>
      <c r="F116" s="224"/>
      <c r="G116" s="335">
        <f>SUM(G7:G114)</f>
        <v>3259979.2459999998</v>
      </c>
      <c r="H116" s="226"/>
      <c r="I116" s="335">
        <f>SUM(I7:I114)</f>
        <v>315350.75800000003</v>
      </c>
      <c r="J116" s="224"/>
      <c r="K116" s="224"/>
      <c r="L116" s="335">
        <f>SUM(L7:L114)</f>
        <v>3004889.3870000001</v>
      </c>
      <c r="M116" s="224"/>
      <c r="N116" s="227"/>
      <c r="O116" s="228">
        <f>C116+G116-I116-L116</f>
        <v>749688.78109999886</v>
      </c>
    </row>
    <row r="117" spans="1:15" x14ac:dyDescent="0.15">
      <c r="A117" s="230"/>
      <c r="B117" s="615"/>
      <c r="C117" s="615"/>
      <c r="D117" s="615"/>
      <c r="E117" s="231"/>
      <c r="F117" s="541"/>
      <c r="G117" s="232"/>
      <c r="H117" s="233"/>
      <c r="I117" s="234"/>
      <c r="J117" s="272"/>
      <c r="K117" s="235" t="s">
        <v>200</v>
      </c>
      <c r="L117" s="236">
        <f>+L116+I116</f>
        <v>3320240.145</v>
      </c>
      <c r="M117" s="284"/>
      <c r="N117" s="330">
        <f>+N115</f>
        <v>223108.78109999929</v>
      </c>
      <c r="O117" s="331" t="s">
        <v>2766</v>
      </c>
    </row>
    <row r="118" spans="1:15" x14ac:dyDescent="0.15">
      <c r="A118" s="181"/>
      <c r="B118" s="542"/>
      <c r="C118" s="336"/>
      <c r="D118" s="542"/>
      <c r="E118" s="231"/>
      <c r="F118" s="541"/>
      <c r="G118" s="232"/>
      <c r="H118" s="233"/>
      <c r="I118" s="234"/>
      <c r="J118" s="273"/>
      <c r="K118" s="235"/>
      <c r="L118" s="236"/>
      <c r="M118" s="284"/>
      <c r="N118" s="330">
        <f>+G97</f>
        <v>123648</v>
      </c>
      <c r="O118" s="331" t="str">
        <f>+F97</f>
        <v>GC 251114</v>
      </c>
    </row>
    <row r="119" spans="1:15" x14ac:dyDescent="0.15">
      <c r="A119" s="181"/>
      <c r="B119" s="544"/>
      <c r="C119" s="336"/>
      <c r="D119" s="544"/>
      <c r="E119" s="231"/>
      <c r="F119" s="543"/>
      <c r="G119" s="232"/>
      <c r="H119" s="233"/>
      <c r="I119" s="234"/>
      <c r="J119" s="273"/>
      <c r="K119" s="235"/>
      <c r="L119" s="236"/>
      <c r="M119" s="235"/>
      <c r="N119" s="330">
        <f>+G98</f>
        <v>83730</v>
      </c>
      <c r="O119" s="331" t="str">
        <f>+F98</f>
        <v>GC 261114</v>
      </c>
    </row>
    <row r="120" spans="1:15" x14ac:dyDescent="0.15">
      <c r="A120" s="181"/>
      <c r="B120" s="544"/>
      <c r="C120" s="336"/>
      <c r="D120" s="544"/>
      <c r="E120" s="231"/>
      <c r="F120" s="543"/>
      <c r="G120" s="232"/>
      <c r="H120" s="233"/>
      <c r="I120" s="234"/>
      <c r="J120" s="273"/>
      <c r="K120" s="235"/>
      <c r="L120" s="236"/>
      <c r="M120" s="235"/>
      <c r="N120" s="330">
        <f>+G102</f>
        <v>199514</v>
      </c>
      <c r="O120" s="331" t="str">
        <f>+F102</f>
        <v>GC 281114</v>
      </c>
    </row>
    <row r="121" spans="1:15" x14ac:dyDescent="0.15">
      <c r="A121" s="181"/>
      <c r="B121" s="544"/>
      <c r="C121" s="336"/>
      <c r="D121" s="544"/>
      <c r="E121" s="231"/>
      <c r="F121" s="543"/>
      <c r="G121" s="232"/>
      <c r="H121" s="233"/>
      <c r="I121" s="234"/>
      <c r="J121" s="273"/>
      <c r="K121" s="235"/>
      <c r="L121" s="236"/>
      <c r="M121" s="235"/>
      <c r="N121" s="330">
        <f>+G105</f>
        <v>119688</v>
      </c>
      <c r="O121" s="331" t="str">
        <f>+F105</f>
        <v>GC 291114</v>
      </c>
    </row>
    <row r="122" spans="1:15" x14ac:dyDescent="0.15">
      <c r="A122" s="230" t="s">
        <v>2704</v>
      </c>
      <c r="B122" s="544" t="s">
        <v>2724</v>
      </c>
      <c r="C122" s="336"/>
      <c r="D122" s="544"/>
      <c r="E122" s="231" t="s">
        <v>67</v>
      </c>
      <c r="F122" s="543">
        <v>6552114.79</v>
      </c>
      <c r="G122" s="232" t="s">
        <v>98</v>
      </c>
      <c r="H122" s="233">
        <v>41899</v>
      </c>
      <c r="I122" s="234" t="s">
        <v>199</v>
      </c>
      <c r="J122" s="236">
        <v>8342.0700999991859</v>
      </c>
      <c r="K122" s="235"/>
      <c r="L122" s="236"/>
      <c r="M122" s="284"/>
      <c r="N122" s="330"/>
      <c r="O122" s="331"/>
    </row>
    <row r="123" spans="1:15" x14ac:dyDescent="0.15">
      <c r="A123" s="230" t="s">
        <v>2705</v>
      </c>
      <c r="B123" s="544" t="s">
        <v>2778</v>
      </c>
      <c r="C123" s="336"/>
      <c r="D123" s="544"/>
      <c r="E123" s="231" t="s">
        <v>67</v>
      </c>
      <c r="F123" s="543">
        <v>4352938.05</v>
      </c>
      <c r="G123" s="232" t="s">
        <v>98</v>
      </c>
      <c r="H123" s="233">
        <v>41911</v>
      </c>
      <c r="I123" s="234" t="s">
        <v>199</v>
      </c>
      <c r="J123" s="236">
        <v>85864.620999999999</v>
      </c>
      <c r="K123" s="235"/>
      <c r="L123" s="236"/>
      <c r="M123" s="284"/>
      <c r="N123" s="330"/>
      <c r="O123" s="331"/>
    </row>
    <row r="124" spans="1:15" x14ac:dyDescent="0.15">
      <c r="A124" s="230" t="s">
        <v>2706</v>
      </c>
      <c r="B124" s="544" t="s">
        <v>2779</v>
      </c>
      <c r="C124" s="336"/>
      <c r="D124" s="544"/>
      <c r="E124" s="231" t="s">
        <v>67</v>
      </c>
      <c r="F124" s="543">
        <v>17538327.32</v>
      </c>
      <c r="G124" s="232" t="s">
        <v>98</v>
      </c>
      <c r="H124" s="233">
        <v>41913</v>
      </c>
      <c r="I124" s="234" t="s">
        <v>199</v>
      </c>
      <c r="J124" s="236">
        <v>112590.057</v>
      </c>
      <c r="K124" s="268"/>
      <c r="L124" s="236"/>
      <c r="M124" s="235"/>
      <c r="N124" s="330"/>
      <c r="O124" s="331"/>
    </row>
    <row r="125" spans="1:15" x14ac:dyDescent="0.15">
      <c r="A125" s="230" t="s">
        <v>2707</v>
      </c>
      <c r="B125" s="544" t="s">
        <v>2780</v>
      </c>
      <c r="C125" s="336"/>
      <c r="D125" s="544"/>
      <c r="E125" s="231" t="s">
        <v>67</v>
      </c>
      <c r="F125" s="543">
        <v>5714431.9900000002</v>
      </c>
      <c r="G125" s="232" t="s">
        <v>98</v>
      </c>
      <c r="H125" s="233">
        <v>41919</v>
      </c>
      <c r="I125" s="234" t="s">
        <v>199</v>
      </c>
      <c r="J125" s="236">
        <v>44883</v>
      </c>
      <c r="K125" s="268"/>
      <c r="L125" s="236"/>
      <c r="M125" s="235"/>
      <c r="N125" s="330"/>
      <c r="O125" s="331"/>
    </row>
    <row r="126" spans="1:15" x14ac:dyDescent="0.15">
      <c r="A126" s="230" t="s">
        <v>2708</v>
      </c>
      <c r="B126" s="544" t="s">
        <v>2781</v>
      </c>
      <c r="C126" s="336"/>
      <c r="D126" s="544"/>
      <c r="E126" s="231" t="s">
        <v>67</v>
      </c>
      <c r="F126" s="543">
        <v>14903932.25</v>
      </c>
      <c r="G126" s="232" t="s">
        <v>98</v>
      </c>
      <c r="H126" s="233">
        <v>41919</v>
      </c>
      <c r="I126" s="234" t="s">
        <v>199</v>
      </c>
      <c r="J126" s="236">
        <v>89945</v>
      </c>
      <c r="M126" s="235"/>
      <c r="N126" s="330"/>
      <c r="O126" s="331"/>
    </row>
    <row r="127" spans="1:15" x14ac:dyDescent="0.15">
      <c r="A127" s="230" t="s">
        <v>2715</v>
      </c>
      <c r="B127" s="544" t="s">
        <v>2782</v>
      </c>
      <c r="C127" s="336"/>
      <c r="D127" s="544"/>
      <c r="E127" s="231" t="s">
        <v>67</v>
      </c>
      <c r="F127" s="543">
        <v>15595346.49</v>
      </c>
      <c r="G127" s="232" t="s">
        <v>98</v>
      </c>
      <c r="H127" s="233">
        <v>41939</v>
      </c>
      <c r="I127" s="234" t="s">
        <v>199</v>
      </c>
      <c r="J127" s="236">
        <v>36811.733</v>
      </c>
      <c r="M127" s="235"/>
      <c r="N127" s="330"/>
      <c r="O127" s="331"/>
    </row>
    <row r="128" spans="1:15" x14ac:dyDescent="0.15">
      <c r="A128" s="230" t="s">
        <v>2716</v>
      </c>
      <c r="B128" s="544" t="s">
        <v>2777</v>
      </c>
      <c r="C128" s="336"/>
      <c r="D128" s="544"/>
      <c r="E128" s="231" t="s">
        <v>67</v>
      </c>
      <c r="F128" s="543">
        <v>13490305.77</v>
      </c>
      <c r="G128" s="232" t="s">
        <v>98</v>
      </c>
      <c r="H128" s="233">
        <v>41940</v>
      </c>
      <c r="I128" s="234" t="s">
        <v>199</v>
      </c>
      <c r="J128" s="236">
        <v>60915.951000000001</v>
      </c>
      <c r="M128" s="235"/>
      <c r="N128" s="330"/>
      <c r="O128" s="331"/>
    </row>
    <row r="129" spans="1:15" x14ac:dyDescent="0.15">
      <c r="A129" s="230" t="s">
        <v>2717</v>
      </c>
      <c r="B129" s="544" t="s">
        <v>2783</v>
      </c>
      <c r="C129" s="336"/>
      <c r="D129" s="544"/>
      <c r="E129" s="231" t="s">
        <v>67</v>
      </c>
      <c r="F129" s="543">
        <v>6966333.0700000003</v>
      </c>
      <c r="G129" s="232" t="s">
        <v>98</v>
      </c>
      <c r="H129" s="233">
        <v>41940</v>
      </c>
      <c r="I129" s="234" t="s">
        <v>199</v>
      </c>
      <c r="J129" s="236">
        <v>89769</v>
      </c>
      <c r="M129" s="235"/>
      <c r="N129" s="330"/>
      <c r="O129" s="331"/>
    </row>
    <row r="130" spans="1:15" x14ac:dyDescent="0.15">
      <c r="A130" s="230" t="s">
        <v>2718</v>
      </c>
      <c r="B130" s="544" t="s">
        <v>2784</v>
      </c>
      <c r="C130" s="336"/>
      <c r="D130" s="544"/>
      <c r="E130" s="231" t="s">
        <v>67</v>
      </c>
      <c r="F130" s="543">
        <v>4439846.96</v>
      </c>
      <c r="G130" s="232" t="s">
        <v>98</v>
      </c>
      <c r="H130" s="233">
        <v>41943</v>
      </c>
      <c r="I130" s="234" t="s">
        <v>199</v>
      </c>
      <c r="J130" s="236">
        <v>106514.69400000002</v>
      </c>
      <c r="M130" s="235"/>
      <c r="N130" s="330"/>
      <c r="O130" s="331"/>
    </row>
    <row r="131" spans="1:15" x14ac:dyDescent="0.15">
      <c r="A131" s="230" t="s">
        <v>2719</v>
      </c>
      <c r="B131" s="544" t="s">
        <v>2785</v>
      </c>
      <c r="C131" s="336"/>
      <c r="D131" s="544"/>
      <c r="E131" s="231" t="s">
        <v>67</v>
      </c>
      <c r="F131" s="543">
        <v>8026555.1600000001</v>
      </c>
      <c r="G131" s="232" t="s">
        <v>98</v>
      </c>
      <c r="H131" s="233">
        <v>41953</v>
      </c>
      <c r="I131" s="234" t="s">
        <v>199</v>
      </c>
      <c r="J131" s="236">
        <v>120017</v>
      </c>
      <c r="M131" s="235"/>
      <c r="N131" s="330"/>
      <c r="O131" s="331"/>
    </row>
    <row r="132" spans="1:15" x14ac:dyDescent="0.15">
      <c r="A132" s="230" t="s">
        <v>2756</v>
      </c>
      <c r="B132" s="544" t="s">
        <v>2786</v>
      </c>
      <c r="C132" s="336"/>
      <c r="D132" s="544"/>
      <c r="E132" s="231" t="s">
        <v>67</v>
      </c>
      <c r="F132" s="543">
        <v>9097041.5299999993</v>
      </c>
      <c r="G132" s="232" t="s">
        <v>98</v>
      </c>
      <c r="H132" s="233">
        <v>41957</v>
      </c>
      <c r="I132" s="234" t="s">
        <v>199</v>
      </c>
      <c r="J132" s="236">
        <v>199554</v>
      </c>
      <c r="M132" s="266">
        <f>+O132-O116</f>
        <v>0</v>
      </c>
      <c r="N132" s="228" t="s">
        <v>56</v>
      </c>
      <c r="O132" s="333">
        <f>SUM(N117:N131)</f>
        <v>749688.78109999932</v>
      </c>
    </row>
    <row r="133" spans="1:15" x14ac:dyDescent="0.15">
      <c r="A133" s="230" t="s">
        <v>2757</v>
      </c>
      <c r="B133" s="544" t="s">
        <v>2787</v>
      </c>
      <c r="C133" s="336"/>
      <c r="D133" s="544"/>
      <c r="E133" s="231" t="s">
        <v>67</v>
      </c>
      <c r="F133" s="543">
        <v>4523049.22</v>
      </c>
      <c r="G133" s="232" t="s">
        <v>98</v>
      </c>
      <c r="H133" s="233">
        <v>41961</v>
      </c>
      <c r="I133" s="234" t="s">
        <v>199</v>
      </c>
      <c r="J133" s="236">
        <v>154707.54999999999</v>
      </c>
      <c r="L133" s="236"/>
    </row>
    <row r="134" spans="1:15" s="181" customFormat="1" x14ac:dyDescent="0.15">
      <c r="A134" s="230" t="s">
        <v>2758</v>
      </c>
      <c r="B134" s="544" t="s">
        <v>2788</v>
      </c>
      <c r="C134" s="336"/>
      <c r="D134" s="544"/>
      <c r="E134" s="231" t="s">
        <v>67</v>
      </c>
      <c r="F134" s="543">
        <v>5432353.4800000004</v>
      </c>
      <c r="G134" s="232" t="s">
        <v>98</v>
      </c>
      <c r="H134" s="233">
        <v>41964</v>
      </c>
      <c r="I134" s="234" t="s">
        <v>199</v>
      </c>
      <c r="J134" s="236">
        <v>454284.88099999999</v>
      </c>
      <c r="K134" s="268"/>
      <c r="L134" s="236"/>
      <c r="M134" s="182"/>
      <c r="N134" s="180"/>
      <c r="O134" s="180"/>
    </row>
    <row r="135" spans="1:15" s="181" customFormat="1" x14ac:dyDescent="0.15">
      <c r="A135" s="230" t="s">
        <v>2759</v>
      </c>
      <c r="B135" s="544" t="s">
        <v>2789</v>
      </c>
      <c r="C135" s="336"/>
      <c r="D135" s="544"/>
      <c r="E135" s="231" t="s">
        <v>67</v>
      </c>
      <c r="F135" s="543">
        <v>13022245.75</v>
      </c>
      <c r="G135" s="232" t="s">
        <v>98</v>
      </c>
      <c r="H135" s="233">
        <v>41964</v>
      </c>
      <c r="I135" s="234" t="s">
        <v>199</v>
      </c>
      <c r="J135" s="236">
        <v>154316.038</v>
      </c>
      <c r="L135" s="180"/>
      <c r="M135" s="182"/>
      <c r="N135" s="180"/>
      <c r="O135" s="180"/>
    </row>
    <row r="136" spans="1:15" x14ac:dyDescent="0.15">
      <c r="A136" s="230" t="s">
        <v>2760</v>
      </c>
      <c r="B136" s="544" t="s">
        <v>2790</v>
      </c>
      <c r="C136" s="336"/>
      <c r="D136" s="544"/>
      <c r="E136" s="231" t="s">
        <v>67</v>
      </c>
      <c r="F136" s="543">
        <v>24259401.989999998</v>
      </c>
      <c r="G136" s="232" t="s">
        <v>98</v>
      </c>
      <c r="H136" s="233">
        <v>41968</v>
      </c>
      <c r="I136" s="234" t="s">
        <v>199</v>
      </c>
      <c r="J136" s="236">
        <v>115407.38800000001</v>
      </c>
    </row>
    <row r="137" spans="1:15" x14ac:dyDescent="0.15">
      <c r="A137" s="230" t="s">
        <v>2761</v>
      </c>
      <c r="B137" s="544" t="s">
        <v>2791</v>
      </c>
      <c r="C137" s="336"/>
      <c r="D137" s="544"/>
      <c r="E137" s="231" t="s">
        <v>67</v>
      </c>
      <c r="F137" s="543">
        <v>9991805.7200000007</v>
      </c>
      <c r="G137" s="232" t="s">
        <v>98</v>
      </c>
      <c r="H137" s="233">
        <v>41968</v>
      </c>
      <c r="I137" s="234" t="s">
        <v>199</v>
      </c>
      <c r="J137" s="236">
        <v>178155.60200000001</v>
      </c>
    </row>
    <row r="138" spans="1:15" x14ac:dyDescent="0.15">
      <c r="A138" s="230" t="s">
        <v>2762</v>
      </c>
      <c r="B138" s="544" t="s">
        <v>2792</v>
      </c>
      <c r="C138" s="336"/>
      <c r="D138" s="544"/>
      <c r="E138" s="231" t="s">
        <v>67</v>
      </c>
      <c r="F138" s="543">
        <v>7798080.1200000001</v>
      </c>
      <c r="G138" s="232" t="s">
        <v>98</v>
      </c>
      <c r="H138" s="233">
        <v>41969</v>
      </c>
      <c r="I138" s="234" t="s">
        <v>199</v>
      </c>
      <c r="J138" s="236">
        <v>197741.22809999928</v>
      </c>
    </row>
    <row r="139" spans="1:15" x14ac:dyDescent="0.15">
      <c r="A139" s="230" t="s">
        <v>2763</v>
      </c>
      <c r="B139" s="544" t="s">
        <v>2793</v>
      </c>
      <c r="C139" s="336"/>
      <c r="D139" s="544"/>
      <c r="E139" s="231" t="s">
        <v>67</v>
      </c>
      <c r="F139" s="543">
        <v>4931473.5199999996</v>
      </c>
      <c r="G139" s="232" t="s">
        <v>98</v>
      </c>
      <c r="H139" s="233">
        <v>41974</v>
      </c>
      <c r="I139" s="234" t="s">
        <v>199</v>
      </c>
      <c r="J139" s="236">
        <v>161499.63200000001</v>
      </c>
    </row>
    <row r="140" spans="1:15" x14ac:dyDescent="0.15">
      <c r="A140" s="230" t="s">
        <v>2764</v>
      </c>
      <c r="B140" s="544" t="s">
        <v>2794</v>
      </c>
      <c r="C140" s="336"/>
      <c r="D140" s="544"/>
      <c r="E140" s="231" t="s">
        <v>67</v>
      </c>
      <c r="F140" s="543">
        <v>6865885.3300000001</v>
      </c>
      <c r="G140" s="232" t="s">
        <v>98</v>
      </c>
      <c r="H140" s="233">
        <v>41975</v>
      </c>
      <c r="I140" s="234" t="s">
        <v>199</v>
      </c>
      <c r="J140" s="236">
        <v>154234.519</v>
      </c>
    </row>
    <row r="141" spans="1:15" x14ac:dyDescent="0.15">
      <c r="A141" s="230" t="s">
        <v>2765</v>
      </c>
      <c r="B141" s="544" t="s">
        <v>2795</v>
      </c>
      <c r="C141" s="336"/>
      <c r="D141" s="544"/>
      <c r="E141" s="231" t="s">
        <v>67</v>
      </c>
      <c r="F141" s="543">
        <v>22282518.420000002</v>
      </c>
      <c r="G141" s="232" t="s">
        <v>98</v>
      </c>
      <c r="H141" s="233">
        <v>41975</v>
      </c>
      <c r="I141" s="234" t="s">
        <v>199</v>
      </c>
      <c r="J141" s="236">
        <v>87180.745999999999</v>
      </c>
    </row>
    <row r="142" spans="1:15" x14ac:dyDescent="0.15">
      <c r="A142" s="230" t="s">
        <v>2766</v>
      </c>
      <c r="B142" s="544" t="s">
        <v>2796</v>
      </c>
      <c r="C142" s="336"/>
      <c r="D142" s="544"/>
      <c r="E142" s="231" t="s">
        <v>67</v>
      </c>
      <c r="F142" s="543">
        <v>6462014.9000000004</v>
      </c>
      <c r="G142" s="232" t="s">
        <v>98</v>
      </c>
      <c r="H142" s="233">
        <v>41976</v>
      </c>
      <c r="I142" s="234" t="s">
        <v>199</v>
      </c>
      <c r="J142" s="236">
        <v>45681.271900000698</v>
      </c>
    </row>
    <row r="143" spans="1:15" ht="12" thickBot="1" x14ac:dyDescent="0.2">
      <c r="A143" s="230"/>
      <c r="B143" s="544"/>
      <c r="C143" s="336"/>
      <c r="D143" s="544"/>
      <c r="E143" s="231"/>
      <c r="F143" s="543"/>
      <c r="G143" s="232"/>
      <c r="H143" s="233"/>
      <c r="I143" s="401" t="s">
        <v>1920</v>
      </c>
      <c r="J143" s="274">
        <f>SUM(J122:J142)</f>
        <v>2658415.9820999987</v>
      </c>
    </row>
    <row r="144" spans="1:15" ht="12" thickTop="1" x14ac:dyDescent="0.15">
      <c r="A144" s="230" t="s">
        <v>2771</v>
      </c>
      <c r="B144" s="544" t="s">
        <v>2774</v>
      </c>
      <c r="C144" s="336"/>
      <c r="D144" s="544"/>
      <c r="E144" s="231" t="s">
        <v>67</v>
      </c>
      <c r="F144" s="543">
        <v>22369598.280000001</v>
      </c>
      <c r="G144" s="232" t="s">
        <v>98</v>
      </c>
      <c r="H144" s="233">
        <v>41929</v>
      </c>
      <c r="I144" s="234" t="s">
        <v>199</v>
      </c>
      <c r="J144" s="236">
        <v>43951.911000000007</v>
      </c>
    </row>
    <row r="145" spans="1:10" x14ac:dyDescent="0.15">
      <c r="A145" s="230" t="s">
        <v>2772</v>
      </c>
      <c r="B145" s="544" t="s">
        <v>2775</v>
      </c>
      <c r="C145" s="336"/>
      <c r="D145" s="544"/>
      <c r="E145" s="231" t="s">
        <v>67</v>
      </c>
      <c r="F145" s="543">
        <v>32014964.27</v>
      </c>
      <c r="G145" s="232" t="s">
        <v>98</v>
      </c>
      <c r="H145" s="233">
        <v>41946</v>
      </c>
      <c r="I145" s="234" t="s">
        <v>199</v>
      </c>
      <c r="J145" s="236">
        <v>107192.00690000071</v>
      </c>
    </row>
    <row r="146" spans="1:10" x14ac:dyDescent="0.15">
      <c r="A146" s="230" t="s">
        <v>2773</v>
      </c>
      <c r="B146" s="544" t="s">
        <v>2776</v>
      </c>
      <c r="C146" s="336"/>
      <c r="D146" s="544"/>
      <c r="E146" s="231" t="s">
        <v>67</v>
      </c>
      <c r="F146" s="543">
        <v>11316904.02</v>
      </c>
      <c r="G146" s="232" t="s">
        <v>98</v>
      </c>
      <c r="H146" s="233">
        <v>41955</v>
      </c>
      <c r="I146" s="234" t="s">
        <v>199</v>
      </c>
      <c r="J146" s="236">
        <v>195329.48699999999</v>
      </c>
    </row>
    <row r="147" spans="1:10" ht="12" thickBot="1" x14ac:dyDescent="0.2">
      <c r="A147" s="230"/>
      <c r="B147" s="544"/>
      <c r="C147" s="336"/>
      <c r="D147" s="544"/>
      <c r="E147" s="231"/>
      <c r="F147" s="543"/>
      <c r="G147" s="232"/>
      <c r="H147" s="233"/>
      <c r="I147" s="401" t="s">
        <v>1920</v>
      </c>
      <c r="J147" s="274">
        <f>SUM(J144:J146)</f>
        <v>346473.40490000066</v>
      </c>
    </row>
    <row r="148" spans="1:10" ht="12" thickTop="1" x14ac:dyDescent="0.15">
      <c r="A148" s="181"/>
      <c r="B148" s="181" t="s">
        <v>10</v>
      </c>
      <c r="C148" s="348" t="s">
        <v>1008</v>
      </c>
      <c r="D148" s="181" t="s">
        <v>1118</v>
      </c>
      <c r="E148" s="181" t="s">
        <v>871</v>
      </c>
      <c r="F148" s="181" t="s">
        <v>872</v>
      </c>
      <c r="G148" s="181" t="s">
        <v>18</v>
      </c>
      <c r="J148" s="259"/>
    </row>
    <row r="149" spans="1:10" x14ac:dyDescent="0.15">
      <c r="A149" s="230" t="s">
        <v>2704</v>
      </c>
      <c r="B149" s="180">
        <f t="shared" ref="B149:B169" si="36">+ROUND(J122,0)</f>
        <v>8342</v>
      </c>
      <c r="C149" s="349">
        <v>23.524000000000001</v>
      </c>
      <c r="D149" s="350">
        <f t="shared" ref="D149:D163" si="37">+B149*C149</f>
        <v>196237.20800000001</v>
      </c>
      <c r="E149" s="350">
        <f t="shared" ref="E149:E163" si="38">+D149*0.01</f>
        <v>1962.3720800000001</v>
      </c>
      <c r="F149" s="350">
        <f t="shared" ref="F149:F169" si="39">+E149*0.1</f>
        <v>196.23720800000001</v>
      </c>
      <c r="G149" s="351">
        <f t="shared" ref="G149:G169" si="40">+E149+F149</f>
        <v>2158.6092880000001</v>
      </c>
      <c r="I149" s="229"/>
      <c r="J149" s="259"/>
    </row>
    <row r="150" spans="1:10" x14ac:dyDescent="0.15">
      <c r="A150" s="230" t="s">
        <v>2705</v>
      </c>
      <c r="B150" s="180">
        <f t="shared" si="36"/>
        <v>85865</v>
      </c>
      <c r="C150" s="349">
        <v>22.822600000000001</v>
      </c>
      <c r="D150" s="350">
        <f t="shared" si="37"/>
        <v>1959662.5490000001</v>
      </c>
      <c r="E150" s="350">
        <f t="shared" si="38"/>
        <v>19596.625490000002</v>
      </c>
      <c r="F150" s="350">
        <f t="shared" si="39"/>
        <v>1959.6625490000004</v>
      </c>
      <c r="G150" s="351">
        <f t="shared" si="40"/>
        <v>21556.288039000003</v>
      </c>
      <c r="I150" s="229"/>
      <c r="J150" s="259"/>
    </row>
    <row r="151" spans="1:10" x14ac:dyDescent="0.15">
      <c r="A151" s="230" t="s">
        <v>2706</v>
      </c>
      <c r="B151" s="180">
        <f t="shared" si="36"/>
        <v>112590</v>
      </c>
      <c r="C151" s="427">
        <v>22.710899999999999</v>
      </c>
      <c r="D151" s="350">
        <f t="shared" si="37"/>
        <v>2557020.2309999997</v>
      </c>
      <c r="E151" s="350">
        <f t="shared" si="38"/>
        <v>25570.202309999997</v>
      </c>
      <c r="F151" s="350">
        <f t="shared" si="39"/>
        <v>2557.020231</v>
      </c>
      <c r="G151" s="351">
        <f t="shared" si="40"/>
        <v>28127.222540999996</v>
      </c>
      <c r="I151" s="229"/>
    </row>
    <row r="152" spans="1:10" x14ac:dyDescent="0.15">
      <c r="A152" s="230" t="s">
        <v>2707</v>
      </c>
      <c r="B152" s="180">
        <f t="shared" si="36"/>
        <v>44883</v>
      </c>
      <c r="C152" s="349">
        <v>22.494499999999999</v>
      </c>
      <c r="D152" s="350">
        <f t="shared" si="37"/>
        <v>1009620.6434999999</v>
      </c>
      <c r="E152" s="350">
        <f t="shared" si="38"/>
        <v>10096.206434999998</v>
      </c>
      <c r="F152" s="350">
        <f t="shared" si="39"/>
        <v>1009.6206434999999</v>
      </c>
      <c r="G152" s="351">
        <f t="shared" si="40"/>
        <v>11105.827078499999</v>
      </c>
      <c r="I152" s="229"/>
    </row>
    <row r="153" spans="1:10" x14ac:dyDescent="0.15">
      <c r="A153" s="230" t="s">
        <v>2708</v>
      </c>
      <c r="B153" s="180">
        <f t="shared" si="36"/>
        <v>89945</v>
      </c>
      <c r="C153" s="349">
        <v>22.533100000000001</v>
      </c>
      <c r="D153" s="350">
        <f t="shared" si="37"/>
        <v>2026739.6795000001</v>
      </c>
      <c r="E153" s="350">
        <f t="shared" si="38"/>
        <v>20267.396795000001</v>
      </c>
      <c r="F153" s="350">
        <f t="shared" si="39"/>
        <v>2026.7396795000002</v>
      </c>
      <c r="G153" s="351">
        <f t="shared" si="40"/>
        <v>22294.136474499999</v>
      </c>
      <c r="I153" s="229"/>
    </row>
    <row r="154" spans="1:10" x14ac:dyDescent="0.15">
      <c r="A154" s="230" t="s">
        <v>2715</v>
      </c>
      <c r="B154" s="180">
        <f t="shared" si="36"/>
        <v>36812</v>
      </c>
      <c r="C154" s="349">
        <v>20.601299999999998</v>
      </c>
      <c r="D154" s="350">
        <f t="shared" si="37"/>
        <v>758375.05559999996</v>
      </c>
      <c r="E154" s="350">
        <f t="shared" si="38"/>
        <v>7583.750556</v>
      </c>
      <c r="F154" s="350">
        <f t="shared" si="39"/>
        <v>758.3750556</v>
      </c>
      <c r="G154" s="351">
        <f t="shared" si="40"/>
        <v>8342.1256116000004</v>
      </c>
      <c r="I154" s="229"/>
    </row>
    <row r="155" spans="1:10" x14ac:dyDescent="0.15">
      <c r="A155" s="230" t="s">
        <v>2716</v>
      </c>
      <c r="B155" s="180">
        <f t="shared" si="36"/>
        <v>60916</v>
      </c>
      <c r="C155" s="427">
        <v>20.3813</v>
      </c>
      <c r="D155" s="350">
        <f t="shared" si="37"/>
        <v>1241547.2708000001</v>
      </c>
      <c r="E155" s="350">
        <f t="shared" si="38"/>
        <v>12415.472708000001</v>
      </c>
      <c r="F155" s="350">
        <f t="shared" si="39"/>
        <v>1241.5472708000002</v>
      </c>
      <c r="G155" s="351">
        <f t="shared" si="40"/>
        <v>13657.019978800001</v>
      </c>
      <c r="I155" s="229"/>
    </row>
    <row r="156" spans="1:10" x14ac:dyDescent="0.15">
      <c r="A156" s="230" t="s">
        <v>2717</v>
      </c>
      <c r="B156" s="180">
        <f t="shared" si="36"/>
        <v>89769</v>
      </c>
      <c r="C156" s="349">
        <v>20.367999999999999</v>
      </c>
      <c r="D156" s="350">
        <f t="shared" si="37"/>
        <v>1828414.9919999999</v>
      </c>
      <c r="E156" s="350">
        <f t="shared" si="38"/>
        <v>18284.14992</v>
      </c>
      <c r="F156" s="350">
        <f t="shared" si="39"/>
        <v>1828.414992</v>
      </c>
      <c r="G156" s="351">
        <f t="shared" si="40"/>
        <v>20112.564912000002</v>
      </c>
    </row>
    <row r="157" spans="1:10" x14ac:dyDescent="0.15">
      <c r="A157" s="230" t="s">
        <v>2718</v>
      </c>
      <c r="B157" s="180">
        <f t="shared" si="36"/>
        <v>106515</v>
      </c>
      <c r="C157" s="349">
        <v>20.4907</v>
      </c>
      <c r="D157" s="350">
        <f t="shared" si="37"/>
        <v>2182566.9105000002</v>
      </c>
      <c r="E157" s="350">
        <f t="shared" si="38"/>
        <v>21825.669105000004</v>
      </c>
      <c r="F157" s="350">
        <f t="shared" si="39"/>
        <v>2182.5669105000006</v>
      </c>
      <c r="G157" s="351">
        <f t="shared" si="40"/>
        <v>24008.236015500006</v>
      </c>
    </row>
    <row r="158" spans="1:10" x14ac:dyDescent="0.15">
      <c r="A158" s="230" t="s">
        <v>2719</v>
      </c>
      <c r="B158" s="180">
        <f t="shared" si="36"/>
        <v>120017</v>
      </c>
      <c r="C158" s="349">
        <v>20.6053</v>
      </c>
      <c r="D158" s="350">
        <f t="shared" si="37"/>
        <v>2472986.2900999999</v>
      </c>
      <c r="E158" s="350">
        <f t="shared" si="38"/>
        <v>24729.862901</v>
      </c>
      <c r="F158" s="350">
        <f t="shared" si="39"/>
        <v>2472.9862901000001</v>
      </c>
      <c r="G158" s="351">
        <f t="shared" si="40"/>
        <v>27202.849191100002</v>
      </c>
    </row>
    <row r="159" spans="1:10" x14ac:dyDescent="0.15">
      <c r="A159" s="230" t="s">
        <v>2756</v>
      </c>
      <c r="B159" s="180">
        <f t="shared" si="36"/>
        <v>199554</v>
      </c>
      <c r="C159" s="427">
        <v>20.822900000000001</v>
      </c>
      <c r="D159" s="350">
        <f t="shared" si="37"/>
        <v>4155292.9865999999</v>
      </c>
      <c r="E159" s="350">
        <f t="shared" si="38"/>
        <v>41552.929865999999</v>
      </c>
      <c r="F159" s="350">
        <f t="shared" si="39"/>
        <v>4155.2929866000004</v>
      </c>
      <c r="G159" s="351">
        <f t="shared" si="40"/>
        <v>45708.222852599996</v>
      </c>
    </row>
    <row r="160" spans="1:10" x14ac:dyDescent="0.15">
      <c r="A160" s="230" t="s">
        <v>2757</v>
      </c>
      <c r="B160" s="180">
        <f t="shared" si="36"/>
        <v>154708</v>
      </c>
      <c r="C160" s="349">
        <v>20.869</v>
      </c>
      <c r="D160" s="350">
        <f t="shared" si="37"/>
        <v>3228601.2519999999</v>
      </c>
      <c r="E160" s="350">
        <f t="shared" si="38"/>
        <v>32286.01252</v>
      </c>
      <c r="F160" s="350">
        <f t="shared" si="39"/>
        <v>3228.6012520000004</v>
      </c>
      <c r="G160" s="351">
        <f t="shared" si="40"/>
        <v>35514.613771999997</v>
      </c>
    </row>
    <row r="161" spans="1:7" x14ac:dyDescent="0.15">
      <c r="A161" s="230" t="s">
        <v>2758</v>
      </c>
      <c r="B161" s="180">
        <f t="shared" si="36"/>
        <v>454285</v>
      </c>
      <c r="C161" s="349">
        <v>20.816199999999998</v>
      </c>
      <c r="D161" s="350">
        <f t="shared" si="37"/>
        <v>9456487.4169999994</v>
      </c>
      <c r="E161" s="350">
        <f t="shared" si="38"/>
        <v>94564.874169999996</v>
      </c>
      <c r="F161" s="350">
        <f t="shared" si="39"/>
        <v>9456.4874170000003</v>
      </c>
      <c r="G161" s="351">
        <f t="shared" si="40"/>
        <v>104021.36158699999</v>
      </c>
    </row>
    <row r="162" spans="1:7" x14ac:dyDescent="0.15">
      <c r="A162" s="230" t="s">
        <v>2759</v>
      </c>
      <c r="B162" s="180">
        <f t="shared" si="36"/>
        <v>154316</v>
      </c>
      <c r="C162" s="349">
        <v>20.8932</v>
      </c>
      <c r="D162" s="350">
        <f t="shared" si="37"/>
        <v>3224155.0512000001</v>
      </c>
      <c r="E162" s="350">
        <f t="shared" si="38"/>
        <v>32241.550512000002</v>
      </c>
      <c r="F162" s="350">
        <f t="shared" si="39"/>
        <v>3224.1550512000003</v>
      </c>
      <c r="G162" s="351">
        <f t="shared" si="40"/>
        <v>35465.705563200005</v>
      </c>
    </row>
    <row r="163" spans="1:7" x14ac:dyDescent="0.15">
      <c r="A163" s="230" t="s">
        <v>2760</v>
      </c>
      <c r="B163" s="180">
        <f t="shared" si="36"/>
        <v>115407</v>
      </c>
      <c r="C163" s="427">
        <v>20.6784</v>
      </c>
      <c r="D163" s="350">
        <f t="shared" si="37"/>
        <v>2386432.1088</v>
      </c>
      <c r="E163" s="350">
        <f t="shared" si="38"/>
        <v>23864.321088000001</v>
      </c>
      <c r="F163" s="350">
        <f t="shared" si="39"/>
        <v>2386.4321088000002</v>
      </c>
      <c r="G163" s="351">
        <f t="shared" si="40"/>
        <v>26250.7531968</v>
      </c>
    </row>
    <row r="164" spans="1:7" x14ac:dyDescent="0.15">
      <c r="A164" s="230" t="s">
        <v>2761</v>
      </c>
      <c r="B164" s="180">
        <f t="shared" si="36"/>
        <v>178156</v>
      </c>
      <c r="C164" s="349">
        <v>19.933299999999999</v>
      </c>
      <c r="D164" s="350">
        <v>0.2</v>
      </c>
      <c r="E164" s="350">
        <f>+B164*D164</f>
        <v>35631.200000000004</v>
      </c>
      <c r="F164" s="350">
        <f t="shared" si="39"/>
        <v>3563.1200000000008</v>
      </c>
      <c r="G164" s="351">
        <f t="shared" si="40"/>
        <v>39194.320000000007</v>
      </c>
    </row>
    <row r="165" spans="1:7" x14ac:dyDescent="0.15">
      <c r="A165" s="230" t="s">
        <v>2762</v>
      </c>
      <c r="B165" s="180">
        <f t="shared" si="36"/>
        <v>197741</v>
      </c>
      <c r="C165" s="349">
        <v>19.933299999999999</v>
      </c>
      <c r="D165" s="350">
        <v>0.2</v>
      </c>
      <c r="E165" s="350">
        <f t="shared" ref="E165:E169" si="41">+B165*D165</f>
        <v>39548.200000000004</v>
      </c>
      <c r="F165" s="350">
        <f t="shared" si="39"/>
        <v>3954.8200000000006</v>
      </c>
      <c r="G165" s="351">
        <f t="shared" si="40"/>
        <v>43503.020000000004</v>
      </c>
    </row>
    <row r="166" spans="1:7" x14ac:dyDescent="0.15">
      <c r="A166" s="230" t="s">
        <v>2763</v>
      </c>
      <c r="B166" s="180">
        <f t="shared" si="36"/>
        <v>161500</v>
      </c>
      <c r="C166" s="349">
        <v>19.844999999999999</v>
      </c>
      <c r="D166" s="350">
        <v>0.2</v>
      </c>
      <c r="E166" s="350">
        <f t="shared" si="41"/>
        <v>32300</v>
      </c>
      <c r="F166" s="350">
        <f t="shared" si="39"/>
        <v>3230</v>
      </c>
      <c r="G166" s="351">
        <f t="shared" si="40"/>
        <v>35530</v>
      </c>
    </row>
    <row r="167" spans="1:7" x14ac:dyDescent="0.15">
      <c r="A167" s="230" t="s">
        <v>2764</v>
      </c>
      <c r="B167" s="180">
        <f t="shared" si="36"/>
        <v>154235</v>
      </c>
      <c r="C167" s="349">
        <v>19.816400000000002</v>
      </c>
      <c r="D167" s="350">
        <v>0.2</v>
      </c>
      <c r="E167" s="350">
        <f t="shared" si="41"/>
        <v>30847</v>
      </c>
      <c r="F167" s="350">
        <f t="shared" si="39"/>
        <v>3084.7000000000003</v>
      </c>
      <c r="G167" s="351">
        <f t="shared" si="40"/>
        <v>33931.699999999997</v>
      </c>
    </row>
    <row r="168" spans="1:7" x14ac:dyDescent="0.15">
      <c r="A168" s="230" t="s">
        <v>2765</v>
      </c>
      <c r="B168" s="180">
        <f t="shared" si="36"/>
        <v>87181</v>
      </c>
      <c r="C168" s="427">
        <v>19.784600000000001</v>
      </c>
      <c r="D168" s="350">
        <v>0.2</v>
      </c>
      <c r="E168" s="350">
        <f t="shared" si="41"/>
        <v>17436.2</v>
      </c>
      <c r="F168" s="350">
        <f t="shared" si="39"/>
        <v>1743.6200000000001</v>
      </c>
      <c r="G168" s="351">
        <f t="shared" si="40"/>
        <v>19179.82</v>
      </c>
    </row>
    <row r="169" spans="1:7" x14ac:dyDescent="0.15">
      <c r="A169" s="230" t="s">
        <v>2766</v>
      </c>
      <c r="B169" s="180">
        <f t="shared" si="36"/>
        <v>45681</v>
      </c>
      <c r="C169" s="349">
        <v>19.781700000000001</v>
      </c>
      <c r="D169" s="350">
        <v>0.2</v>
      </c>
      <c r="E169" s="350">
        <f t="shared" si="41"/>
        <v>9136.2000000000007</v>
      </c>
      <c r="F169" s="350">
        <f t="shared" si="39"/>
        <v>913.62000000000012</v>
      </c>
      <c r="G169" s="351">
        <f t="shared" si="40"/>
        <v>10049.820000000002</v>
      </c>
    </row>
    <row r="170" spans="1:7" ht="12" thickBot="1" x14ac:dyDescent="0.2">
      <c r="A170" s="230"/>
      <c r="B170" s="381">
        <f>SUM(B149:B169)</f>
        <v>2658418</v>
      </c>
      <c r="C170" s="349"/>
      <c r="D170" s="350"/>
      <c r="E170" s="380">
        <f>SUM(E149:E169)</f>
        <v>551740.19645599998</v>
      </c>
      <c r="F170" s="380">
        <f t="shared" ref="F170:G170" si="42">SUM(F149:F169)</f>
        <v>55174.019645600005</v>
      </c>
      <c r="G170" s="380">
        <f t="shared" si="42"/>
        <v>606914.21610159986</v>
      </c>
    </row>
    <row r="171" spans="1:7" ht="12" thickTop="1" x14ac:dyDescent="0.15">
      <c r="A171" s="230" t="s">
        <v>2771</v>
      </c>
      <c r="B171" s="180">
        <f>+ROUND(J144,0)</f>
        <v>43952</v>
      </c>
      <c r="C171" s="427">
        <v>22.4528</v>
      </c>
      <c r="D171" s="350">
        <f t="shared" ref="D171:D173" si="43">+B171*C171</f>
        <v>986845.4656</v>
      </c>
      <c r="E171" s="350">
        <f t="shared" ref="E171:E173" si="44">+D171*0.01</f>
        <v>9868.4546559999999</v>
      </c>
      <c r="F171" s="350">
        <f t="shared" ref="F171:F173" si="45">+E171*0.1</f>
        <v>986.84546560000001</v>
      </c>
      <c r="G171" s="351">
        <f t="shared" ref="G171:G173" si="46">+E171+F171</f>
        <v>10855.300121599999</v>
      </c>
    </row>
    <row r="172" spans="1:7" x14ac:dyDescent="0.15">
      <c r="A172" s="230" t="s">
        <v>2772</v>
      </c>
      <c r="B172" s="180">
        <f>+ROUND(J145,0)</f>
        <v>107192</v>
      </c>
      <c r="C172" s="427">
        <v>20.606300000000001</v>
      </c>
      <c r="D172" s="350">
        <f t="shared" si="43"/>
        <v>2208830.5096</v>
      </c>
      <c r="E172" s="350">
        <f t="shared" si="44"/>
        <v>22088.305096</v>
      </c>
      <c r="F172" s="350">
        <f t="shared" si="45"/>
        <v>2208.8305095999999</v>
      </c>
      <c r="G172" s="351">
        <f t="shared" si="46"/>
        <v>24297.1356056</v>
      </c>
    </row>
    <row r="173" spans="1:7" x14ac:dyDescent="0.15">
      <c r="A173" s="230" t="s">
        <v>2773</v>
      </c>
      <c r="B173" s="180">
        <f>+ROUND(J146,0)</f>
        <v>195329</v>
      </c>
      <c r="C173" s="427">
        <v>20.952200000000001</v>
      </c>
      <c r="D173" s="350">
        <f t="shared" si="43"/>
        <v>4092572.2738000001</v>
      </c>
      <c r="E173" s="350">
        <f t="shared" si="44"/>
        <v>40925.722738000004</v>
      </c>
      <c r="F173" s="350">
        <f t="shared" si="45"/>
        <v>4092.5722738000004</v>
      </c>
      <c r="G173" s="351">
        <f t="shared" si="46"/>
        <v>45018.295011800001</v>
      </c>
    </row>
    <row r="174" spans="1:7" ht="12" thickBot="1" x14ac:dyDescent="0.2">
      <c r="A174" s="230"/>
      <c r="B174" s="381">
        <f>SUM(B171:B173)</f>
        <v>346473</v>
      </c>
      <c r="C174" s="349"/>
      <c r="D174" s="350"/>
      <c r="E174" s="380">
        <f>SUM(E171:E173)</f>
        <v>72882.482489999995</v>
      </c>
      <c r="F174" s="380">
        <f t="shared" ref="F174:G174" si="47">SUM(F171:F173)</f>
        <v>7288.2482490000002</v>
      </c>
      <c r="G174" s="380">
        <f t="shared" si="47"/>
        <v>80170.730738999991</v>
      </c>
    </row>
    <row r="175" spans="1:7" ht="12" thickTop="1" x14ac:dyDescent="0.15"/>
  </sheetData>
  <mergeCells count="7">
    <mergeCell ref="B117:D11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O122"/>
  <sheetViews>
    <sheetView topLeftCell="B1" zoomScale="115" zoomScaleNormal="115" workbookViewId="0">
      <pane ySplit="6" topLeftCell="A38" activePane="bottomLeft" state="frozen"/>
      <selection pane="bottomLeft" activeCell="B111" sqref="B111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2714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2691</v>
      </c>
      <c r="B7" s="263"/>
      <c r="C7" s="328">
        <v>103635.65609999918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103635.65609999918</v>
      </c>
      <c r="O7" s="328">
        <f>+C101</f>
        <v>891270.14009999915</v>
      </c>
    </row>
    <row r="8" spans="1:15" x14ac:dyDescent="0.15">
      <c r="A8" s="193" t="s">
        <v>2694</v>
      </c>
      <c r="B8" s="193"/>
      <c r="C8" s="329">
        <v>89807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103635.65609999918</v>
      </c>
      <c r="O8" s="329">
        <f>O7+G8-I8-L8</f>
        <v>891270.14009999915</v>
      </c>
    </row>
    <row r="9" spans="1:15" x14ac:dyDescent="0.15">
      <c r="A9" s="193" t="s">
        <v>2691</v>
      </c>
      <c r="B9" s="193"/>
      <c r="C9" s="329">
        <v>43944.483999999997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103635.65609999918</v>
      </c>
      <c r="O9" s="329">
        <f t="shared" ref="O9:O11" si="1">O8+G9-I9-L9</f>
        <v>891270.14009999915</v>
      </c>
    </row>
    <row r="10" spans="1:15" x14ac:dyDescent="0.15">
      <c r="A10" s="193" t="s">
        <v>2696</v>
      </c>
      <c r="B10" s="193"/>
      <c r="C10" s="329">
        <v>39900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103635.65609999918</v>
      </c>
      <c r="O10" s="329">
        <f t="shared" si="1"/>
        <v>891270.14009999915</v>
      </c>
    </row>
    <row r="11" spans="1:15" x14ac:dyDescent="0.15">
      <c r="A11" s="193" t="s">
        <v>2695</v>
      </c>
      <c r="B11" s="193"/>
      <c r="C11" s="329">
        <v>119755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103635.65609999918</v>
      </c>
      <c r="O11" s="329">
        <f t="shared" si="1"/>
        <v>891270.14009999915</v>
      </c>
    </row>
    <row r="12" spans="1:15" x14ac:dyDescent="0.15">
      <c r="A12" s="193" t="s">
        <v>2704</v>
      </c>
      <c r="B12" s="193"/>
      <c r="C12" s="329">
        <v>119805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75" si="2">+N11-I12-L12</f>
        <v>103635.65609999918</v>
      </c>
      <c r="O12" s="329">
        <f t="shared" ref="O12:O75" si="3">O11+G12-I12-L12</f>
        <v>891270.14009999915</v>
      </c>
    </row>
    <row r="13" spans="1:15" x14ac:dyDescent="0.15">
      <c r="A13" s="193" t="s">
        <v>2705</v>
      </c>
      <c r="B13" s="193"/>
      <c r="C13" s="329">
        <v>119789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103635.65609999918</v>
      </c>
      <c r="O13" s="329">
        <f t="shared" si="3"/>
        <v>891270.14009999915</v>
      </c>
    </row>
    <row r="14" spans="1:15" x14ac:dyDescent="0.15">
      <c r="A14" s="193" t="s">
        <v>2706</v>
      </c>
      <c r="B14" s="193"/>
      <c r="C14" s="329">
        <v>119806</v>
      </c>
      <c r="D14" s="482"/>
      <c r="E14" s="193"/>
      <c r="F14" s="203"/>
      <c r="G14" s="329"/>
      <c r="H14" s="482"/>
      <c r="I14" s="329"/>
      <c r="J14" s="193"/>
      <c r="K14" s="193"/>
      <c r="L14" s="329"/>
      <c r="M14" s="193"/>
      <c r="N14" s="329">
        <f t="shared" si="2"/>
        <v>103635.65609999918</v>
      </c>
      <c r="O14" s="329">
        <f t="shared" si="3"/>
        <v>891270.14009999915</v>
      </c>
    </row>
    <row r="15" spans="1:15" x14ac:dyDescent="0.15">
      <c r="A15" s="193" t="s">
        <v>2707</v>
      </c>
      <c r="B15" s="193"/>
      <c r="C15" s="329">
        <v>44883</v>
      </c>
      <c r="D15" s="482"/>
      <c r="E15" s="193"/>
      <c r="F15" s="193"/>
      <c r="G15" s="329"/>
      <c r="H15" s="482"/>
      <c r="I15" s="329"/>
      <c r="J15" s="193"/>
      <c r="K15" s="193"/>
      <c r="L15" s="329"/>
      <c r="M15" s="193"/>
      <c r="N15" s="329">
        <f t="shared" si="2"/>
        <v>103635.65609999918</v>
      </c>
      <c r="O15" s="329">
        <f t="shared" si="3"/>
        <v>891270.14009999915</v>
      </c>
    </row>
    <row r="16" spans="1:15" x14ac:dyDescent="0.15">
      <c r="A16" s="193" t="s">
        <v>2708</v>
      </c>
      <c r="B16" s="193"/>
      <c r="C16" s="329">
        <v>89945</v>
      </c>
      <c r="D16" s="482"/>
      <c r="E16" s="193"/>
      <c r="F16" s="193"/>
      <c r="G16" s="329"/>
      <c r="H16" s="482"/>
      <c r="I16" s="329"/>
      <c r="J16" s="193"/>
      <c r="K16" s="193"/>
      <c r="L16" s="329"/>
      <c r="M16" s="193"/>
      <c r="N16" s="329">
        <f t="shared" si="2"/>
        <v>103635.65609999918</v>
      </c>
      <c r="O16" s="329">
        <f t="shared" si="3"/>
        <v>891270.14009999915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41913</v>
      </c>
      <c r="I17" s="329">
        <v>4855.630000000001</v>
      </c>
      <c r="J17" s="193" t="s">
        <v>2691</v>
      </c>
      <c r="K17" s="193"/>
      <c r="L17" s="329"/>
      <c r="M17" s="193"/>
      <c r="N17" s="329">
        <f t="shared" si="2"/>
        <v>98780.026099999173</v>
      </c>
      <c r="O17" s="329">
        <f t="shared" si="3"/>
        <v>886414.51009999914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41914</v>
      </c>
      <c r="I18" s="329">
        <v>11151.89</v>
      </c>
      <c r="J18" s="193" t="s">
        <v>2691</v>
      </c>
      <c r="K18" s="193"/>
      <c r="L18" s="329"/>
      <c r="M18" s="193"/>
      <c r="N18" s="329">
        <f t="shared" si="2"/>
        <v>87628.136099999174</v>
      </c>
      <c r="O18" s="329">
        <f t="shared" si="3"/>
        <v>875262.62009999913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41915</v>
      </c>
      <c r="I19" s="329">
        <v>23199.58</v>
      </c>
      <c r="J19" s="193" t="s">
        <v>2691</v>
      </c>
      <c r="K19" s="193"/>
      <c r="L19" s="329"/>
      <c r="M19" s="193"/>
      <c r="N19" s="329">
        <f t="shared" si="2"/>
        <v>64428.556099999172</v>
      </c>
      <c r="O19" s="329">
        <f t="shared" si="3"/>
        <v>852063.04009999917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41916</v>
      </c>
      <c r="I20" s="329">
        <v>18387.510000000002</v>
      </c>
      <c r="J20" s="193" t="s">
        <v>2691</v>
      </c>
      <c r="K20" s="193"/>
      <c r="L20" s="329"/>
      <c r="M20" s="193"/>
      <c r="N20" s="329">
        <f t="shared" si="2"/>
        <v>46041.04609999917</v>
      </c>
      <c r="O20" s="329">
        <f t="shared" si="3"/>
        <v>833675.53009999916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41917</v>
      </c>
      <c r="I21" s="329">
        <v>7925.7000000000007</v>
      </c>
      <c r="J21" s="193" t="s">
        <v>2691</v>
      </c>
      <c r="K21" s="193"/>
      <c r="L21" s="329"/>
      <c r="M21" s="193"/>
      <c r="N21" s="329">
        <f t="shared" si="2"/>
        <v>38115.346099999166</v>
      </c>
      <c r="O21" s="329">
        <f t="shared" si="3"/>
        <v>825749.83009999921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41918</v>
      </c>
      <c r="I22" s="329">
        <v>12433.050000000001</v>
      </c>
      <c r="J22" s="193" t="s">
        <v>2691</v>
      </c>
      <c r="K22" s="193"/>
      <c r="L22" s="329"/>
      <c r="M22" s="193"/>
      <c r="N22" s="329">
        <f t="shared" si="2"/>
        <v>25682.296099999163</v>
      </c>
      <c r="O22" s="329">
        <f t="shared" si="3"/>
        <v>813316.78009999916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>
        <v>41919</v>
      </c>
      <c r="I23" s="329">
        <v>6225.26</v>
      </c>
      <c r="J23" s="193" t="s">
        <v>2691</v>
      </c>
      <c r="K23" s="193"/>
      <c r="L23" s="329"/>
      <c r="M23" s="193"/>
      <c r="N23" s="329">
        <f t="shared" si="2"/>
        <v>19457.036099999161</v>
      </c>
      <c r="O23" s="329">
        <f t="shared" si="3"/>
        <v>807091.52009999915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41920</v>
      </c>
      <c r="I24" s="329">
        <v>7411.2199999999993</v>
      </c>
      <c r="J24" s="193" t="s">
        <v>2691</v>
      </c>
      <c r="K24" s="193"/>
      <c r="L24" s="329"/>
      <c r="M24" s="193"/>
      <c r="N24" s="329">
        <f t="shared" si="2"/>
        <v>12045.816099999161</v>
      </c>
      <c r="O24" s="329">
        <f t="shared" si="3"/>
        <v>799680.30009999918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>
        <v>41921</v>
      </c>
      <c r="I25" s="329">
        <v>10605.85</v>
      </c>
      <c r="J25" s="193" t="s">
        <v>2691</v>
      </c>
      <c r="K25" s="193"/>
      <c r="L25" s="329"/>
      <c r="M25" s="193"/>
      <c r="N25" s="329">
        <f t="shared" si="2"/>
        <v>1439.9660999991611</v>
      </c>
      <c r="O25" s="329">
        <f t="shared" si="3"/>
        <v>789074.4500999992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>
        <v>41922</v>
      </c>
      <c r="I26" s="329">
        <v>1439.9660999991611</v>
      </c>
      <c r="J26" s="193" t="s">
        <v>2691</v>
      </c>
      <c r="K26" s="193"/>
      <c r="L26" s="329"/>
      <c r="M26" s="193"/>
      <c r="N26" s="329">
        <f t="shared" si="2"/>
        <v>0</v>
      </c>
      <c r="O26" s="329">
        <f t="shared" si="3"/>
        <v>787634.48400000005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>
        <v>41922</v>
      </c>
      <c r="I27" s="329">
        <v>24107.293900000801</v>
      </c>
      <c r="J27" s="193" t="s">
        <v>2694</v>
      </c>
      <c r="K27" s="193"/>
      <c r="L27" s="329"/>
      <c r="M27" s="193"/>
      <c r="N27" s="329">
        <f>C8+N26-I27-L27</f>
        <v>65699.706099999195</v>
      </c>
      <c r="O27" s="329">
        <f t="shared" si="3"/>
        <v>763527.19009999931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>
        <v>41923</v>
      </c>
      <c r="I28" s="329">
        <v>4075.22</v>
      </c>
      <c r="J28" s="193" t="s">
        <v>2694</v>
      </c>
      <c r="K28" s="193">
        <v>5700362438</v>
      </c>
      <c r="L28" s="329">
        <v>2336.6799999999998</v>
      </c>
      <c r="M28" s="193" t="s">
        <v>2694</v>
      </c>
      <c r="N28" s="329">
        <f t="shared" si="2"/>
        <v>59287.806099999194</v>
      </c>
      <c r="O28" s="329">
        <f t="shared" si="3"/>
        <v>757115.29009999929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>
        <v>41924</v>
      </c>
      <c r="I29" s="329">
        <v>3162.18</v>
      </c>
      <c r="J29" s="193" t="s">
        <v>2694</v>
      </c>
      <c r="K29" s="193"/>
      <c r="L29" s="329"/>
      <c r="M29" s="193"/>
      <c r="N29" s="329">
        <f t="shared" si="2"/>
        <v>56125.626099999194</v>
      </c>
      <c r="O29" s="329">
        <f t="shared" si="3"/>
        <v>753953.11009999923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41925</v>
      </c>
      <c r="I30" s="329">
        <v>4313.3</v>
      </c>
      <c r="J30" s="193" t="s">
        <v>2694</v>
      </c>
      <c r="K30" s="193"/>
      <c r="L30" s="329"/>
      <c r="M30" s="193"/>
      <c r="N30" s="329">
        <f t="shared" si="2"/>
        <v>51812.326099999191</v>
      </c>
      <c r="O30" s="329">
        <f t="shared" si="3"/>
        <v>749639.81009999919</v>
      </c>
    </row>
    <row r="31" spans="1:15" x14ac:dyDescent="0.15">
      <c r="A31" s="193"/>
      <c r="B31" s="193"/>
      <c r="C31" s="329"/>
      <c r="D31" s="482">
        <v>41926</v>
      </c>
      <c r="E31" s="193" t="s">
        <v>1283</v>
      </c>
      <c r="F31" s="193" t="s">
        <v>2715</v>
      </c>
      <c r="G31" s="329">
        <f>+'[1]8402 1014'!$F$12</f>
        <v>44945</v>
      </c>
      <c r="H31" s="482">
        <v>41926</v>
      </c>
      <c r="I31" s="329">
        <v>4770.74</v>
      </c>
      <c r="J31" s="193" t="s">
        <v>2694</v>
      </c>
      <c r="K31" s="193">
        <v>5700362438</v>
      </c>
      <c r="L31" s="329">
        <v>45774.27</v>
      </c>
      <c r="M31" s="193" t="s">
        <v>2694</v>
      </c>
      <c r="N31" s="329">
        <f t="shared" si="2"/>
        <v>1267.316099999196</v>
      </c>
      <c r="O31" s="329">
        <f t="shared" si="3"/>
        <v>744039.80009999918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41926</v>
      </c>
      <c r="I32" s="329"/>
      <c r="J32" s="193"/>
      <c r="K32" s="193">
        <v>5700362438</v>
      </c>
      <c r="L32" s="329">
        <v>1267.316099999196</v>
      </c>
      <c r="M32" s="193" t="s">
        <v>2694</v>
      </c>
      <c r="N32" s="329">
        <f t="shared" si="2"/>
        <v>0</v>
      </c>
      <c r="O32" s="329">
        <f t="shared" si="3"/>
        <v>742772.48399999994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41926</v>
      </c>
      <c r="I33" s="329"/>
      <c r="J33" s="193"/>
      <c r="K33" s="193">
        <v>5700362419</v>
      </c>
      <c r="L33" s="329">
        <v>2853.4039000008001</v>
      </c>
      <c r="M33" s="193" t="s">
        <v>2691</v>
      </c>
      <c r="N33" s="329">
        <f>C9+N32-I33-L33</f>
        <v>41091.080099999199</v>
      </c>
      <c r="O33" s="329">
        <f t="shared" si="3"/>
        <v>739919.08009999909</v>
      </c>
    </row>
    <row r="34" spans="1:15" x14ac:dyDescent="0.15">
      <c r="A34" s="193"/>
      <c r="B34" s="193"/>
      <c r="C34" s="329"/>
      <c r="D34" s="482">
        <v>41927</v>
      </c>
      <c r="E34" s="193" t="s">
        <v>1283</v>
      </c>
      <c r="F34" s="203" t="s">
        <v>2716</v>
      </c>
      <c r="G34" s="329">
        <f>+'[1]8402 1014'!$F$13</f>
        <v>44933</v>
      </c>
      <c r="H34" s="482">
        <v>41927</v>
      </c>
      <c r="I34" s="329">
        <v>6344.56</v>
      </c>
      <c r="J34" s="193" t="s">
        <v>2691</v>
      </c>
      <c r="K34" s="193"/>
      <c r="L34" s="329"/>
      <c r="M34" s="193"/>
      <c r="N34" s="329">
        <f t="shared" si="2"/>
        <v>34746.520099999201</v>
      </c>
      <c r="O34" s="329">
        <f t="shared" si="3"/>
        <v>778507.52009999903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>
        <v>41928</v>
      </c>
      <c r="I35" s="329">
        <v>11520.310000000001</v>
      </c>
      <c r="J35" s="193" t="s">
        <v>2691</v>
      </c>
      <c r="K35" s="193">
        <v>5700362419</v>
      </c>
      <c r="L35" s="329">
        <v>23226.2100999992</v>
      </c>
      <c r="M35" s="193" t="s">
        <v>2691</v>
      </c>
      <c r="N35" s="329">
        <f t="shared" si="2"/>
        <v>0</v>
      </c>
      <c r="O35" s="329">
        <f t="shared" si="3"/>
        <v>743760.99999999977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>
        <v>41928</v>
      </c>
      <c r="I36" s="329"/>
      <c r="J36" s="193"/>
      <c r="K36" s="193">
        <v>5700362438</v>
      </c>
      <c r="L36" s="329">
        <v>7245.8599000007998</v>
      </c>
      <c r="M36" s="193" t="s">
        <v>2696</v>
      </c>
      <c r="N36" s="329">
        <f>C10+N35-I36-L36</f>
        <v>32654.1400999992</v>
      </c>
      <c r="O36" s="329">
        <f t="shared" si="3"/>
        <v>736515.14009999891</v>
      </c>
    </row>
    <row r="37" spans="1:15" x14ac:dyDescent="0.15">
      <c r="A37" s="193"/>
      <c r="B37" s="193"/>
      <c r="C37" s="329"/>
      <c r="D37" s="482">
        <v>41929</v>
      </c>
      <c r="E37" s="193" t="s">
        <v>1283</v>
      </c>
      <c r="F37" s="203" t="s">
        <v>2717</v>
      </c>
      <c r="G37" s="329">
        <f>+'[1]8402 1014'!$F$14</f>
        <v>89769</v>
      </c>
      <c r="H37" s="482">
        <v>41929</v>
      </c>
      <c r="I37" s="329">
        <v>11144.03</v>
      </c>
      <c r="J37" s="193" t="s">
        <v>2696</v>
      </c>
      <c r="K37" s="193"/>
      <c r="L37" s="329"/>
      <c r="M37" s="193"/>
      <c r="N37" s="329">
        <f t="shared" si="2"/>
        <v>21510.110099999198</v>
      </c>
      <c r="O37" s="329">
        <f t="shared" si="3"/>
        <v>815140.11009999888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41930</v>
      </c>
      <c r="I38" s="329">
        <v>5159.8100000000004</v>
      </c>
      <c r="J38" s="193" t="s">
        <v>2696</v>
      </c>
      <c r="K38" s="193"/>
      <c r="L38" s="329"/>
      <c r="M38" s="193"/>
      <c r="N38" s="329">
        <f t="shared" si="2"/>
        <v>16350.300099999196</v>
      </c>
      <c r="O38" s="329">
        <f t="shared" si="3"/>
        <v>809980.30009999883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>
        <v>41931</v>
      </c>
      <c r="I39" s="329">
        <v>3296.31</v>
      </c>
      <c r="J39" s="193" t="s">
        <v>2696</v>
      </c>
      <c r="K39" s="193">
        <v>5700362438</v>
      </c>
      <c r="L39" s="329">
        <v>13053.990099999197</v>
      </c>
      <c r="M39" s="193" t="s">
        <v>2696</v>
      </c>
      <c r="N39" s="329">
        <f t="shared" si="2"/>
        <v>0</v>
      </c>
      <c r="O39" s="329">
        <f t="shared" si="3"/>
        <v>793629.99999999953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>
        <v>41931</v>
      </c>
      <c r="I40" s="329"/>
      <c r="J40" s="193"/>
      <c r="K40" s="193">
        <v>5700362438</v>
      </c>
      <c r="L40" s="329">
        <v>3906.8999000007998</v>
      </c>
      <c r="M40" s="193" t="s">
        <v>2695</v>
      </c>
      <c r="N40" s="329">
        <f>C11+N39-I40-L40</f>
        <v>115848.1000999992</v>
      </c>
      <c r="O40" s="329">
        <f t="shared" si="3"/>
        <v>789723.10009999876</v>
      </c>
    </row>
    <row r="41" spans="1:15" x14ac:dyDescent="0.15">
      <c r="A41" s="193"/>
      <c r="B41" s="193"/>
      <c r="C41" s="329"/>
      <c r="D41" s="482">
        <v>41932</v>
      </c>
      <c r="E41" s="193" t="s">
        <v>1283</v>
      </c>
      <c r="F41" s="203" t="s">
        <v>2718</v>
      </c>
      <c r="G41" s="329">
        <f>+'[1]8402 1014'!$F$15</f>
        <v>119813</v>
      </c>
      <c r="H41" s="482">
        <v>41932</v>
      </c>
      <c r="I41" s="329">
        <v>8232.2799999999988</v>
      </c>
      <c r="J41" s="193" t="s">
        <v>2695</v>
      </c>
      <c r="K41" s="193"/>
      <c r="L41" s="329"/>
      <c r="M41" s="193"/>
      <c r="N41" s="329">
        <f t="shared" si="2"/>
        <v>107615.8200999992</v>
      </c>
      <c r="O41" s="329">
        <f t="shared" si="3"/>
        <v>901303.82009999873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41933</v>
      </c>
      <c r="I42" s="329">
        <v>6162.6</v>
      </c>
      <c r="J42" s="193" t="s">
        <v>2695</v>
      </c>
      <c r="K42" s="193"/>
      <c r="L42" s="329"/>
      <c r="M42" s="193"/>
      <c r="N42" s="329">
        <f t="shared" si="2"/>
        <v>101453.22009999919</v>
      </c>
      <c r="O42" s="329">
        <f t="shared" si="3"/>
        <v>895141.22009999875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>
        <v>41934</v>
      </c>
      <c r="I43" s="329">
        <v>34043.129999999997</v>
      </c>
      <c r="J43" s="193" t="s">
        <v>2695</v>
      </c>
      <c r="K43" s="193"/>
      <c r="L43" s="329"/>
      <c r="M43" s="193"/>
      <c r="N43" s="329">
        <f t="shared" si="2"/>
        <v>67410.090099999186</v>
      </c>
      <c r="O43" s="329">
        <f t="shared" si="3"/>
        <v>861098.09009999875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41935</v>
      </c>
      <c r="I44" s="329">
        <v>6780.3600000000006</v>
      </c>
      <c r="J44" s="193" t="s">
        <v>2695</v>
      </c>
      <c r="K44" s="193"/>
      <c r="L44" s="329"/>
      <c r="M44" s="193"/>
      <c r="N44" s="329">
        <f t="shared" si="2"/>
        <v>60629.730099999186</v>
      </c>
      <c r="O44" s="329">
        <f t="shared" si="3"/>
        <v>854317.73009999876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>
        <v>41936</v>
      </c>
      <c r="I45" s="329">
        <v>4880.53</v>
      </c>
      <c r="J45" s="193" t="s">
        <v>2695</v>
      </c>
      <c r="K45" s="193">
        <v>5700362438</v>
      </c>
      <c r="L45" s="329">
        <v>55749.200099999187</v>
      </c>
      <c r="M45" s="193" t="s">
        <v>2695</v>
      </c>
      <c r="N45" s="329">
        <f t="shared" si="2"/>
        <v>0</v>
      </c>
      <c r="O45" s="329">
        <f t="shared" si="3"/>
        <v>793687.99999999953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>
        <v>41936</v>
      </c>
      <c r="I46" s="329"/>
      <c r="J46" s="193"/>
      <c r="K46" s="193">
        <v>5700362438</v>
      </c>
      <c r="L46" s="329">
        <v>21296.069900000799</v>
      </c>
      <c r="M46" s="193" t="s">
        <v>2704</v>
      </c>
      <c r="N46" s="329">
        <f>C12+N45-I46-L46</f>
        <v>98508.930099999197</v>
      </c>
      <c r="O46" s="329">
        <f t="shared" si="3"/>
        <v>772391.93009999872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>
        <v>41937</v>
      </c>
      <c r="I47" s="329">
        <v>4738.74</v>
      </c>
      <c r="J47" s="193" t="s">
        <v>2704</v>
      </c>
      <c r="K47" s="193"/>
      <c r="L47" s="329"/>
      <c r="M47" s="193"/>
      <c r="N47" s="329">
        <f t="shared" si="2"/>
        <v>93770.190099999192</v>
      </c>
      <c r="O47" s="329">
        <f t="shared" si="3"/>
        <v>767653.19009999873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>
        <v>41938</v>
      </c>
      <c r="I48" s="329">
        <v>3025.3900000000003</v>
      </c>
      <c r="J48" s="193" t="s">
        <v>2704</v>
      </c>
      <c r="K48" s="193"/>
      <c r="L48" s="329"/>
      <c r="M48" s="193"/>
      <c r="N48" s="329">
        <f t="shared" si="2"/>
        <v>90744.800099999193</v>
      </c>
      <c r="O48" s="329">
        <f t="shared" si="3"/>
        <v>764627.80009999871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41939</v>
      </c>
      <c r="I49" s="329">
        <v>5378.8</v>
      </c>
      <c r="J49" s="193" t="s">
        <v>2704</v>
      </c>
      <c r="K49" s="193">
        <v>5700362438</v>
      </c>
      <c r="L49" s="329">
        <v>35331.18</v>
      </c>
      <c r="M49" s="193" t="s">
        <v>2704</v>
      </c>
      <c r="N49" s="329">
        <f t="shared" si="2"/>
        <v>50034.82009999919</v>
      </c>
      <c r="O49" s="329">
        <f t="shared" si="3"/>
        <v>723917.82009999861</v>
      </c>
    </row>
    <row r="50" spans="1:15" x14ac:dyDescent="0.15">
      <c r="A50" s="193"/>
      <c r="B50" s="193"/>
      <c r="C50" s="329"/>
      <c r="D50" s="482">
        <v>41940</v>
      </c>
      <c r="E50" s="193" t="s">
        <v>1283</v>
      </c>
      <c r="F50" s="193" t="s">
        <v>2719</v>
      </c>
      <c r="G50" s="329">
        <f>+'[1]8402 1014'!$F$16</f>
        <v>120017</v>
      </c>
      <c r="H50" s="482">
        <v>41940</v>
      </c>
      <c r="I50" s="329">
        <v>5079.75</v>
      </c>
      <c r="J50" s="193" t="s">
        <v>2704</v>
      </c>
      <c r="K50" s="193"/>
      <c r="L50" s="329"/>
      <c r="M50" s="193"/>
      <c r="N50" s="329">
        <f t="shared" si="2"/>
        <v>44955.07009999919</v>
      </c>
      <c r="O50" s="329">
        <f t="shared" si="3"/>
        <v>838855.07009999861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>
        <v>41941</v>
      </c>
      <c r="I51" s="329">
        <v>5031.4799999999996</v>
      </c>
      <c r="J51" s="193" t="s">
        <v>2704</v>
      </c>
      <c r="K51" s="193"/>
      <c r="L51" s="329"/>
      <c r="M51" s="203"/>
      <c r="N51" s="329">
        <f t="shared" si="2"/>
        <v>39923.590099999186</v>
      </c>
      <c r="O51" s="329">
        <f t="shared" si="3"/>
        <v>833823.59009999863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>
        <v>41942</v>
      </c>
      <c r="I52" s="329">
        <v>10301.42</v>
      </c>
      <c r="J52" s="193" t="s">
        <v>2704</v>
      </c>
      <c r="K52" s="193">
        <v>5700362438</v>
      </c>
      <c r="L52" s="329">
        <v>9600.33</v>
      </c>
      <c r="M52" s="193" t="s">
        <v>2704</v>
      </c>
      <c r="N52" s="329">
        <f t="shared" si="2"/>
        <v>20021.840099999186</v>
      </c>
      <c r="O52" s="329">
        <f t="shared" si="3"/>
        <v>813921.84009999863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>
        <v>41943</v>
      </c>
      <c r="I53" s="329">
        <v>3972.16</v>
      </c>
      <c r="J53" s="193" t="s">
        <v>2704</v>
      </c>
      <c r="K53" s="193"/>
      <c r="L53" s="329"/>
      <c r="M53" s="193"/>
      <c r="N53" s="329">
        <f t="shared" si="2"/>
        <v>16049.680099999186</v>
      </c>
      <c r="O53" s="329">
        <f t="shared" si="3"/>
        <v>809949.6800999986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193"/>
      <c r="K54" s="193"/>
      <c r="L54" s="329"/>
      <c r="M54" s="193"/>
      <c r="N54" s="329">
        <f t="shared" si="2"/>
        <v>16049.680099999186</v>
      </c>
      <c r="O54" s="329">
        <f t="shared" si="3"/>
        <v>809949.6800999986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193"/>
      <c r="K55" s="193"/>
      <c r="L55" s="329"/>
      <c r="M55" s="193"/>
      <c r="N55" s="329">
        <f t="shared" si="2"/>
        <v>16049.680099999186</v>
      </c>
      <c r="O55" s="329">
        <f t="shared" si="3"/>
        <v>809949.6800999986</v>
      </c>
    </row>
    <row r="56" spans="1:15" hidden="1" x14ac:dyDescent="0.15">
      <c r="A56" s="193"/>
      <c r="B56" s="193"/>
      <c r="C56" s="329"/>
      <c r="D56" s="482"/>
      <c r="E56" s="193"/>
      <c r="F56" s="193"/>
      <c r="G56" s="329"/>
      <c r="H56" s="482"/>
      <c r="I56" s="329"/>
      <c r="J56" s="193"/>
      <c r="K56" s="193"/>
      <c r="L56" s="329"/>
      <c r="M56" s="193"/>
      <c r="N56" s="329">
        <f t="shared" si="2"/>
        <v>16049.680099999186</v>
      </c>
      <c r="O56" s="329">
        <f t="shared" si="3"/>
        <v>809949.6800999986</v>
      </c>
    </row>
    <row r="57" spans="1:15" hidden="1" x14ac:dyDescent="0.15">
      <c r="A57" s="193"/>
      <c r="B57" s="193"/>
      <c r="C57" s="329"/>
      <c r="D57" s="482"/>
      <c r="E57" s="193"/>
      <c r="F57" s="193"/>
      <c r="G57" s="329"/>
      <c r="H57" s="482"/>
      <c r="I57" s="329"/>
      <c r="J57" s="193"/>
      <c r="K57" s="193"/>
      <c r="L57" s="329"/>
      <c r="M57" s="193"/>
      <c r="N57" s="329">
        <f t="shared" si="2"/>
        <v>16049.680099999186</v>
      </c>
      <c r="O57" s="329">
        <f t="shared" si="3"/>
        <v>809949.6800999986</v>
      </c>
    </row>
    <row r="58" spans="1:15" hidden="1" x14ac:dyDescent="0.15">
      <c r="A58" s="193"/>
      <c r="B58" s="193"/>
      <c r="C58" s="329"/>
      <c r="D58" s="482"/>
      <c r="E58" s="193"/>
      <c r="F58" s="193"/>
      <c r="G58" s="329"/>
      <c r="H58" s="482"/>
      <c r="I58" s="329"/>
      <c r="J58" s="193"/>
      <c r="K58" s="193"/>
      <c r="L58" s="329"/>
      <c r="M58" s="193"/>
      <c r="N58" s="329">
        <f t="shared" si="2"/>
        <v>16049.680099999186</v>
      </c>
      <c r="O58" s="329">
        <f t="shared" si="3"/>
        <v>809949.6800999986</v>
      </c>
    </row>
    <row r="59" spans="1:15" hidden="1" x14ac:dyDescent="0.15">
      <c r="A59" s="193"/>
      <c r="B59" s="193"/>
      <c r="C59" s="329"/>
      <c r="D59" s="482"/>
      <c r="E59" s="193"/>
      <c r="F59" s="193"/>
      <c r="G59" s="329"/>
      <c r="H59" s="482"/>
      <c r="I59" s="329"/>
      <c r="J59" s="193"/>
      <c r="K59" s="193"/>
      <c r="L59" s="329"/>
      <c r="M59" s="193"/>
      <c r="N59" s="329">
        <f t="shared" si="2"/>
        <v>16049.680099999186</v>
      </c>
      <c r="O59" s="329">
        <f t="shared" si="3"/>
        <v>809949.6800999986</v>
      </c>
    </row>
    <row r="60" spans="1:15" hidden="1" x14ac:dyDescent="0.15">
      <c r="A60" s="193"/>
      <c r="B60" s="193"/>
      <c r="C60" s="329"/>
      <c r="D60" s="482"/>
      <c r="E60" s="193"/>
      <c r="F60" s="193"/>
      <c r="G60" s="329"/>
      <c r="H60" s="482"/>
      <c r="I60" s="329"/>
      <c r="J60" s="193"/>
      <c r="K60" s="193"/>
      <c r="L60" s="329"/>
      <c r="M60" s="193"/>
      <c r="N60" s="329">
        <f t="shared" si="2"/>
        <v>16049.680099999186</v>
      </c>
      <c r="O60" s="329">
        <f t="shared" si="3"/>
        <v>809949.6800999986</v>
      </c>
    </row>
    <row r="61" spans="1:15" hidden="1" x14ac:dyDescent="0.15">
      <c r="A61" s="193"/>
      <c r="B61" s="193"/>
      <c r="C61" s="329"/>
      <c r="D61" s="482"/>
      <c r="E61" s="193"/>
      <c r="F61" s="193"/>
      <c r="G61" s="329"/>
      <c r="H61" s="482"/>
      <c r="I61" s="329"/>
      <c r="J61" s="193"/>
      <c r="K61" s="193"/>
      <c r="L61" s="329"/>
      <c r="M61" s="193"/>
      <c r="N61" s="329">
        <f t="shared" si="2"/>
        <v>16049.680099999186</v>
      </c>
      <c r="O61" s="329">
        <f t="shared" si="3"/>
        <v>809949.6800999986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16049.680099999186</v>
      </c>
      <c r="O62" s="329">
        <f t="shared" si="3"/>
        <v>809949.6800999986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16049.680099999186</v>
      </c>
      <c r="O63" s="329">
        <f t="shared" si="3"/>
        <v>809949.6800999986</v>
      </c>
    </row>
    <row r="64" spans="1:15" hidden="1" x14ac:dyDescent="0.15">
      <c r="A64" s="193"/>
      <c r="B64" s="193"/>
      <c r="C64" s="329"/>
      <c r="D64" s="482"/>
      <c r="E64" s="193"/>
      <c r="F64" s="203"/>
      <c r="G64" s="329"/>
      <c r="H64" s="482"/>
      <c r="I64" s="329"/>
      <c r="J64" s="193"/>
      <c r="K64" s="193"/>
      <c r="L64" s="329"/>
      <c r="M64" s="193"/>
      <c r="N64" s="329">
        <f t="shared" si="2"/>
        <v>16049.680099999186</v>
      </c>
      <c r="O64" s="329">
        <f t="shared" si="3"/>
        <v>809949.6800999986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2"/>
        <v>16049.680099999186</v>
      </c>
      <c r="O65" s="329">
        <f t="shared" si="3"/>
        <v>809949.6800999986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2"/>
        <v>16049.680099999186</v>
      </c>
      <c r="O66" s="329">
        <f t="shared" si="3"/>
        <v>809949.6800999986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2"/>
        <v>16049.680099999186</v>
      </c>
      <c r="O67" s="329">
        <f t="shared" si="3"/>
        <v>809949.6800999986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2"/>
        <v>16049.680099999186</v>
      </c>
      <c r="O68" s="329">
        <f t="shared" si="3"/>
        <v>809949.6800999986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16049.680099999186</v>
      </c>
      <c r="O69" s="329">
        <f t="shared" si="3"/>
        <v>809949.6800999986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16049.680099999186</v>
      </c>
      <c r="O70" s="329">
        <f t="shared" si="3"/>
        <v>809949.6800999986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16049.680099999186</v>
      </c>
      <c r="O71" s="329">
        <f t="shared" si="3"/>
        <v>809949.6800999986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16049.680099999186</v>
      </c>
      <c r="O72" s="329">
        <f t="shared" si="3"/>
        <v>809949.6800999986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16049.680099999186</v>
      </c>
      <c r="O73" s="329">
        <f t="shared" si="3"/>
        <v>809949.6800999986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2"/>
        <v>16049.680099999186</v>
      </c>
      <c r="O74" s="329">
        <f t="shared" si="3"/>
        <v>809949.6800999986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2"/>
        <v>16049.680099999186</v>
      </c>
      <c r="O75" s="329">
        <f t="shared" si="3"/>
        <v>809949.6800999986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ref="N76:N100" si="4">+N75-I76-L76</f>
        <v>16049.680099999186</v>
      </c>
      <c r="O76" s="329">
        <f t="shared" ref="O76:O100" si="5">O75+G76-I76-L76</f>
        <v>809949.6800999986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16049.680099999186</v>
      </c>
      <c r="O77" s="329">
        <f t="shared" si="5"/>
        <v>809949.6800999986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16049.680099999186</v>
      </c>
      <c r="O78" s="329">
        <f t="shared" si="5"/>
        <v>809949.6800999986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16049.680099999186</v>
      </c>
      <c r="O79" s="329">
        <f t="shared" si="5"/>
        <v>809949.6800999986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16049.680099999186</v>
      </c>
      <c r="O80" s="329">
        <f t="shared" si="5"/>
        <v>809949.6800999986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16049.680099999186</v>
      </c>
      <c r="O81" s="329">
        <f t="shared" si="5"/>
        <v>809949.6800999986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4"/>
        <v>16049.680099999186</v>
      </c>
      <c r="O82" s="329">
        <f t="shared" si="5"/>
        <v>809949.6800999986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16049.680099999186</v>
      </c>
      <c r="O83" s="329">
        <f t="shared" si="5"/>
        <v>809949.6800999986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16049.680099999186</v>
      </c>
      <c r="O84" s="329">
        <f t="shared" si="5"/>
        <v>809949.6800999986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4"/>
        <v>16049.680099999186</v>
      </c>
      <c r="O85" s="329">
        <f t="shared" si="5"/>
        <v>809949.6800999986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16049.680099999186</v>
      </c>
      <c r="O86" s="329">
        <f t="shared" si="5"/>
        <v>809949.6800999986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4"/>
        <v>16049.680099999186</v>
      </c>
      <c r="O87" s="329">
        <f t="shared" si="5"/>
        <v>809949.6800999986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16049.680099999186</v>
      </c>
      <c r="O88" s="329">
        <f t="shared" si="5"/>
        <v>809949.6800999986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16049.680099999186</v>
      </c>
      <c r="O89" s="329">
        <f t="shared" si="5"/>
        <v>809949.6800999986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16049.680099999186</v>
      </c>
      <c r="O90" s="329">
        <f t="shared" si="5"/>
        <v>809949.6800999986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16049.680099999186</v>
      </c>
      <c r="O91" s="329">
        <f t="shared" si="5"/>
        <v>809949.6800999986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16049.680099999186</v>
      </c>
      <c r="O92" s="329">
        <f t="shared" si="5"/>
        <v>809949.6800999986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4"/>
        <v>16049.680099999186</v>
      </c>
      <c r="O93" s="329">
        <f t="shared" si="5"/>
        <v>809949.6800999986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16049.680099999186</v>
      </c>
      <c r="O94" s="329">
        <f t="shared" si="5"/>
        <v>809949.6800999986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16049.680099999186</v>
      </c>
      <c r="O95" s="329">
        <f t="shared" si="5"/>
        <v>809949.6800999986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16049.680099999186</v>
      </c>
      <c r="O96" s="329">
        <f t="shared" si="5"/>
        <v>809949.6800999986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16049.680099999186</v>
      </c>
      <c r="O97" s="329">
        <f t="shared" si="5"/>
        <v>809949.6800999986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4"/>
        <v>16049.680099999186</v>
      </c>
      <c r="O98" s="329">
        <f t="shared" si="5"/>
        <v>809949.6800999986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4"/>
        <v>16049.680099999186</v>
      </c>
      <c r="O99" s="329">
        <f t="shared" si="5"/>
        <v>809949.6800999986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4"/>
        <v>16049.680099999186</v>
      </c>
      <c r="O100" s="329">
        <f t="shared" si="5"/>
        <v>809949.6800999986</v>
      </c>
    </row>
    <row r="101" spans="1:15" x14ac:dyDescent="0.15">
      <c r="A101" s="224"/>
      <c r="B101" s="224"/>
      <c r="C101" s="335">
        <f>SUM(C7:C100)</f>
        <v>891270.14009999915</v>
      </c>
      <c r="D101" s="224"/>
      <c r="E101" s="224"/>
      <c r="F101" s="224"/>
      <c r="G101" s="335">
        <f>SUM(G7:G99)</f>
        <v>419477</v>
      </c>
      <c r="H101" s="226"/>
      <c r="I101" s="335">
        <f>SUM(I7:I99)</f>
        <v>279156.04999999993</v>
      </c>
      <c r="J101" s="224"/>
      <c r="K101" s="224"/>
      <c r="L101" s="335">
        <f>SUM(L7:L99)</f>
        <v>221641.40999999995</v>
      </c>
      <c r="M101" s="224"/>
      <c r="N101" s="227"/>
      <c r="O101" s="228">
        <f>C101+G101-I101-L101</f>
        <v>809949.68009999918</v>
      </c>
    </row>
    <row r="102" spans="1:15" x14ac:dyDescent="0.15">
      <c r="A102" s="230"/>
      <c r="B102" s="615"/>
      <c r="C102" s="615"/>
      <c r="D102" s="615"/>
      <c r="E102" s="231"/>
      <c r="F102" s="538"/>
      <c r="G102" s="232"/>
      <c r="H102" s="233"/>
      <c r="I102" s="234"/>
      <c r="J102" s="272"/>
      <c r="K102" s="235" t="s">
        <v>200</v>
      </c>
      <c r="L102" s="236">
        <f>+L101+I101</f>
        <v>500797.45999999985</v>
      </c>
      <c r="M102" s="284"/>
      <c r="N102" s="330">
        <f>+N100</f>
        <v>16049.680099999186</v>
      </c>
      <c r="O102" s="331" t="s">
        <v>2704</v>
      </c>
    </row>
    <row r="103" spans="1:15" x14ac:dyDescent="0.15">
      <c r="A103" s="181"/>
      <c r="B103" s="539"/>
      <c r="C103" s="336"/>
      <c r="D103" s="539"/>
      <c r="E103" s="231"/>
      <c r="F103" s="538"/>
      <c r="G103" s="232"/>
      <c r="H103" s="233"/>
      <c r="I103" s="234"/>
      <c r="J103" s="273"/>
      <c r="K103" s="235"/>
      <c r="L103" s="236"/>
      <c r="M103" s="284"/>
      <c r="N103" s="330">
        <v>119789</v>
      </c>
      <c r="O103" s="331" t="s">
        <v>2705</v>
      </c>
    </row>
    <row r="104" spans="1:15" x14ac:dyDescent="0.15">
      <c r="A104" s="181"/>
      <c r="B104" s="539"/>
      <c r="C104" s="336"/>
      <c r="D104" s="539"/>
      <c r="E104" s="231"/>
      <c r="F104" s="538"/>
      <c r="G104" s="232"/>
      <c r="H104" s="233"/>
      <c r="I104" s="234"/>
      <c r="J104" s="273"/>
      <c r="K104" s="235"/>
      <c r="L104" s="236"/>
      <c r="M104" s="235"/>
      <c r="N104" s="330">
        <v>119806</v>
      </c>
      <c r="O104" s="331" t="s">
        <v>2706</v>
      </c>
    </row>
    <row r="105" spans="1:15" x14ac:dyDescent="0.15">
      <c r="A105" s="181"/>
      <c r="B105" s="539"/>
      <c r="C105" s="336"/>
      <c r="D105" s="539"/>
      <c r="E105" s="231"/>
      <c r="F105" s="538"/>
      <c r="G105" s="232"/>
      <c r="H105" s="233"/>
      <c r="I105" s="234"/>
      <c r="J105" s="273"/>
      <c r="K105" s="235"/>
      <c r="L105" s="236"/>
      <c r="M105" s="235"/>
      <c r="N105" s="330">
        <v>44883</v>
      </c>
      <c r="O105" s="331" t="s">
        <v>2707</v>
      </c>
    </row>
    <row r="106" spans="1:15" x14ac:dyDescent="0.15">
      <c r="A106" s="230" t="s">
        <v>2694</v>
      </c>
      <c r="B106" s="539" t="s">
        <v>2721</v>
      </c>
      <c r="C106" s="336"/>
      <c r="D106" s="539"/>
      <c r="E106" s="231" t="s">
        <v>67</v>
      </c>
      <c r="F106" s="538">
        <v>52747.27</v>
      </c>
      <c r="G106" s="232" t="s">
        <v>98</v>
      </c>
      <c r="H106" s="233">
        <v>41877</v>
      </c>
      <c r="I106" s="234" t="s">
        <v>199</v>
      </c>
      <c r="J106" s="236">
        <v>49378.266099999193</v>
      </c>
      <c r="K106" s="268"/>
      <c r="L106" s="236"/>
      <c r="M106" s="235"/>
      <c r="N106" s="330">
        <v>89945</v>
      </c>
      <c r="O106" s="331" t="s">
        <v>2708</v>
      </c>
    </row>
    <row r="107" spans="1:15" x14ac:dyDescent="0.15">
      <c r="A107" s="230" t="s">
        <v>2696</v>
      </c>
      <c r="B107" s="540" t="s">
        <v>2722</v>
      </c>
      <c r="C107" s="336"/>
      <c r="D107" s="539"/>
      <c r="E107" s="231" t="s">
        <v>67</v>
      </c>
      <c r="F107" s="538">
        <v>2104465.6</v>
      </c>
      <c r="G107" s="232" t="s">
        <v>98</v>
      </c>
      <c r="H107" s="233">
        <v>41878</v>
      </c>
      <c r="I107" s="234" t="s">
        <v>199</v>
      </c>
      <c r="J107" s="236">
        <v>20299.849999999999</v>
      </c>
      <c r="K107" s="268"/>
      <c r="L107" s="236"/>
      <c r="M107" s="284"/>
      <c r="N107" s="330">
        <v>44945</v>
      </c>
      <c r="O107" s="331" t="s">
        <v>2715</v>
      </c>
    </row>
    <row r="108" spans="1:15" x14ac:dyDescent="0.15">
      <c r="A108" s="230" t="s">
        <v>2695</v>
      </c>
      <c r="B108" s="540" t="s">
        <v>2723</v>
      </c>
      <c r="C108" s="336"/>
      <c r="D108" s="539"/>
      <c r="E108" s="231" t="s">
        <v>67</v>
      </c>
      <c r="F108" s="538">
        <v>118512.55</v>
      </c>
      <c r="G108" s="232" t="s">
        <v>98</v>
      </c>
      <c r="H108" s="233">
        <v>41885</v>
      </c>
      <c r="I108" s="234" t="s">
        <v>199</v>
      </c>
      <c r="J108" s="236">
        <v>59656.099999999984</v>
      </c>
      <c r="L108" s="236"/>
      <c r="M108" s="284"/>
      <c r="N108" s="330">
        <v>44933</v>
      </c>
      <c r="O108" s="331" t="s">
        <v>2716</v>
      </c>
    </row>
    <row r="109" spans="1:15" x14ac:dyDescent="0.15">
      <c r="A109" s="230" t="s">
        <v>2704</v>
      </c>
      <c r="B109" s="540" t="s">
        <v>2724</v>
      </c>
      <c r="C109" s="336"/>
      <c r="D109" s="539"/>
      <c r="E109" s="231" t="s">
        <v>67</v>
      </c>
      <c r="F109" s="538">
        <v>6552114.79</v>
      </c>
      <c r="G109" s="232" t="s">
        <v>98</v>
      </c>
      <c r="H109" s="233">
        <v>41899</v>
      </c>
      <c r="I109" s="234" t="s">
        <v>199</v>
      </c>
      <c r="J109" s="236">
        <v>66227.579900000797</v>
      </c>
      <c r="M109" s="235"/>
      <c r="N109" s="330">
        <v>89769</v>
      </c>
      <c r="O109" s="331" t="s">
        <v>2717</v>
      </c>
    </row>
    <row r="110" spans="1:15" ht="12" thickBot="1" x14ac:dyDescent="0.2">
      <c r="A110" s="230"/>
      <c r="B110" s="539"/>
      <c r="C110" s="336"/>
      <c r="D110" s="539"/>
      <c r="E110" s="231"/>
      <c r="F110" s="538"/>
      <c r="G110" s="232"/>
      <c r="H110" s="233"/>
      <c r="I110" s="401" t="s">
        <v>1920</v>
      </c>
      <c r="J110" s="274">
        <f>SUM(J106:J109)</f>
        <v>195561.79599999997</v>
      </c>
      <c r="M110" s="235"/>
      <c r="N110" s="330">
        <v>119813</v>
      </c>
      <c r="O110" s="331" t="s">
        <v>2718</v>
      </c>
    </row>
    <row r="111" spans="1:15" ht="12" thickTop="1" x14ac:dyDescent="0.15">
      <c r="A111" s="230" t="s">
        <v>2691</v>
      </c>
      <c r="B111" s="539" t="s">
        <v>2720</v>
      </c>
      <c r="C111" s="336"/>
      <c r="D111" s="539"/>
      <c r="E111" s="231" t="s">
        <v>67</v>
      </c>
      <c r="F111" s="538">
        <v>11711985.689999999</v>
      </c>
      <c r="G111" s="232" t="s">
        <v>98</v>
      </c>
      <c r="H111" s="233">
        <v>41855</v>
      </c>
      <c r="I111" s="234" t="s">
        <v>199</v>
      </c>
      <c r="J111" s="236">
        <v>26079.614000000001</v>
      </c>
      <c r="M111" s="235"/>
      <c r="N111" s="330">
        <v>120017</v>
      </c>
      <c r="O111" s="331" t="s">
        <v>2719</v>
      </c>
    </row>
    <row r="112" spans="1:15" ht="12" thickBot="1" x14ac:dyDescent="0.2">
      <c r="A112" s="230"/>
      <c r="B112" s="539"/>
      <c r="C112" s="336"/>
      <c r="D112" s="539"/>
      <c r="E112" s="231"/>
      <c r="F112" s="538"/>
      <c r="G112" s="232"/>
      <c r="H112" s="233"/>
      <c r="I112" s="401" t="s">
        <v>1920</v>
      </c>
      <c r="J112" s="274">
        <f>SUM(J111)</f>
        <v>26079.614000000001</v>
      </c>
      <c r="M112" s="235"/>
      <c r="N112" s="330"/>
      <c r="O112" s="331"/>
    </row>
    <row r="113" spans="1:15" ht="12" thickTop="1" x14ac:dyDescent="0.15">
      <c r="A113" s="181"/>
      <c r="B113" s="181"/>
      <c r="C113" s="348"/>
      <c r="F113" s="181"/>
      <c r="G113" s="181"/>
      <c r="J113" s="259"/>
      <c r="M113" s="235"/>
      <c r="N113" s="330"/>
      <c r="O113" s="331"/>
    </row>
    <row r="114" spans="1:15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35"/>
      <c r="N114" s="330"/>
      <c r="O114" s="331"/>
    </row>
    <row r="115" spans="1:15" x14ac:dyDescent="0.15">
      <c r="A115" s="230" t="s">
        <v>2694</v>
      </c>
      <c r="B115" s="180">
        <v>49378</v>
      </c>
      <c r="C115" s="349">
        <v>23.729900000000001</v>
      </c>
      <c r="D115" s="350">
        <f t="shared" ref="D115:D118" si="6">+B115*C115</f>
        <v>1171735.0022</v>
      </c>
      <c r="E115" s="350">
        <f t="shared" ref="E115:E118" si="7">+D115*0.01</f>
        <v>11717.350022000001</v>
      </c>
      <c r="F115" s="350">
        <f t="shared" ref="F115:F118" si="8">+E115*0.1</f>
        <v>1171.7350022000001</v>
      </c>
      <c r="G115" s="351">
        <f t="shared" ref="G115:G118" si="9">+E115+F115</f>
        <v>12889.085024200001</v>
      </c>
      <c r="I115" s="229"/>
      <c r="J115" s="259"/>
      <c r="M115" s="235"/>
      <c r="N115" s="330"/>
      <c r="O115" s="331"/>
    </row>
    <row r="116" spans="1:15" x14ac:dyDescent="0.15">
      <c r="A116" s="230" t="s">
        <v>2696</v>
      </c>
      <c r="B116" s="180">
        <v>20300</v>
      </c>
      <c r="C116" s="349">
        <v>23.540299999999998</v>
      </c>
      <c r="D116" s="350">
        <f t="shared" si="6"/>
        <v>477868.08999999997</v>
      </c>
      <c r="E116" s="350">
        <f t="shared" si="7"/>
        <v>4778.6808999999994</v>
      </c>
      <c r="F116" s="350">
        <f t="shared" si="8"/>
        <v>477.86808999999994</v>
      </c>
      <c r="G116" s="351">
        <f t="shared" si="9"/>
        <v>5256.5489899999993</v>
      </c>
      <c r="I116" s="229"/>
      <c r="J116" s="259"/>
      <c r="M116" s="235"/>
      <c r="N116" s="330"/>
      <c r="O116" s="331"/>
    </row>
    <row r="117" spans="1:15" x14ac:dyDescent="0.15">
      <c r="A117" s="230" t="s">
        <v>2695</v>
      </c>
      <c r="B117" s="180">
        <v>59656</v>
      </c>
      <c r="C117" s="427">
        <v>23.3172</v>
      </c>
      <c r="D117" s="350">
        <f t="shared" si="6"/>
        <v>1391010.8832</v>
      </c>
      <c r="E117" s="350">
        <f t="shared" si="7"/>
        <v>13910.108832</v>
      </c>
      <c r="F117" s="350">
        <f t="shared" si="8"/>
        <v>1391.0108832000001</v>
      </c>
      <c r="G117" s="351">
        <f t="shared" si="9"/>
        <v>15301.1197152</v>
      </c>
      <c r="I117" s="229"/>
      <c r="M117" s="266">
        <f>+O117-O101</f>
        <v>0</v>
      </c>
      <c r="N117" s="228" t="s">
        <v>56</v>
      </c>
      <c r="O117" s="333">
        <f>SUM(N102:N116)</f>
        <v>809949.68009999918</v>
      </c>
    </row>
    <row r="118" spans="1:15" x14ac:dyDescent="0.15">
      <c r="A118" s="230" t="s">
        <v>2704</v>
      </c>
      <c r="B118" s="180">
        <v>66228</v>
      </c>
      <c r="C118" s="349">
        <v>23.524000000000001</v>
      </c>
      <c r="D118" s="350">
        <f t="shared" si="6"/>
        <v>1557947.4720000001</v>
      </c>
      <c r="E118" s="350">
        <f t="shared" si="7"/>
        <v>15579.47472</v>
      </c>
      <c r="F118" s="350">
        <f t="shared" si="8"/>
        <v>1557.9474720000001</v>
      </c>
      <c r="G118" s="351">
        <f t="shared" si="9"/>
        <v>17137.422192000002</v>
      </c>
      <c r="I118" s="229"/>
    </row>
    <row r="119" spans="1:15" s="181" customFormat="1" ht="12" thickBot="1" x14ac:dyDescent="0.2">
      <c r="A119" s="230"/>
      <c r="B119" s="381">
        <f>SUM(B115:B118)</f>
        <v>195562</v>
      </c>
      <c r="C119" s="349"/>
      <c r="D119" s="350"/>
      <c r="E119" s="380">
        <f>SUM(E115:E118)</f>
        <v>45985.614473999995</v>
      </c>
      <c r="F119" s="380">
        <f t="shared" ref="F119:G119" si="10">SUM(F115:F118)</f>
        <v>4598.5614474000004</v>
      </c>
      <c r="G119" s="380">
        <f t="shared" si="10"/>
        <v>50584.175921400005</v>
      </c>
      <c r="I119" s="229"/>
      <c r="J119" s="182"/>
      <c r="L119" s="180"/>
      <c r="M119" s="182"/>
      <c r="N119" s="180"/>
      <c r="O119" s="180"/>
    </row>
    <row r="120" spans="1:15" s="181" customFormat="1" ht="12" thickTop="1" x14ac:dyDescent="0.15">
      <c r="A120" s="230" t="s">
        <v>2691</v>
      </c>
      <c r="B120" s="180">
        <v>26080</v>
      </c>
      <c r="C120" s="349">
        <v>24.0139</v>
      </c>
      <c r="D120" s="350">
        <f t="shared" ref="D120" si="11">+B120*C120</f>
        <v>626282.51199999999</v>
      </c>
      <c r="E120" s="350">
        <f t="shared" ref="E120" si="12">+D120*0.01</f>
        <v>6262.8251200000004</v>
      </c>
      <c r="F120" s="350">
        <f t="shared" ref="F120" si="13">+E120*0.1</f>
        <v>626.28251200000011</v>
      </c>
      <c r="G120" s="351">
        <f t="shared" ref="G120" si="14">+E120+F120</f>
        <v>6889.1076320000002</v>
      </c>
      <c r="I120" s="229"/>
      <c r="J120" s="182"/>
      <c r="L120" s="180"/>
      <c r="M120" s="182"/>
      <c r="N120" s="180"/>
      <c r="O120" s="180"/>
    </row>
    <row r="121" spans="1:15" ht="12" thickBot="1" x14ac:dyDescent="0.2">
      <c r="A121" s="230"/>
      <c r="B121" s="381">
        <f>SUM(B120)</f>
        <v>26080</v>
      </c>
      <c r="C121" s="349"/>
      <c r="D121" s="350"/>
      <c r="E121" s="380">
        <f>SUM(E120)</f>
        <v>6262.8251200000004</v>
      </c>
      <c r="F121" s="380">
        <f t="shared" ref="F121:G121" si="15">SUM(F120)</f>
        <v>626.28251200000011</v>
      </c>
      <c r="G121" s="380">
        <f t="shared" si="15"/>
        <v>6889.1076320000002</v>
      </c>
      <c r="I121" s="229"/>
    </row>
    <row r="122" spans="1:15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120"/>
  <sheetViews>
    <sheetView topLeftCell="D1" zoomScale="115" zoomScaleNormal="115" workbookViewId="0">
      <pane ySplit="6" topLeftCell="A37" activePane="bottomLeft" state="frozen"/>
      <selection pane="bottomLeft" activeCell="G54" sqref="G54:G5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2703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2668</v>
      </c>
      <c r="B7" s="263"/>
      <c r="C7" s="328">
        <v>104034.3820999992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104034.3820999992</v>
      </c>
      <c r="O7" s="328">
        <f>+C101</f>
        <v>863265.73009999911</v>
      </c>
    </row>
    <row r="8" spans="1:15" x14ac:dyDescent="0.15">
      <c r="A8" s="193" t="s">
        <v>2686</v>
      </c>
      <c r="B8" s="193"/>
      <c r="C8" s="329">
        <v>89732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104034.3820999992</v>
      </c>
      <c r="O8" s="329">
        <f>O7+G8-I8-L8</f>
        <v>863265.73009999911</v>
      </c>
    </row>
    <row r="9" spans="1:15" x14ac:dyDescent="0.15">
      <c r="A9" s="193" t="s">
        <v>2687</v>
      </c>
      <c r="B9" s="193"/>
      <c r="C9" s="329">
        <v>44848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3" si="0">+N8-I9-L9</f>
        <v>104034.3820999992</v>
      </c>
      <c r="O9" s="329">
        <f t="shared" ref="O9:O13" si="1">O8+G9-I9-L9</f>
        <v>863265.73009999911</v>
      </c>
    </row>
    <row r="10" spans="1:15" x14ac:dyDescent="0.15">
      <c r="A10" s="193" t="s">
        <v>2692</v>
      </c>
      <c r="B10" s="193"/>
      <c r="C10" s="329">
        <v>119694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104034.3820999992</v>
      </c>
      <c r="O10" s="329">
        <f t="shared" si="1"/>
        <v>863265.73009999911</v>
      </c>
    </row>
    <row r="11" spans="1:15" x14ac:dyDescent="0.15">
      <c r="A11" s="193" t="s">
        <v>2693</v>
      </c>
      <c r="B11" s="193"/>
      <c r="C11" s="329">
        <v>79820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104034.3820999992</v>
      </c>
      <c r="O11" s="329">
        <f t="shared" si="1"/>
        <v>863265.73009999911</v>
      </c>
    </row>
    <row r="12" spans="1:15" x14ac:dyDescent="0.15">
      <c r="A12" s="193" t="s">
        <v>2691</v>
      </c>
      <c r="B12" s="193"/>
      <c r="C12" s="329">
        <v>131730.864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104034.3820999992</v>
      </c>
      <c r="O12" s="329">
        <f t="shared" si="1"/>
        <v>863265.73009999911</v>
      </c>
    </row>
    <row r="13" spans="1:15" x14ac:dyDescent="0.15">
      <c r="A13" s="193" t="s">
        <v>2694</v>
      </c>
      <c r="B13" s="193"/>
      <c r="C13" s="329">
        <v>89807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0"/>
        <v>104034.3820999992</v>
      </c>
      <c r="O13" s="329">
        <f t="shared" si="1"/>
        <v>863265.73009999911</v>
      </c>
    </row>
    <row r="14" spans="1:15" x14ac:dyDescent="0.15">
      <c r="A14" s="193" t="s">
        <v>2691</v>
      </c>
      <c r="B14" s="193"/>
      <c r="C14" s="329">
        <v>43944.483999999997</v>
      </c>
      <c r="D14" s="482"/>
      <c r="E14" s="193"/>
      <c r="F14" s="203"/>
      <c r="G14" s="329"/>
      <c r="H14" s="482"/>
      <c r="I14" s="329"/>
      <c r="J14" s="193"/>
      <c r="K14" s="193"/>
      <c r="L14" s="329"/>
      <c r="M14" s="193"/>
      <c r="N14" s="329">
        <f t="shared" ref="N14:N51" si="2">+N13-I14-L14</f>
        <v>104034.3820999992</v>
      </c>
      <c r="O14" s="329">
        <f t="shared" ref="O14:O51" si="3">O13+G14-I14-L14</f>
        <v>863265.73009999911</v>
      </c>
    </row>
    <row r="15" spans="1:15" x14ac:dyDescent="0.15">
      <c r="A15" s="193" t="s">
        <v>2696</v>
      </c>
      <c r="B15" s="193"/>
      <c r="C15" s="329">
        <v>39900</v>
      </c>
      <c r="D15" s="482"/>
      <c r="E15" s="193"/>
      <c r="F15" s="193"/>
      <c r="G15" s="329"/>
      <c r="H15" s="482"/>
      <c r="I15" s="329"/>
      <c r="J15" s="193"/>
      <c r="K15" s="193"/>
      <c r="L15" s="329"/>
      <c r="M15" s="193"/>
      <c r="N15" s="329">
        <f t="shared" si="2"/>
        <v>104034.3820999992</v>
      </c>
      <c r="O15" s="329">
        <f t="shared" si="3"/>
        <v>863265.73009999911</v>
      </c>
    </row>
    <row r="16" spans="1:15" x14ac:dyDescent="0.15">
      <c r="A16" s="193" t="s">
        <v>2695</v>
      </c>
      <c r="B16" s="193"/>
      <c r="C16" s="329">
        <v>119755</v>
      </c>
      <c r="D16" s="482"/>
      <c r="E16" s="193"/>
      <c r="F16" s="193"/>
      <c r="G16" s="329"/>
      <c r="H16" s="482"/>
      <c r="I16" s="329"/>
      <c r="J16" s="193"/>
      <c r="K16" s="193"/>
      <c r="L16" s="329"/>
      <c r="M16" s="193"/>
      <c r="N16" s="329">
        <f t="shared" si="2"/>
        <v>104034.3820999992</v>
      </c>
      <c r="O16" s="329">
        <f t="shared" si="3"/>
        <v>863265.73009999911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41883</v>
      </c>
      <c r="I17" s="329">
        <v>6573.33</v>
      </c>
      <c r="J17" s="193" t="s">
        <v>2668</v>
      </c>
      <c r="K17" s="193"/>
      <c r="L17" s="329"/>
      <c r="M17" s="193"/>
      <c r="N17" s="329">
        <f t="shared" si="2"/>
        <v>97461.0520999992</v>
      </c>
      <c r="O17" s="329">
        <f t="shared" si="3"/>
        <v>856692.40009999915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41884</v>
      </c>
      <c r="I18" s="329">
        <v>8457.15</v>
      </c>
      <c r="J18" s="193" t="s">
        <v>2668</v>
      </c>
      <c r="K18" s="193"/>
      <c r="L18" s="329"/>
      <c r="M18" s="193"/>
      <c r="N18" s="329">
        <f t="shared" si="2"/>
        <v>89003.902099999206</v>
      </c>
      <c r="O18" s="329">
        <f t="shared" si="3"/>
        <v>848235.25009999913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41885</v>
      </c>
      <c r="I19" s="329">
        <v>5661.1</v>
      </c>
      <c r="J19" s="193" t="s">
        <v>2668</v>
      </c>
      <c r="K19" s="193"/>
      <c r="L19" s="329"/>
      <c r="M19" s="193"/>
      <c r="N19" s="329">
        <f t="shared" si="2"/>
        <v>83342.8020999992</v>
      </c>
      <c r="O19" s="329">
        <f t="shared" si="3"/>
        <v>842574.15009999915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41886</v>
      </c>
      <c r="I20" s="329">
        <v>6677.19</v>
      </c>
      <c r="J20" s="193" t="s">
        <v>2668</v>
      </c>
      <c r="K20" s="193"/>
      <c r="L20" s="329"/>
      <c r="M20" s="193"/>
      <c r="N20" s="329">
        <f t="shared" si="2"/>
        <v>76665.612099999198</v>
      </c>
      <c r="O20" s="329">
        <f t="shared" si="3"/>
        <v>835896.96009999921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41887</v>
      </c>
      <c r="I21" s="329">
        <v>11927.050000000001</v>
      </c>
      <c r="J21" s="193" t="s">
        <v>2668</v>
      </c>
      <c r="K21" s="193"/>
      <c r="L21" s="329"/>
      <c r="M21" s="193"/>
      <c r="N21" s="329">
        <f t="shared" si="2"/>
        <v>64738.562099999195</v>
      </c>
      <c r="O21" s="329">
        <f t="shared" si="3"/>
        <v>823969.91009999916</v>
      </c>
    </row>
    <row r="22" spans="1:15" x14ac:dyDescent="0.15">
      <c r="A22" s="193"/>
      <c r="B22" s="193"/>
      <c r="C22" s="329"/>
      <c r="D22" s="482">
        <v>41888</v>
      </c>
      <c r="E22" s="193" t="s">
        <v>1283</v>
      </c>
      <c r="F22" s="193" t="s">
        <v>2704</v>
      </c>
      <c r="G22" s="329">
        <v>119805</v>
      </c>
      <c r="H22" s="482">
        <v>41888</v>
      </c>
      <c r="I22" s="329">
        <v>11881.49</v>
      </c>
      <c r="J22" s="193" t="s">
        <v>2668</v>
      </c>
      <c r="K22" s="193"/>
      <c r="L22" s="329"/>
      <c r="M22" s="193"/>
      <c r="N22" s="329">
        <f t="shared" si="2"/>
        <v>52857.072099999197</v>
      </c>
      <c r="O22" s="329">
        <f t="shared" si="3"/>
        <v>931893.42009999917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>
        <v>41889</v>
      </c>
      <c r="I23" s="329">
        <v>6668.48</v>
      </c>
      <c r="J23" s="193" t="s">
        <v>2668</v>
      </c>
      <c r="K23" s="193" t="s">
        <v>2713</v>
      </c>
      <c r="L23" s="329">
        <v>22669.85</v>
      </c>
      <c r="M23" s="193" t="s">
        <v>2668</v>
      </c>
      <c r="N23" s="329">
        <f t="shared" si="2"/>
        <v>23518.742099999195</v>
      </c>
      <c r="O23" s="329">
        <f t="shared" si="3"/>
        <v>902555.09009999922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41889</v>
      </c>
      <c r="I24" s="329"/>
      <c r="J24" s="193"/>
      <c r="K24" s="193" t="s">
        <v>2713</v>
      </c>
      <c r="L24" s="329">
        <v>1162.99</v>
      </c>
      <c r="M24" s="193" t="s">
        <v>2668</v>
      </c>
      <c r="N24" s="329">
        <f t="shared" si="2"/>
        <v>22355.752099999194</v>
      </c>
      <c r="O24" s="329">
        <f t="shared" si="3"/>
        <v>901392.10009999922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>
        <v>41890</v>
      </c>
      <c r="I25" s="329">
        <v>19133.959999999995</v>
      </c>
      <c r="J25" s="193" t="s">
        <v>2668</v>
      </c>
      <c r="K25" s="193"/>
      <c r="L25" s="329"/>
      <c r="M25" s="193"/>
      <c r="N25" s="329">
        <f t="shared" si="2"/>
        <v>3221.7920999991984</v>
      </c>
      <c r="O25" s="329">
        <f t="shared" si="3"/>
        <v>882258.14009999926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>
        <v>41891</v>
      </c>
      <c r="I26" s="329">
        <v>3221.7920999991984</v>
      </c>
      <c r="J26" s="193" t="s">
        <v>2668</v>
      </c>
      <c r="K26" s="193"/>
      <c r="L26" s="329"/>
      <c r="M26" s="193"/>
      <c r="N26" s="329">
        <f t="shared" si="2"/>
        <v>0</v>
      </c>
      <c r="O26" s="329">
        <f t="shared" si="3"/>
        <v>879036.34800000011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>
        <v>41891</v>
      </c>
      <c r="I27" s="329">
        <v>9461.3179000008004</v>
      </c>
      <c r="J27" s="193" t="s">
        <v>2686</v>
      </c>
      <c r="K27" s="193"/>
      <c r="L27" s="329"/>
      <c r="M27" s="193"/>
      <c r="N27" s="329">
        <f>C8+N26-I27-L27</f>
        <v>80270.682099999205</v>
      </c>
      <c r="O27" s="329">
        <f t="shared" si="3"/>
        <v>869575.03009999928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>
        <v>41892</v>
      </c>
      <c r="I28" s="329">
        <v>7737.63</v>
      </c>
      <c r="J28" s="193" t="s">
        <v>2686</v>
      </c>
      <c r="K28" s="193"/>
      <c r="L28" s="329"/>
      <c r="M28" s="193"/>
      <c r="N28" s="329">
        <f t="shared" si="2"/>
        <v>72533.0520999992</v>
      </c>
      <c r="O28" s="329">
        <f t="shared" si="3"/>
        <v>861837.40009999927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41893</v>
      </c>
      <c r="I29" s="329">
        <v>8906.7999999999993</v>
      </c>
      <c r="J29" s="193" t="s">
        <v>2686</v>
      </c>
      <c r="K29" s="193" t="s">
        <v>2713</v>
      </c>
      <c r="L29" s="329">
        <v>5472.44</v>
      </c>
      <c r="M29" s="193" t="s">
        <v>2686</v>
      </c>
      <c r="N29" s="329">
        <f t="shared" si="2"/>
        <v>58153.812099999195</v>
      </c>
      <c r="O29" s="329">
        <f t="shared" si="3"/>
        <v>847458.16009999928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>
        <v>41894</v>
      </c>
      <c r="I30" s="329">
        <v>6475.49</v>
      </c>
      <c r="J30" s="193" t="s">
        <v>2686</v>
      </c>
      <c r="K30" s="193"/>
      <c r="L30" s="329"/>
      <c r="M30" s="193"/>
      <c r="N30" s="329">
        <f t="shared" si="2"/>
        <v>51678.322099999197</v>
      </c>
      <c r="O30" s="329">
        <f t="shared" si="3"/>
        <v>840982.67009999929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41895</v>
      </c>
      <c r="I31" s="329">
        <v>4016.4700000000003</v>
      </c>
      <c r="J31" s="193" t="s">
        <v>2686</v>
      </c>
      <c r="K31" s="193"/>
      <c r="L31" s="329"/>
      <c r="M31" s="193"/>
      <c r="N31" s="329">
        <f t="shared" si="2"/>
        <v>47661.852099999196</v>
      </c>
      <c r="O31" s="329">
        <f t="shared" si="3"/>
        <v>836966.20009999932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41896</v>
      </c>
      <c r="I32" s="329">
        <v>3626.1099999999997</v>
      </c>
      <c r="J32" s="193" t="s">
        <v>2686</v>
      </c>
      <c r="K32" s="193" t="s">
        <v>2713</v>
      </c>
      <c r="L32" s="329">
        <v>16483.21</v>
      </c>
      <c r="M32" s="193" t="s">
        <v>2686</v>
      </c>
      <c r="N32" s="329">
        <f t="shared" si="2"/>
        <v>27552.532099999196</v>
      </c>
      <c r="O32" s="329">
        <f t="shared" si="3"/>
        <v>816856.88009999937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41897</v>
      </c>
      <c r="I33" s="329">
        <v>6342.7600000000011</v>
      </c>
      <c r="J33" s="193" t="s">
        <v>2686</v>
      </c>
      <c r="K33" s="193" t="s">
        <v>2713</v>
      </c>
      <c r="L33" s="329">
        <v>21209.772099999194</v>
      </c>
      <c r="M33" s="193" t="s">
        <v>2686</v>
      </c>
      <c r="N33" s="329">
        <f t="shared" si="2"/>
        <v>0</v>
      </c>
      <c r="O33" s="329">
        <f t="shared" si="3"/>
        <v>789304.34800000011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>
        <v>41897</v>
      </c>
      <c r="I34" s="329"/>
      <c r="J34" s="193"/>
      <c r="K34" s="193" t="s">
        <v>2713</v>
      </c>
      <c r="L34" s="329">
        <v>1266.8379000008099</v>
      </c>
      <c r="M34" s="193" t="s">
        <v>2687</v>
      </c>
      <c r="N34" s="329">
        <f>C9+N33-I34-L34</f>
        <v>43581.162099999186</v>
      </c>
      <c r="O34" s="329">
        <f t="shared" si="3"/>
        <v>788037.51009999926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>
        <v>41897</v>
      </c>
      <c r="I35" s="329"/>
      <c r="J35" s="193"/>
      <c r="K35" s="193" t="s">
        <v>2713</v>
      </c>
      <c r="L35" s="329">
        <v>13324.28</v>
      </c>
      <c r="M35" s="193" t="s">
        <v>2687</v>
      </c>
      <c r="N35" s="329">
        <f t="shared" si="2"/>
        <v>30256.882099999188</v>
      </c>
      <c r="O35" s="329">
        <f t="shared" si="3"/>
        <v>774713.23009999923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>
        <v>41897</v>
      </c>
      <c r="I36" s="329"/>
      <c r="J36" s="193"/>
      <c r="K36" s="193" t="s">
        <v>2713</v>
      </c>
      <c r="L36" s="329">
        <v>13231.46</v>
      </c>
      <c r="M36" s="193" t="s">
        <v>2687</v>
      </c>
      <c r="N36" s="329">
        <f t="shared" si="2"/>
        <v>17025.422099999189</v>
      </c>
      <c r="O36" s="329">
        <f t="shared" si="3"/>
        <v>761481.77009999927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41897</v>
      </c>
      <c r="I37" s="329"/>
      <c r="J37" s="193"/>
      <c r="K37" s="193" t="s">
        <v>2713</v>
      </c>
      <c r="L37" s="329">
        <v>17025.422099999189</v>
      </c>
      <c r="M37" s="193" t="s">
        <v>2687</v>
      </c>
      <c r="N37" s="329">
        <f t="shared" si="2"/>
        <v>0</v>
      </c>
      <c r="O37" s="329">
        <f t="shared" si="3"/>
        <v>744456.34800000011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41897</v>
      </c>
      <c r="I38" s="329"/>
      <c r="J38" s="193"/>
      <c r="K38" s="193" t="s">
        <v>2713</v>
      </c>
      <c r="L38" s="329">
        <v>5253.5679000008104</v>
      </c>
      <c r="M38" s="193" t="s">
        <v>2692</v>
      </c>
      <c r="N38" s="329">
        <f>C10+N37-I38-L38</f>
        <v>114440.43209999919</v>
      </c>
      <c r="O38" s="329">
        <f t="shared" si="3"/>
        <v>739202.78009999928</v>
      </c>
    </row>
    <row r="39" spans="1:15" x14ac:dyDescent="0.15">
      <c r="A39" s="193"/>
      <c r="B39" s="193"/>
      <c r="C39" s="329"/>
      <c r="D39" s="482">
        <v>41898</v>
      </c>
      <c r="E39" s="193" t="s">
        <v>1283</v>
      </c>
      <c r="F39" s="193" t="s">
        <v>2705</v>
      </c>
      <c r="G39" s="329">
        <v>119789</v>
      </c>
      <c r="H39" s="482">
        <v>41898</v>
      </c>
      <c r="I39" s="329">
        <v>16073.890000000001</v>
      </c>
      <c r="J39" s="193" t="s">
        <v>2692</v>
      </c>
      <c r="K39" s="193"/>
      <c r="L39" s="329"/>
      <c r="M39" s="193"/>
      <c r="N39" s="329">
        <f t="shared" si="2"/>
        <v>98366.542099999191</v>
      </c>
      <c r="O39" s="329">
        <f t="shared" si="3"/>
        <v>842917.89009999926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41899</v>
      </c>
      <c r="I40" s="329">
        <v>84844.13</v>
      </c>
      <c r="J40" s="193" t="s">
        <v>2692</v>
      </c>
      <c r="K40" s="193" t="s">
        <v>2713</v>
      </c>
      <c r="L40" s="329">
        <v>6234.87</v>
      </c>
      <c r="M40" s="193" t="s">
        <v>2692</v>
      </c>
      <c r="N40" s="329">
        <f t="shared" si="2"/>
        <v>7287.5420999991866</v>
      </c>
      <c r="O40" s="329">
        <f t="shared" si="3"/>
        <v>751838.89009999926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41899</v>
      </c>
      <c r="I41" s="329"/>
      <c r="J41" s="193"/>
      <c r="K41" s="193" t="s">
        <v>2713</v>
      </c>
      <c r="L41" s="329">
        <v>5304.38</v>
      </c>
      <c r="M41" s="193" t="s">
        <v>2692</v>
      </c>
      <c r="N41" s="329">
        <f t="shared" si="2"/>
        <v>1983.1620999991865</v>
      </c>
      <c r="O41" s="329">
        <f t="shared" si="3"/>
        <v>746534.51009999926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41899</v>
      </c>
      <c r="I42" s="329"/>
      <c r="J42" s="193"/>
      <c r="K42" s="193" t="s">
        <v>2713</v>
      </c>
      <c r="L42" s="329">
        <v>1983.1620999991865</v>
      </c>
      <c r="M42" s="193" t="s">
        <v>2692</v>
      </c>
      <c r="N42" s="329">
        <f t="shared" si="2"/>
        <v>0</v>
      </c>
      <c r="O42" s="329">
        <f t="shared" si="3"/>
        <v>744551.34800000011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41899</v>
      </c>
      <c r="I43" s="329"/>
      <c r="J43" s="193"/>
      <c r="K43" s="193" t="s">
        <v>2713</v>
      </c>
      <c r="L43" s="329">
        <v>9669.8979000008094</v>
      </c>
      <c r="M43" s="193" t="s">
        <v>2693</v>
      </c>
      <c r="N43" s="329">
        <f>C11+N42-I43-L43</f>
        <v>70150.102099999189</v>
      </c>
      <c r="O43" s="329">
        <f t="shared" si="3"/>
        <v>734881.45009999932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41900</v>
      </c>
      <c r="I44" s="329">
        <v>4674.87</v>
      </c>
      <c r="J44" s="193" t="s">
        <v>2693</v>
      </c>
      <c r="K44" s="193"/>
      <c r="L44" s="329"/>
      <c r="M44" s="193"/>
      <c r="N44" s="329">
        <f t="shared" si="2"/>
        <v>65475.232099999186</v>
      </c>
      <c r="O44" s="329">
        <f t="shared" si="3"/>
        <v>730206.58009999932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41901</v>
      </c>
      <c r="I45" s="329">
        <v>7983.3899999999994</v>
      </c>
      <c r="J45" s="193" t="s">
        <v>2693</v>
      </c>
      <c r="K45" s="193"/>
      <c r="L45" s="329"/>
      <c r="M45" s="193"/>
      <c r="N45" s="329">
        <f t="shared" si="2"/>
        <v>57491.842099999187</v>
      </c>
      <c r="O45" s="329">
        <f t="shared" si="3"/>
        <v>722223.19009999931</v>
      </c>
    </row>
    <row r="46" spans="1:15" x14ac:dyDescent="0.15">
      <c r="A46" s="193"/>
      <c r="B46" s="193"/>
      <c r="C46" s="329"/>
      <c r="D46" s="482">
        <v>41902</v>
      </c>
      <c r="E46" s="193" t="s">
        <v>1283</v>
      </c>
      <c r="F46" s="203" t="s">
        <v>2706</v>
      </c>
      <c r="G46" s="329">
        <v>119806</v>
      </c>
      <c r="H46" s="482">
        <v>41902</v>
      </c>
      <c r="I46" s="329">
        <v>6342.4</v>
      </c>
      <c r="J46" s="193" t="s">
        <v>2693</v>
      </c>
      <c r="K46" s="193"/>
      <c r="L46" s="329"/>
      <c r="M46" s="203"/>
      <c r="N46" s="329">
        <f t="shared" si="2"/>
        <v>51149.442099999185</v>
      </c>
      <c r="O46" s="329">
        <f>O45+G46-I46-L46</f>
        <v>835686.79009999929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>
        <v>41903</v>
      </c>
      <c r="I47" s="329">
        <v>3717.8199999999997</v>
      </c>
      <c r="J47" s="193" t="s">
        <v>2693</v>
      </c>
      <c r="K47" s="193"/>
      <c r="L47" s="329"/>
      <c r="M47" s="193"/>
      <c r="N47" s="329">
        <f t="shared" si="2"/>
        <v>47431.622099999186</v>
      </c>
      <c r="O47" s="329">
        <f t="shared" si="3"/>
        <v>831968.97009999934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>
        <v>41904</v>
      </c>
      <c r="I48" s="329">
        <v>9036.56</v>
      </c>
      <c r="J48" s="193" t="s">
        <v>2693</v>
      </c>
      <c r="K48" s="193"/>
      <c r="L48" s="329"/>
      <c r="M48" s="193"/>
      <c r="N48" s="329">
        <f t="shared" si="2"/>
        <v>38395.062099999188</v>
      </c>
      <c r="O48" s="329">
        <f t="shared" si="3"/>
        <v>822932.41009999928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41905</v>
      </c>
      <c r="I49" s="329">
        <v>11910.59</v>
      </c>
      <c r="J49" s="193" t="s">
        <v>2693</v>
      </c>
      <c r="K49" s="193"/>
      <c r="L49" s="329"/>
      <c r="M49" s="193"/>
      <c r="N49" s="329">
        <f t="shared" si="2"/>
        <v>26484.472099999188</v>
      </c>
      <c r="O49" s="329">
        <f t="shared" si="3"/>
        <v>811021.82009999931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41906</v>
      </c>
      <c r="I50" s="329">
        <v>6665.5100000000011</v>
      </c>
      <c r="J50" s="193" t="s">
        <v>2693</v>
      </c>
      <c r="K50" s="193"/>
      <c r="L50" s="329"/>
      <c r="M50" s="193"/>
      <c r="N50" s="329">
        <f t="shared" si="2"/>
        <v>19818.962099999186</v>
      </c>
      <c r="O50" s="329">
        <f t="shared" si="3"/>
        <v>804356.3100999993</v>
      </c>
    </row>
    <row r="51" spans="1:15" x14ac:dyDescent="0.15">
      <c r="A51" s="193"/>
      <c r="B51" s="193"/>
      <c r="C51" s="329"/>
      <c r="D51" s="482">
        <v>41907</v>
      </c>
      <c r="E51" s="193" t="s">
        <v>1283</v>
      </c>
      <c r="F51" s="203" t="s">
        <v>2707</v>
      </c>
      <c r="G51" s="329">
        <v>44883</v>
      </c>
      <c r="H51" s="482">
        <v>41907</v>
      </c>
      <c r="I51" s="329">
        <v>5987.66</v>
      </c>
      <c r="J51" s="193" t="s">
        <v>2693</v>
      </c>
      <c r="K51" s="193"/>
      <c r="L51" s="329"/>
      <c r="M51" s="193"/>
      <c r="N51" s="329">
        <f t="shared" si="2"/>
        <v>13831.302099999186</v>
      </c>
      <c r="O51" s="329">
        <f t="shared" si="3"/>
        <v>843251.65009999927</v>
      </c>
    </row>
    <row r="52" spans="1:15" x14ac:dyDescent="0.15">
      <c r="A52" s="193"/>
      <c r="B52" s="193"/>
      <c r="C52" s="329"/>
      <c r="D52" s="482">
        <v>41908</v>
      </c>
      <c r="E52" s="193" t="s">
        <v>1283</v>
      </c>
      <c r="F52" s="203" t="s">
        <v>2708</v>
      </c>
      <c r="G52" s="329">
        <v>89945</v>
      </c>
      <c r="H52" s="482">
        <v>41908</v>
      </c>
      <c r="I52" s="329">
        <v>10231.290000000001</v>
      </c>
      <c r="J52" s="193" t="s">
        <v>2693</v>
      </c>
      <c r="K52" s="193"/>
      <c r="L52" s="329"/>
      <c r="M52" s="193"/>
      <c r="N52" s="329">
        <f t="shared" ref="N52:N100" si="4">+N51-I52-L52</f>
        <v>3600.012099999185</v>
      </c>
      <c r="O52" s="329">
        <f t="shared" ref="O52:O100" si="5">O51+G52-I52-L52</f>
        <v>922965.36009999923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41909</v>
      </c>
      <c r="I53" s="329">
        <v>2628.73</v>
      </c>
      <c r="J53" s="193" t="s">
        <v>2693</v>
      </c>
      <c r="K53" s="193"/>
      <c r="L53" s="329"/>
      <c r="M53" s="193"/>
      <c r="N53" s="329">
        <f t="shared" si="4"/>
        <v>971.28209999918499</v>
      </c>
      <c r="O53" s="329">
        <f t="shared" si="5"/>
        <v>920336.63009999925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41910</v>
      </c>
      <c r="I54" s="329">
        <v>971.28209999918499</v>
      </c>
      <c r="J54" s="193" t="s">
        <v>2693</v>
      </c>
      <c r="K54" s="193"/>
      <c r="L54" s="329"/>
      <c r="M54" s="193"/>
      <c r="N54" s="329">
        <f t="shared" si="4"/>
        <v>0</v>
      </c>
      <c r="O54" s="329">
        <f t="shared" si="5"/>
        <v>919365.34800000011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41910</v>
      </c>
      <c r="I55" s="329">
        <v>1950.3779000008201</v>
      </c>
      <c r="J55" s="193" t="s">
        <v>2691</v>
      </c>
      <c r="K55" s="193"/>
      <c r="L55" s="329"/>
      <c r="M55" s="193"/>
      <c r="N55" s="329">
        <f>C12+N54-I55-L55</f>
        <v>129780.48609999918</v>
      </c>
      <c r="O55" s="329">
        <f t="shared" si="5"/>
        <v>917414.97009999934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41911</v>
      </c>
      <c r="I56" s="329">
        <v>16262.91</v>
      </c>
      <c r="J56" s="193" t="s">
        <v>2691</v>
      </c>
      <c r="K56" s="193"/>
      <c r="L56" s="329"/>
      <c r="M56" s="193"/>
      <c r="N56" s="329">
        <f t="shared" si="4"/>
        <v>113517.57609999918</v>
      </c>
      <c r="O56" s="329">
        <f t="shared" si="5"/>
        <v>901152.0600999993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>
        <v>41912</v>
      </c>
      <c r="I57" s="329">
        <v>9881.92</v>
      </c>
      <c r="J57" s="193" t="s">
        <v>2691</v>
      </c>
      <c r="K57" s="193"/>
      <c r="L57" s="329"/>
      <c r="M57" s="193"/>
      <c r="N57" s="329">
        <f t="shared" si="4"/>
        <v>103635.65609999918</v>
      </c>
      <c r="O57" s="329">
        <f t="shared" si="5"/>
        <v>891270.14009999926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/>
      <c r="I58" s="329"/>
      <c r="J58" s="193"/>
      <c r="K58" s="193"/>
      <c r="L58" s="329"/>
      <c r="M58" s="193"/>
      <c r="N58" s="329">
        <f t="shared" si="4"/>
        <v>103635.65609999918</v>
      </c>
      <c r="O58" s="329">
        <f t="shared" si="5"/>
        <v>891270.14009999926</v>
      </c>
    </row>
    <row r="59" spans="1:15" hidden="1" x14ac:dyDescent="0.15">
      <c r="A59" s="193"/>
      <c r="B59" s="193"/>
      <c r="C59" s="329"/>
      <c r="D59" s="482"/>
      <c r="E59" s="193"/>
      <c r="F59" s="193"/>
      <c r="G59" s="329"/>
      <c r="H59" s="482"/>
      <c r="I59" s="329"/>
      <c r="J59" s="193"/>
      <c r="K59" s="193"/>
      <c r="L59" s="329"/>
      <c r="M59" s="193"/>
      <c r="N59" s="329">
        <f t="shared" si="4"/>
        <v>103635.65609999918</v>
      </c>
      <c r="O59" s="329">
        <f t="shared" si="5"/>
        <v>891270.14009999926</v>
      </c>
    </row>
    <row r="60" spans="1:15" hidden="1" x14ac:dyDescent="0.15">
      <c r="A60" s="193"/>
      <c r="B60" s="193"/>
      <c r="C60" s="329"/>
      <c r="D60" s="482"/>
      <c r="E60" s="193"/>
      <c r="F60" s="193"/>
      <c r="G60" s="329"/>
      <c r="H60" s="482"/>
      <c r="I60" s="329"/>
      <c r="J60" s="193"/>
      <c r="K60" s="193"/>
      <c r="L60" s="329"/>
      <c r="M60" s="193"/>
      <c r="N60" s="329">
        <f t="shared" si="4"/>
        <v>103635.65609999918</v>
      </c>
      <c r="O60" s="329">
        <f t="shared" si="5"/>
        <v>891270.14009999926</v>
      </c>
    </row>
    <row r="61" spans="1:15" hidden="1" x14ac:dyDescent="0.15">
      <c r="A61" s="193"/>
      <c r="B61" s="193"/>
      <c r="C61" s="329"/>
      <c r="D61" s="482"/>
      <c r="E61" s="193"/>
      <c r="F61" s="193"/>
      <c r="G61" s="329"/>
      <c r="H61" s="482"/>
      <c r="I61" s="329"/>
      <c r="J61" s="193"/>
      <c r="K61" s="193"/>
      <c r="L61" s="329"/>
      <c r="M61" s="193"/>
      <c r="N61" s="329">
        <f t="shared" si="4"/>
        <v>103635.65609999918</v>
      </c>
      <c r="O61" s="329">
        <f t="shared" si="5"/>
        <v>891270.14009999926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4"/>
        <v>103635.65609999918</v>
      </c>
      <c r="O62" s="329">
        <f t="shared" si="5"/>
        <v>891270.14009999926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4"/>
        <v>103635.65609999918</v>
      </c>
      <c r="O63" s="329">
        <f t="shared" si="5"/>
        <v>891270.14009999926</v>
      </c>
    </row>
    <row r="64" spans="1:15" hidden="1" x14ac:dyDescent="0.15">
      <c r="A64" s="193"/>
      <c r="B64" s="193"/>
      <c r="C64" s="329"/>
      <c r="D64" s="482"/>
      <c r="E64" s="193"/>
      <c r="F64" s="203"/>
      <c r="G64" s="329"/>
      <c r="H64" s="482"/>
      <c r="I64" s="329"/>
      <c r="J64" s="193"/>
      <c r="K64" s="193"/>
      <c r="L64" s="329"/>
      <c r="M64" s="193"/>
      <c r="N64" s="329">
        <f t="shared" si="4"/>
        <v>103635.65609999918</v>
      </c>
      <c r="O64" s="329">
        <f t="shared" si="5"/>
        <v>891270.14009999926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4"/>
        <v>103635.65609999918</v>
      </c>
      <c r="O65" s="329">
        <f t="shared" si="5"/>
        <v>891270.14009999926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4"/>
        <v>103635.65609999918</v>
      </c>
      <c r="O66" s="329">
        <f t="shared" si="5"/>
        <v>891270.14009999926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4"/>
        <v>103635.65609999918</v>
      </c>
      <c r="O67" s="329">
        <f t="shared" si="5"/>
        <v>891270.14009999926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4"/>
        <v>103635.65609999918</v>
      </c>
      <c r="O68" s="329">
        <f t="shared" si="5"/>
        <v>891270.14009999926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4"/>
        <v>103635.65609999918</v>
      </c>
      <c r="O69" s="329">
        <f t="shared" si="5"/>
        <v>891270.14009999926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4"/>
        <v>103635.65609999918</v>
      </c>
      <c r="O70" s="329">
        <f t="shared" si="5"/>
        <v>891270.14009999926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4"/>
        <v>103635.65609999918</v>
      </c>
      <c r="O71" s="329">
        <f t="shared" si="5"/>
        <v>891270.14009999926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4"/>
        <v>103635.65609999918</v>
      </c>
      <c r="O72" s="329">
        <f t="shared" si="5"/>
        <v>891270.14009999926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4"/>
        <v>103635.65609999918</v>
      </c>
      <c r="O73" s="329">
        <f t="shared" si="5"/>
        <v>891270.14009999926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4"/>
        <v>103635.65609999918</v>
      </c>
      <c r="O74" s="329">
        <f t="shared" si="5"/>
        <v>891270.14009999926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4"/>
        <v>103635.65609999918</v>
      </c>
      <c r="O75" s="329">
        <f t="shared" si="5"/>
        <v>891270.14009999926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4"/>
        <v>103635.65609999918</v>
      </c>
      <c r="O76" s="329">
        <f t="shared" si="5"/>
        <v>891270.14009999926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103635.65609999918</v>
      </c>
      <c r="O77" s="329">
        <f t="shared" si="5"/>
        <v>891270.14009999926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103635.65609999918</v>
      </c>
      <c r="O78" s="329">
        <f t="shared" si="5"/>
        <v>891270.14009999926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103635.65609999918</v>
      </c>
      <c r="O79" s="329">
        <f t="shared" si="5"/>
        <v>891270.14009999926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103635.65609999918</v>
      </c>
      <c r="O80" s="329">
        <f t="shared" si="5"/>
        <v>891270.14009999926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103635.65609999918</v>
      </c>
      <c r="O81" s="329">
        <f t="shared" si="5"/>
        <v>891270.14009999926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4"/>
        <v>103635.65609999918</v>
      </c>
      <c r="O82" s="329">
        <f t="shared" si="5"/>
        <v>891270.14009999926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103635.65609999918</v>
      </c>
      <c r="O83" s="329">
        <f t="shared" si="5"/>
        <v>891270.14009999926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103635.65609999918</v>
      </c>
      <c r="O84" s="329">
        <f t="shared" si="5"/>
        <v>891270.14009999926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4"/>
        <v>103635.65609999918</v>
      </c>
      <c r="O85" s="329">
        <f t="shared" si="5"/>
        <v>891270.14009999926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103635.65609999918</v>
      </c>
      <c r="O86" s="329">
        <f t="shared" si="5"/>
        <v>891270.14009999926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4"/>
        <v>103635.65609999918</v>
      </c>
      <c r="O87" s="329">
        <f t="shared" si="5"/>
        <v>891270.14009999926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103635.65609999918</v>
      </c>
      <c r="O88" s="329">
        <f t="shared" si="5"/>
        <v>891270.14009999926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103635.65609999918</v>
      </c>
      <c r="O89" s="329">
        <f t="shared" si="5"/>
        <v>891270.14009999926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103635.65609999918</v>
      </c>
      <c r="O90" s="329">
        <f t="shared" si="5"/>
        <v>891270.14009999926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103635.65609999918</v>
      </c>
      <c r="O91" s="329">
        <f t="shared" si="5"/>
        <v>891270.14009999926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103635.65609999918</v>
      </c>
      <c r="O92" s="329">
        <f t="shared" si="5"/>
        <v>891270.14009999926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4"/>
        <v>103635.65609999918</v>
      </c>
      <c r="O93" s="329">
        <f t="shared" si="5"/>
        <v>891270.14009999926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103635.65609999918</v>
      </c>
      <c r="O94" s="329">
        <f t="shared" si="5"/>
        <v>891270.14009999926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103635.65609999918</v>
      </c>
      <c r="O95" s="329">
        <f t="shared" si="5"/>
        <v>891270.14009999926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103635.65609999918</v>
      </c>
      <c r="O96" s="329">
        <f t="shared" si="5"/>
        <v>891270.14009999926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103635.65609999918</v>
      </c>
      <c r="O97" s="329">
        <f t="shared" si="5"/>
        <v>891270.14009999926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4"/>
        <v>103635.65609999918</v>
      </c>
      <c r="O98" s="329">
        <f t="shared" si="5"/>
        <v>891270.14009999926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4"/>
        <v>103635.65609999918</v>
      </c>
      <c r="O99" s="329">
        <f t="shared" si="5"/>
        <v>891270.14009999926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4"/>
        <v>103635.65609999918</v>
      </c>
      <c r="O100" s="329">
        <f t="shared" si="5"/>
        <v>891270.14009999926</v>
      </c>
    </row>
    <row r="101" spans="1:15" x14ac:dyDescent="0.15">
      <c r="A101" s="224"/>
      <c r="B101" s="224"/>
      <c r="C101" s="335">
        <f>SUM(C7:C100)</f>
        <v>863265.73009999911</v>
      </c>
      <c r="D101" s="224"/>
      <c r="E101" s="224"/>
      <c r="F101" s="224"/>
      <c r="G101" s="335">
        <f>SUM(G7:G99)</f>
        <v>494228</v>
      </c>
      <c r="H101" s="226"/>
      <c r="I101" s="335">
        <f>SUM(I7:I99)</f>
        <v>325931.4499999999</v>
      </c>
      <c r="J101" s="224"/>
      <c r="K101" s="224"/>
      <c r="L101" s="335">
        <f>SUM(L7:L99)</f>
        <v>140292.13999999998</v>
      </c>
      <c r="M101" s="224"/>
      <c r="N101" s="227"/>
      <c r="O101" s="228">
        <f>C101+G101-I101-L101</f>
        <v>891270.14009999915</v>
      </c>
    </row>
    <row r="102" spans="1:15" x14ac:dyDescent="0.15">
      <c r="A102" s="230"/>
      <c r="B102" s="615"/>
      <c r="C102" s="615"/>
      <c r="D102" s="615"/>
      <c r="E102" s="231"/>
      <c r="F102" s="536"/>
      <c r="G102" s="232"/>
      <c r="H102" s="233"/>
      <c r="I102" s="234"/>
      <c r="J102" s="272"/>
      <c r="K102" s="235" t="s">
        <v>200</v>
      </c>
      <c r="L102" s="236">
        <f>+L101+I101</f>
        <v>466223.58999999985</v>
      </c>
      <c r="M102" s="284"/>
      <c r="N102" s="330">
        <f>+N100</f>
        <v>103635.65609999918</v>
      </c>
      <c r="O102" s="331" t="s">
        <v>2691</v>
      </c>
    </row>
    <row r="103" spans="1:15" x14ac:dyDescent="0.15">
      <c r="A103" s="181"/>
      <c r="B103" s="537"/>
      <c r="C103" s="336"/>
      <c r="D103" s="537"/>
      <c r="E103" s="231"/>
      <c r="F103" s="536"/>
      <c r="G103" s="232"/>
      <c r="H103" s="233"/>
      <c r="I103" s="234"/>
      <c r="J103" s="273"/>
      <c r="K103" s="235"/>
      <c r="L103" s="236"/>
      <c r="M103" s="284"/>
      <c r="N103" s="330">
        <v>89807</v>
      </c>
      <c r="O103" s="331" t="s">
        <v>2694</v>
      </c>
    </row>
    <row r="104" spans="1:15" x14ac:dyDescent="0.15">
      <c r="A104" s="230" t="s">
        <v>2668</v>
      </c>
      <c r="B104" s="537" t="s">
        <v>2700</v>
      </c>
      <c r="C104" s="336"/>
      <c r="D104" s="537"/>
      <c r="E104" s="231" t="s">
        <v>67</v>
      </c>
      <c r="F104" s="536">
        <v>1450098.77</v>
      </c>
      <c r="G104" s="232" t="s">
        <v>98</v>
      </c>
      <c r="H104" s="233">
        <v>41828</v>
      </c>
      <c r="I104" s="234" t="s">
        <v>199</v>
      </c>
      <c r="J104" s="236">
        <v>23832.84</v>
      </c>
      <c r="K104" s="268"/>
      <c r="L104" s="236"/>
      <c r="M104" s="235"/>
      <c r="N104" s="330">
        <v>43944.483999999997</v>
      </c>
      <c r="O104" s="331" t="s">
        <v>2691</v>
      </c>
    </row>
    <row r="105" spans="1:15" x14ac:dyDescent="0.15">
      <c r="A105" s="230" t="s">
        <v>2686</v>
      </c>
      <c r="B105" s="537" t="s">
        <v>2709</v>
      </c>
      <c r="C105" s="336"/>
      <c r="D105" s="537"/>
      <c r="E105" s="231" t="s">
        <v>67</v>
      </c>
      <c r="F105" s="536">
        <v>2212464.9300000002</v>
      </c>
      <c r="G105" s="232" t="s">
        <v>98</v>
      </c>
      <c r="H105" s="233">
        <v>41842</v>
      </c>
      <c r="I105" s="234" t="s">
        <v>199</v>
      </c>
      <c r="J105" s="236">
        <v>43165.422099999196</v>
      </c>
      <c r="K105" s="268"/>
      <c r="L105" s="236"/>
      <c r="M105" s="235"/>
      <c r="N105" s="330">
        <v>39900</v>
      </c>
      <c r="O105" s="331" t="s">
        <v>2696</v>
      </c>
    </row>
    <row r="106" spans="1:15" x14ac:dyDescent="0.15">
      <c r="A106" s="230" t="s">
        <v>2687</v>
      </c>
      <c r="B106" s="537" t="s">
        <v>2710</v>
      </c>
      <c r="C106" s="336"/>
      <c r="D106" s="537"/>
      <c r="E106" s="231" t="s">
        <v>67</v>
      </c>
      <c r="F106" s="536">
        <v>622670.27</v>
      </c>
      <c r="G106" s="232" t="s">
        <v>98</v>
      </c>
      <c r="H106" s="233">
        <v>41842</v>
      </c>
      <c r="I106" s="234" t="s">
        <v>199</v>
      </c>
      <c r="J106" s="236">
        <v>44848</v>
      </c>
      <c r="L106" s="236"/>
      <c r="M106" s="235"/>
      <c r="N106" s="330">
        <v>119755</v>
      </c>
      <c r="O106" s="331" t="s">
        <v>2695</v>
      </c>
    </row>
    <row r="107" spans="1:15" x14ac:dyDescent="0.15">
      <c r="A107" s="230" t="s">
        <v>2692</v>
      </c>
      <c r="B107" s="537" t="s">
        <v>2711</v>
      </c>
      <c r="C107" s="336"/>
      <c r="D107" s="537"/>
      <c r="E107" s="231" t="s">
        <v>67</v>
      </c>
      <c r="F107" s="536">
        <v>2409892.36</v>
      </c>
      <c r="G107" s="232" t="s">
        <v>98</v>
      </c>
      <c r="H107" s="233">
        <v>41869</v>
      </c>
      <c r="I107" s="234" t="s">
        <v>199</v>
      </c>
      <c r="J107" s="236">
        <v>18775.979999999996</v>
      </c>
      <c r="L107" s="236"/>
      <c r="M107" s="284"/>
      <c r="N107" s="330">
        <v>119805</v>
      </c>
      <c r="O107" s="331" t="s">
        <v>2704</v>
      </c>
    </row>
    <row r="108" spans="1:15" x14ac:dyDescent="0.15">
      <c r="A108" s="230" t="s">
        <v>2693</v>
      </c>
      <c r="B108" s="537" t="s">
        <v>2712</v>
      </c>
      <c r="C108" s="336"/>
      <c r="D108" s="537"/>
      <c r="E108" s="231" t="s">
        <v>67</v>
      </c>
      <c r="F108" s="536">
        <v>3424318.07</v>
      </c>
      <c r="G108" s="232" t="s">
        <v>98</v>
      </c>
      <c r="H108" s="233">
        <v>41870</v>
      </c>
      <c r="I108" s="234" t="s">
        <v>199</v>
      </c>
      <c r="J108" s="236">
        <v>9669.8979000008094</v>
      </c>
      <c r="L108" s="236"/>
      <c r="M108" s="284"/>
      <c r="N108" s="330">
        <v>119789</v>
      </c>
      <c r="O108" s="331" t="s">
        <v>2705</v>
      </c>
    </row>
    <row r="109" spans="1:15" ht="12" thickBot="1" x14ac:dyDescent="0.2">
      <c r="A109" s="230"/>
      <c r="B109" s="537"/>
      <c r="C109" s="336"/>
      <c r="D109" s="537"/>
      <c r="E109" s="231"/>
      <c r="F109" s="536"/>
      <c r="G109" s="232"/>
      <c r="H109" s="233"/>
      <c r="I109" s="401" t="s">
        <v>1920</v>
      </c>
      <c r="J109" s="274">
        <f>SUM(J104:J108)</f>
        <v>140292.13999999998</v>
      </c>
      <c r="M109" s="235"/>
      <c r="N109" s="330">
        <v>119806</v>
      </c>
      <c r="O109" s="331" t="s">
        <v>2706</v>
      </c>
    </row>
    <row r="110" spans="1:15" ht="12" thickTop="1" x14ac:dyDescent="0.15">
      <c r="A110" s="181"/>
      <c r="B110" s="181"/>
      <c r="C110" s="348"/>
      <c r="F110" s="181"/>
      <c r="G110" s="181"/>
      <c r="J110" s="259"/>
      <c r="M110" s="235"/>
      <c r="N110" s="330">
        <v>44883</v>
      </c>
      <c r="O110" s="331" t="s">
        <v>2707</v>
      </c>
    </row>
    <row r="111" spans="1:15" x14ac:dyDescent="0.15">
      <c r="A111" s="181"/>
      <c r="B111" s="181" t="s">
        <v>10</v>
      </c>
      <c r="C111" s="348" t="s">
        <v>1008</v>
      </c>
      <c r="D111" s="181" t="s">
        <v>1118</v>
      </c>
      <c r="E111" s="181" t="s">
        <v>871</v>
      </c>
      <c r="F111" s="181" t="s">
        <v>872</v>
      </c>
      <c r="G111" s="181" t="s">
        <v>18</v>
      </c>
      <c r="J111" s="259"/>
      <c r="M111" s="235"/>
      <c r="N111" s="330">
        <v>89945</v>
      </c>
      <c r="O111" s="331" t="s">
        <v>2708</v>
      </c>
    </row>
    <row r="112" spans="1:15" x14ac:dyDescent="0.15">
      <c r="A112" s="230" t="s">
        <v>2668</v>
      </c>
      <c r="B112" s="180">
        <v>23833</v>
      </c>
      <c r="C112" s="349">
        <v>25.3689</v>
      </c>
      <c r="D112" s="350">
        <f t="shared" ref="D112:D113" si="6">+B112*C112</f>
        <v>604616.99369999999</v>
      </c>
      <c r="E112" s="350">
        <f t="shared" ref="E112:E113" si="7">+D112*0.01</f>
        <v>6046.1699369999997</v>
      </c>
      <c r="F112" s="350">
        <f t="shared" ref="F112:F113" si="8">+E112*0.1</f>
        <v>604.61699369999997</v>
      </c>
      <c r="G112" s="351">
        <f t="shared" ref="G112:G113" si="9">+E112+F112</f>
        <v>6650.7869307000001</v>
      </c>
      <c r="I112" s="229"/>
      <c r="J112" s="259"/>
      <c r="M112" s="235"/>
      <c r="N112" s="330"/>
      <c r="O112" s="331"/>
    </row>
    <row r="113" spans="1:15" x14ac:dyDescent="0.15">
      <c r="A113" s="230" t="s">
        <v>2686</v>
      </c>
      <c r="B113" s="180">
        <v>43165</v>
      </c>
      <c r="C113" s="349">
        <v>24.198599999999999</v>
      </c>
      <c r="D113" s="350">
        <f t="shared" si="6"/>
        <v>1044532.5689999999</v>
      </c>
      <c r="E113" s="350">
        <f t="shared" si="7"/>
        <v>10445.32569</v>
      </c>
      <c r="F113" s="350">
        <f t="shared" si="8"/>
        <v>1044.532569</v>
      </c>
      <c r="G113" s="351">
        <f t="shared" si="9"/>
        <v>11489.858259000001</v>
      </c>
      <c r="I113" s="229"/>
      <c r="J113" s="259"/>
      <c r="M113" s="235"/>
      <c r="N113" s="330"/>
      <c r="O113" s="331"/>
    </row>
    <row r="114" spans="1:15" x14ac:dyDescent="0.15">
      <c r="A114" s="230" t="s">
        <v>2687</v>
      </c>
      <c r="B114" s="180">
        <v>44848</v>
      </c>
      <c r="C114" s="427">
        <v>24.046399999999998</v>
      </c>
      <c r="D114" s="350">
        <f t="shared" ref="D114:D116" si="10">+B114*C114</f>
        <v>1078432.9471999998</v>
      </c>
      <c r="E114" s="350">
        <f t="shared" ref="E114:E116" si="11">+D114*0.01</f>
        <v>10784.329471999998</v>
      </c>
      <c r="F114" s="350">
        <f t="shared" ref="F114:F116" si="12">+E114*0.1</f>
        <v>1078.4329471999997</v>
      </c>
      <c r="G114" s="351">
        <f t="shared" ref="G114:G116" si="13">+E114+F114</f>
        <v>11862.762419199997</v>
      </c>
      <c r="I114" s="229"/>
      <c r="M114" s="235"/>
      <c r="N114" s="330"/>
      <c r="O114" s="331"/>
    </row>
    <row r="115" spans="1:15" x14ac:dyDescent="0.15">
      <c r="A115" s="230" t="s">
        <v>2692</v>
      </c>
      <c r="B115" s="180">
        <v>18776</v>
      </c>
      <c r="C115" s="349">
        <v>23.9709</v>
      </c>
      <c r="D115" s="350">
        <f t="shared" si="10"/>
        <v>450077.61839999998</v>
      </c>
      <c r="E115" s="350">
        <f t="shared" si="11"/>
        <v>4500.7761840000003</v>
      </c>
      <c r="F115" s="350">
        <f t="shared" si="12"/>
        <v>450.07761840000006</v>
      </c>
      <c r="G115" s="351">
        <f t="shared" si="13"/>
        <v>4950.8538023999999</v>
      </c>
      <c r="I115" s="229"/>
      <c r="M115" s="235"/>
      <c r="N115" s="330"/>
      <c r="O115" s="331"/>
    </row>
    <row r="116" spans="1:15" x14ac:dyDescent="0.15">
      <c r="A116" s="230" t="s">
        <v>2693</v>
      </c>
      <c r="B116" s="180">
        <v>9670</v>
      </c>
      <c r="C116" s="349">
        <v>23.971800000000002</v>
      </c>
      <c r="D116" s="350">
        <f t="shared" si="10"/>
        <v>231807.30600000001</v>
      </c>
      <c r="E116" s="350">
        <f t="shared" si="11"/>
        <v>2318.0730600000002</v>
      </c>
      <c r="F116" s="350">
        <f t="shared" si="12"/>
        <v>231.80730600000004</v>
      </c>
      <c r="G116" s="351">
        <f t="shared" si="13"/>
        <v>2549.8803660000003</v>
      </c>
      <c r="I116" s="229"/>
      <c r="M116" s="235"/>
      <c r="N116" s="330"/>
      <c r="O116" s="331"/>
    </row>
    <row r="117" spans="1:15" ht="12" thickBot="1" x14ac:dyDescent="0.2">
      <c r="A117" s="230"/>
      <c r="B117" s="381">
        <f>SUM(B112:B116)</f>
        <v>140292</v>
      </c>
      <c r="C117" s="349"/>
      <c r="D117" s="350"/>
      <c r="E117" s="380">
        <f>SUM(E112:E116)</f>
        <v>34094.674342999999</v>
      </c>
      <c r="F117" s="380">
        <f t="shared" ref="F117:G117" si="14">SUM(F112:F116)</f>
        <v>3409.4674342999997</v>
      </c>
      <c r="G117" s="380">
        <f t="shared" si="14"/>
        <v>37504.141777299992</v>
      </c>
      <c r="I117" s="229"/>
      <c r="M117" s="266">
        <f>+O117-O101</f>
        <v>0</v>
      </c>
      <c r="N117" s="228" t="s">
        <v>56</v>
      </c>
      <c r="O117" s="333">
        <f>SUM(N102:N116)</f>
        <v>891270.14009999915</v>
      </c>
    </row>
    <row r="118" spans="1:15" ht="12" thickTop="1" x14ac:dyDescent="0.15"/>
    <row r="119" spans="1:15" s="181" customFormat="1" x14ac:dyDescent="0.15">
      <c r="A119" s="182"/>
      <c r="B119" s="179"/>
      <c r="C119" s="180"/>
      <c r="F119" s="182"/>
      <c r="G119" s="180"/>
      <c r="I119" s="180"/>
      <c r="J119" s="182"/>
      <c r="L119" s="180"/>
      <c r="M119" s="182"/>
      <c r="N119" s="180"/>
      <c r="O119" s="180"/>
    </row>
    <row r="120" spans="1:15" s="181" customFormat="1" x14ac:dyDescent="0.15">
      <c r="A120" s="182"/>
      <c r="B120" s="179"/>
      <c r="C120" s="180"/>
      <c r="F120" s="182"/>
      <c r="G120" s="180"/>
      <c r="I120" s="180"/>
      <c r="J120" s="182"/>
      <c r="L120" s="180"/>
      <c r="M120" s="182"/>
      <c r="N120" s="180"/>
      <c r="O120" s="180"/>
    </row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O125"/>
  <sheetViews>
    <sheetView zoomScale="115" zoomScaleNormal="115" workbookViewId="0">
      <pane ySplit="6" topLeftCell="A19" activePane="bottomLeft" state="frozen"/>
      <selection pane="bottomLeft" activeCell="C121" sqref="C121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2690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2664</v>
      </c>
      <c r="B7" s="263"/>
      <c r="C7" s="328">
        <v>16478.729199999223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16478.729199999223</v>
      </c>
      <c r="O7" s="328">
        <f>+C101</f>
        <v>762597.51619999926</v>
      </c>
    </row>
    <row r="8" spans="1:15" x14ac:dyDescent="0.15">
      <c r="A8" s="193" t="s">
        <v>2665</v>
      </c>
      <c r="B8" s="193"/>
      <c r="C8" s="329">
        <v>134543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16478.729199999223</v>
      </c>
      <c r="O8" s="329">
        <f>O7+G8-I8-L8</f>
        <v>762597.51619999926</v>
      </c>
    </row>
    <row r="9" spans="1:15" x14ac:dyDescent="0.15">
      <c r="A9" s="193" t="s">
        <v>2666</v>
      </c>
      <c r="B9" s="193"/>
      <c r="C9" s="329">
        <v>119665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0" si="0">+N8-I9-L9</f>
        <v>16478.729199999223</v>
      </c>
      <c r="O9" s="329">
        <f t="shared" ref="O9:O10" si="1">O8+G9-I9-L9</f>
        <v>762597.51619999926</v>
      </c>
    </row>
    <row r="10" spans="1:15" x14ac:dyDescent="0.15">
      <c r="A10" s="193" t="s">
        <v>2669</v>
      </c>
      <c r="B10" s="193"/>
      <c r="C10" s="329">
        <v>87811.786999999997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16478.729199999223</v>
      </c>
      <c r="O10" s="329">
        <f t="shared" si="1"/>
        <v>762597.51619999926</v>
      </c>
    </row>
    <row r="11" spans="1:15" x14ac:dyDescent="0.15">
      <c r="A11" s="193" t="s">
        <v>2667</v>
      </c>
      <c r="B11" s="193"/>
      <c r="C11" s="329">
        <v>89701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ref="N11:N74" si="2">+N10-I11-L11</f>
        <v>16478.729199999223</v>
      </c>
      <c r="O11" s="329">
        <f t="shared" ref="O11:O74" si="3">O10+G11-I11-L11</f>
        <v>762597.51619999926</v>
      </c>
    </row>
    <row r="12" spans="1:15" x14ac:dyDescent="0.15">
      <c r="A12" s="193" t="s">
        <v>2668</v>
      </c>
      <c r="B12" s="193"/>
      <c r="C12" s="329">
        <v>179818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16478.729199999223</v>
      </c>
      <c r="O12" s="329">
        <f t="shared" si="3"/>
        <v>762597.51619999926</v>
      </c>
    </row>
    <row r="13" spans="1:15" x14ac:dyDescent="0.15">
      <c r="A13" s="193" t="s">
        <v>2686</v>
      </c>
      <c r="B13" s="193"/>
      <c r="C13" s="329">
        <v>89732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16478.729199999223</v>
      </c>
      <c r="O13" s="329">
        <f t="shared" si="3"/>
        <v>762597.51619999926</v>
      </c>
    </row>
    <row r="14" spans="1:15" x14ac:dyDescent="0.15">
      <c r="A14" s="193" t="s">
        <v>2687</v>
      </c>
      <c r="B14" s="193"/>
      <c r="C14" s="329">
        <v>44848</v>
      </c>
      <c r="D14" s="482"/>
      <c r="E14" s="193"/>
      <c r="F14" s="203"/>
      <c r="G14" s="329"/>
      <c r="H14" s="482"/>
      <c r="I14" s="329"/>
      <c r="J14" s="193"/>
      <c r="K14" s="193"/>
      <c r="L14" s="329"/>
      <c r="M14" s="193"/>
      <c r="N14" s="329">
        <f t="shared" si="2"/>
        <v>16478.729199999223</v>
      </c>
      <c r="O14" s="329">
        <f t="shared" si="3"/>
        <v>762597.51619999926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41852</v>
      </c>
      <c r="I15" s="329">
        <v>4513.6099999999997</v>
      </c>
      <c r="J15" s="193" t="s">
        <v>2664</v>
      </c>
      <c r="K15" s="193"/>
      <c r="L15" s="329"/>
      <c r="M15" s="193"/>
      <c r="N15" s="329">
        <f t="shared" si="2"/>
        <v>11965.119199999222</v>
      </c>
      <c r="O15" s="329">
        <f t="shared" si="3"/>
        <v>758083.90619999927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41853</v>
      </c>
      <c r="I16" s="329">
        <v>6224.5500000000011</v>
      </c>
      <c r="J16" s="193" t="s">
        <v>2664</v>
      </c>
      <c r="K16" s="193" t="s">
        <v>2702</v>
      </c>
      <c r="L16" s="329">
        <v>5740.5691999992214</v>
      </c>
      <c r="M16" s="193" t="s">
        <v>2664</v>
      </c>
      <c r="N16" s="329">
        <f t="shared" si="2"/>
        <v>0</v>
      </c>
      <c r="O16" s="329">
        <f t="shared" si="3"/>
        <v>746118.78700000001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41853</v>
      </c>
      <c r="I17" s="329"/>
      <c r="J17" s="193"/>
      <c r="K17" s="193" t="s">
        <v>2702</v>
      </c>
      <c r="L17" s="329">
        <v>18734.730800000802</v>
      </c>
      <c r="M17" s="193" t="s">
        <v>2665</v>
      </c>
      <c r="N17" s="329">
        <f>C8+N16-I17-L17</f>
        <v>115808.26919999919</v>
      </c>
      <c r="O17" s="329">
        <f t="shared" si="3"/>
        <v>727384.05619999918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41854</v>
      </c>
      <c r="I18" s="329">
        <v>5885.2400000000007</v>
      </c>
      <c r="J18" s="193" t="s">
        <v>2665</v>
      </c>
      <c r="K18" s="193"/>
      <c r="L18" s="329"/>
      <c r="M18" s="193"/>
      <c r="N18" s="329">
        <f t="shared" si="2"/>
        <v>109923.02919999919</v>
      </c>
      <c r="O18" s="329">
        <f t="shared" si="3"/>
        <v>721498.81619999919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41855</v>
      </c>
      <c r="I19" s="329">
        <v>3953.3599999999997</v>
      </c>
      <c r="J19" s="193" t="s">
        <v>2665</v>
      </c>
      <c r="K19" s="193"/>
      <c r="L19" s="329"/>
      <c r="M19" s="193"/>
      <c r="N19" s="329">
        <f t="shared" si="2"/>
        <v>105969.66919999919</v>
      </c>
      <c r="O19" s="329">
        <f t="shared" si="3"/>
        <v>717545.4561999992</v>
      </c>
    </row>
    <row r="20" spans="1:15" x14ac:dyDescent="0.15">
      <c r="A20" s="193"/>
      <c r="B20" s="193"/>
      <c r="C20" s="329"/>
      <c r="D20" s="482">
        <v>41856</v>
      </c>
      <c r="E20" s="193" t="s">
        <v>1283</v>
      </c>
      <c r="F20" s="193" t="s">
        <v>2692</v>
      </c>
      <c r="G20" s="329">
        <v>119694</v>
      </c>
      <c r="H20" s="482">
        <v>41856</v>
      </c>
      <c r="I20" s="329">
        <v>7813.54</v>
      </c>
      <c r="J20" s="193" t="s">
        <v>2665</v>
      </c>
      <c r="K20" s="193"/>
      <c r="L20" s="329"/>
      <c r="M20" s="193"/>
      <c r="N20" s="329">
        <f t="shared" si="2"/>
        <v>98156.129199999195</v>
      </c>
      <c r="O20" s="329">
        <f t="shared" si="3"/>
        <v>829425.91619999916</v>
      </c>
    </row>
    <row r="21" spans="1:15" x14ac:dyDescent="0.15">
      <c r="A21" s="193"/>
      <c r="B21" s="193"/>
      <c r="C21" s="329"/>
      <c r="D21" s="482">
        <v>41857</v>
      </c>
      <c r="E21" s="193" t="s">
        <v>1283</v>
      </c>
      <c r="F21" s="193" t="s">
        <v>2693</v>
      </c>
      <c r="G21" s="329">
        <v>79820</v>
      </c>
      <c r="H21" s="482">
        <v>41857</v>
      </c>
      <c r="I21" s="329">
        <v>60263.979999999989</v>
      </c>
      <c r="J21" s="193" t="s">
        <v>2665</v>
      </c>
      <c r="K21" s="193"/>
      <c r="L21" s="329"/>
      <c r="M21" s="193"/>
      <c r="N21" s="329">
        <f t="shared" si="2"/>
        <v>37892.149199999207</v>
      </c>
      <c r="O21" s="329">
        <f t="shared" si="3"/>
        <v>848981.93619999918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41858</v>
      </c>
      <c r="I22" s="329">
        <v>19340.849999999999</v>
      </c>
      <c r="J22" s="193" t="s">
        <v>2665</v>
      </c>
      <c r="K22" s="193"/>
      <c r="L22" s="329"/>
      <c r="M22" s="193"/>
      <c r="N22" s="329">
        <f t="shared" si="2"/>
        <v>18551.299199999208</v>
      </c>
      <c r="O22" s="329">
        <f t="shared" si="3"/>
        <v>829641.0861999992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>
        <v>41859</v>
      </c>
      <c r="I23" s="329">
        <v>6632.14</v>
      </c>
      <c r="J23" s="193" t="s">
        <v>2665</v>
      </c>
      <c r="K23" s="193" t="s">
        <v>2702</v>
      </c>
      <c r="L23" s="329">
        <v>11919.159199999209</v>
      </c>
      <c r="M23" s="193" t="s">
        <v>2665</v>
      </c>
      <c r="N23" s="329">
        <f t="shared" si="2"/>
        <v>0</v>
      </c>
      <c r="O23" s="329">
        <f t="shared" si="3"/>
        <v>811089.78700000001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41859</v>
      </c>
      <c r="I24" s="329"/>
      <c r="J24" s="193"/>
      <c r="K24" s="193" t="s">
        <v>2702</v>
      </c>
      <c r="L24" s="329">
        <v>35799.570800000802</v>
      </c>
      <c r="M24" s="193" t="s">
        <v>2666</v>
      </c>
      <c r="N24" s="329">
        <f>C9+N23-I24-L24</f>
        <v>83865.429199999198</v>
      </c>
      <c r="O24" s="329">
        <f t="shared" si="3"/>
        <v>775290.21619999921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>
        <v>41860</v>
      </c>
      <c r="I25" s="329">
        <v>7012.33</v>
      </c>
      <c r="J25" s="193" t="s">
        <v>2666</v>
      </c>
      <c r="K25" s="193"/>
      <c r="L25" s="329"/>
      <c r="M25" s="193"/>
      <c r="N25" s="329">
        <f t="shared" si="2"/>
        <v>76853.099199999197</v>
      </c>
      <c r="O25" s="329">
        <f t="shared" si="3"/>
        <v>768277.88619999925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>
        <v>41861</v>
      </c>
      <c r="I26" s="329">
        <v>1749.9099999999999</v>
      </c>
      <c r="J26" s="193" t="s">
        <v>2666</v>
      </c>
      <c r="K26" s="193"/>
      <c r="L26" s="329"/>
      <c r="M26" s="193"/>
      <c r="N26" s="329">
        <f t="shared" si="2"/>
        <v>75103.189199999193</v>
      </c>
      <c r="O26" s="329">
        <f t="shared" si="3"/>
        <v>766527.97619999922</v>
      </c>
    </row>
    <row r="27" spans="1:15" x14ac:dyDescent="0.15">
      <c r="A27" s="193"/>
      <c r="B27" s="193"/>
      <c r="C27" s="329"/>
      <c r="D27" s="482">
        <v>41862</v>
      </c>
      <c r="E27" s="193" t="s">
        <v>319</v>
      </c>
      <c r="F27" s="193" t="s">
        <v>2691</v>
      </c>
      <c r="G27" s="329">
        <v>131730.864</v>
      </c>
      <c r="H27" s="482">
        <v>41862</v>
      </c>
      <c r="I27" s="329">
        <v>11213.789999999999</v>
      </c>
      <c r="J27" s="193" t="s">
        <v>2666</v>
      </c>
      <c r="K27" s="193" t="s">
        <v>2702</v>
      </c>
      <c r="L27" s="329">
        <v>1964.41</v>
      </c>
      <c r="M27" s="193" t="s">
        <v>2666</v>
      </c>
      <c r="N27" s="329">
        <f t="shared" si="2"/>
        <v>61924.989199999189</v>
      </c>
      <c r="O27" s="329">
        <f t="shared" si="3"/>
        <v>885080.64019999921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41863</v>
      </c>
      <c r="I28" s="329">
        <v>13947.82</v>
      </c>
      <c r="J28" s="193" t="s">
        <v>2666</v>
      </c>
      <c r="K28" s="193"/>
      <c r="L28" s="329"/>
      <c r="M28" s="193"/>
      <c r="N28" s="329">
        <f t="shared" si="2"/>
        <v>47977.169199999189</v>
      </c>
      <c r="O28" s="329">
        <f t="shared" si="3"/>
        <v>871132.82019999926</v>
      </c>
    </row>
    <row r="29" spans="1:15" x14ac:dyDescent="0.15">
      <c r="A29" s="193"/>
      <c r="B29" s="193"/>
      <c r="C29" s="329"/>
      <c r="D29" s="482">
        <v>41864</v>
      </c>
      <c r="E29" s="193" t="s">
        <v>1283</v>
      </c>
      <c r="F29" s="193" t="s">
        <v>2694</v>
      </c>
      <c r="G29" s="329">
        <v>89807</v>
      </c>
      <c r="H29" s="482">
        <v>41864</v>
      </c>
      <c r="I29" s="329">
        <v>8886.2340999999997</v>
      </c>
      <c r="J29" s="193" t="s">
        <v>2666</v>
      </c>
      <c r="K29" s="193"/>
      <c r="L29" s="329"/>
      <c r="M29" s="193"/>
      <c r="N29" s="329">
        <f t="shared" si="2"/>
        <v>39090.935099999188</v>
      </c>
      <c r="O29" s="329">
        <f t="shared" si="3"/>
        <v>952053.58609999926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41865</v>
      </c>
      <c r="I30" s="329">
        <v>39090.935099999188</v>
      </c>
      <c r="J30" s="193" t="s">
        <v>2666</v>
      </c>
      <c r="K30" s="193"/>
      <c r="L30" s="329"/>
      <c r="M30" s="193"/>
      <c r="N30" s="329">
        <f t="shared" si="2"/>
        <v>0</v>
      </c>
      <c r="O30" s="329">
        <f t="shared" si="3"/>
        <v>912962.65100000007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41865</v>
      </c>
      <c r="I31" s="329">
        <v>33790.2814000008</v>
      </c>
      <c r="J31" s="193" t="s">
        <v>2669</v>
      </c>
      <c r="K31" s="193"/>
      <c r="L31" s="329"/>
      <c r="M31" s="193"/>
      <c r="N31" s="329">
        <f>C10+N30-I31-L31</f>
        <v>54021.505599999196</v>
      </c>
      <c r="O31" s="329">
        <f t="shared" si="3"/>
        <v>879172.36959999928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41866</v>
      </c>
      <c r="I32" s="329">
        <v>10870.488600000001</v>
      </c>
      <c r="J32" s="193" t="s">
        <v>2669</v>
      </c>
      <c r="K32" s="193"/>
      <c r="L32" s="329"/>
      <c r="M32" s="193"/>
      <c r="N32" s="329">
        <f t="shared" si="2"/>
        <v>43151.016999999192</v>
      </c>
      <c r="O32" s="329">
        <f t="shared" si="3"/>
        <v>868301.88099999924</v>
      </c>
    </row>
    <row r="33" spans="1:15" x14ac:dyDescent="0.15">
      <c r="A33" s="193"/>
      <c r="B33" s="193"/>
      <c r="C33" s="329"/>
      <c r="D33" s="482">
        <v>41867</v>
      </c>
      <c r="E33" s="193" t="s">
        <v>319</v>
      </c>
      <c r="F33" s="193" t="s">
        <v>2691</v>
      </c>
      <c r="G33" s="329">
        <v>43944.483999999997</v>
      </c>
      <c r="H33" s="482">
        <v>41867</v>
      </c>
      <c r="I33" s="329">
        <v>12181.76</v>
      </c>
      <c r="J33" s="193" t="s">
        <v>2669</v>
      </c>
      <c r="K33" s="193" t="s">
        <v>2701</v>
      </c>
      <c r="L33" s="329">
        <v>30969.25699999919</v>
      </c>
      <c r="M33" s="193" t="s">
        <v>2669</v>
      </c>
      <c r="N33" s="329">
        <f t="shared" si="2"/>
        <v>0</v>
      </c>
      <c r="O33" s="329">
        <f t="shared" si="3"/>
        <v>869095.34800000011</v>
      </c>
    </row>
    <row r="34" spans="1:15" x14ac:dyDescent="0.15">
      <c r="A34" s="193"/>
      <c r="B34" s="193"/>
      <c r="C34" s="329"/>
      <c r="D34" s="482">
        <v>41867</v>
      </c>
      <c r="E34" s="193" t="s">
        <v>1283</v>
      </c>
      <c r="F34" s="193" t="s">
        <v>2696</v>
      </c>
      <c r="G34" s="329">
        <v>39900</v>
      </c>
      <c r="H34" s="482">
        <v>41867</v>
      </c>
      <c r="I34" s="329"/>
      <c r="J34" s="193"/>
      <c r="K34" s="193" t="s">
        <v>2702</v>
      </c>
      <c r="L34" s="329">
        <v>18919.203000000802</v>
      </c>
      <c r="M34" s="193" t="s">
        <v>2667</v>
      </c>
      <c r="N34" s="329">
        <f>C11+N33-I34-L34</f>
        <v>70781.796999999206</v>
      </c>
      <c r="O34" s="329">
        <f t="shared" si="3"/>
        <v>890076.14499999932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>
        <v>41868</v>
      </c>
      <c r="I35" s="329">
        <v>4030.7465999999999</v>
      </c>
      <c r="J35" s="193" t="s">
        <v>2667</v>
      </c>
      <c r="K35" s="193"/>
      <c r="L35" s="329"/>
      <c r="M35" s="193"/>
      <c r="N35" s="329">
        <f t="shared" si="2"/>
        <v>66751.050399999207</v>
      </c>
      <c r="O35" s="329">
        <f t="shared" si="3"/>
        <v>886045.39839999937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>
        <v>41869</v>
      </c>
      <c r="I36" s="329">
        <v>17336.169999999998</v>
      </c>
      <c r="J36" s="193" t="s">
        <v>2667</v>
      </c>
      <c r="K36" s="193"/>
      <c r="L36" s="329"/>
      <c r="M36" s="193"/>
      <c r="N36" s="329">
        <f t="shared" si="2"/>
        <v>49414.880399999209</v>
      </c>
      <c r="O36" s="329">
        <f t="shared" si="3"/>
        <v>868709.22839999932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41870</v>
      </c>
      <c r="I37" s="329">
        <v>6464.2383</v>
      </c>
      <c r="J37" s="193" t="s">
        <v>2667</v>
      </c>
      <c r="K37" s="193"/>
      <c r="L37" s="329"/>
      <c r="M37" s="193"/>
      <c r="N37" s="329">
        <f t="shared" si="2"/>
        <v>42950.642099999211</v>
      </c>
      <c r="O37" s="329">
        <f t="shared" si="3"/>
        <v>862244.99009999936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41871</v>
      </c>
      <c r="I38" s="329">
        <v>8695.9</v>
      </c>
      <c r="J38" s="193" t="s">
        <v>2667</v>
      </c>
      <c r="K38" s="193"/>
      <c r="L38" s="329"/>
      <c r="M38" s="193"/>
      <c r="N38" s="329">
        <f t="shared" si="2"/>
        <v>34254.74209999921</v>
      </c>
      <c r="O38" s="329">
        <f t="shared" si="3"/>
        <v>853549.09009999933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41872</v>
      </c>
      <c r="I39" s="329">
        <v>4133.2700000000004</v>
      </c>
      <c r="J39" s="193" t="s">
        <v>2667</v>
      </c>
      <c r="K39" s="193"/>
      <c r="L39" s="329"/>
      <c r="M39" s="193"/>
      <c r="N39" s="329">
        <f t="shared" si="2"/>
        <v>30121.47209999921</v>
      </c>
      <c r="O39" s="329">
        <f t="shared" si="3"/>
        <v>849415.82009999931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41873</v>
      </c>
      <c r="I40" s="329">
        <v>9250.369999999999</v>
      </c>
      <c r="J40" s="193" t="s">
        <v>2667</v>
      </c>
      <c r="K40" s="193"/>
      <c r="L40" s="329"/>
      <c r="M40" s="193"/>
      <c r="N40" s="329">
        <f t="shared" si="2"/>
        <v>20871.102099999211</v>
      </c>
      <c r="O40" s="329">
        <f t="shared" si="3"/>
        <v>840165.45009999932</v>
      </c>
    </row>
    <row r="41" spans="1:15" x14ac:dyDescent="0.15">
      <c r="A41" s="193"/>
      <c r="B41" s="193"/>
      <c r="C41" s="329"/>
      <c r="D41" s="482">
        <v>41874</v>
      </c>
      <c r="E41" s="193" t="s">
        <v>1283</v>
      </c>
      <c r="F41" s="193" t="s">
        <v>2695</v>
      </c>
      <c r="G41" s="329">
        <v>119755</v>
      </c>
      <c r="H41" s="482">
        <v>41874</v>
      </c>
      <c r="I41" s="329">
        <v>5941.52</v>
      </c>
      <c r="J41" s="193" t="s">
        <v>2667</v>
      </c>
      <c r="K41" s="193"/>
      <c r="L41" s="329"/>
      <c r="M41" s="193"/>
      <c r="N41" s="329">
        <f t="shared" si="2"/>
        <v>14929.58209999921</v>
      </c>
      <c r="O41" s="329">
        <f t="shared" si="3"/>
        <v>953978.9300999993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41875</v>
      </c>
      <c r="I42" s="329">
        <v>3862.1899999999996</v>
      </c>
      <c r="J42" s="193" t="s">
        <v>2667</v>
      </c>
      <c r="K42" s="193"/>
      <c r="L42" s="329"/>
      <c r="M42" s="203"/>
      <c r="N42" s="329">
        <f t="shared" si="2"/>
        <v>11067.392099999211</v>
      </c>
      <c r="O42" s="329">
        <f t="shared" si="3"/>
        <v>950116.74009999936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41876</v>
      </c>
      <c r="I43" s="329">
        <v>7233.61</v>
      </c>
      <c r="J43" s="193" t="s">
        <v>2667</v>
      </c>
      <c r="K43" s="193" t="s">
        <v>2702</v>
      </c>
      <c r="L43" s="329">
        <v>3833.7820999992118</v>
      </c>
      <c r="M43" s="193" t="s">
        <v>2667</v>
      </c>
      <c r="N43" s="329">
        <f t="shared" si="2"/>
        <v>0</v>
      </c>
      <c r="O43" s="329">
        <f t="shared" si="3"/>
        <v>939049.34800000011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41876</v>
      </c>
      <c r="I44" s="329"/>
      <c r="J44" s="193"/>
      <c r="K44" s="193" t="s">
        <v>2702</v>
      </c>
      <c r="L44" s="329">
        <v>12424.8979000008</v>
      </c>
      <c r="M44" s="193" t="s">
        <v>2668</v>
      </c>
      <c r="N44" s="329">
        <f>C12+N43-I44-L44</f>
        <v>167393.1020999992</v>
      </c>
      <c r="O44" s="329">
        <f t="shared" si="3"/>
        <v>926624.45009999932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>
        <v>41877</v>
      </c>
      <c r="I45" s="329">
        <v>12833.68</v>
      </c>
      <c r="J45" s="193" t="s">
        <v>2668</v>
      </c>
      <c r="K45" s="193"/>
      <c r="L45" s="329"/>
      <c r="M45" s="193"/>
      <c r="N45" s="329">
        <f t="shared" si="2"/>
        <v>154559.42209999921</v>
      </c>
      <c r="O45" s="329">
        <f t="shared" si="3"/>
        <v>913790.77009999927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>
        <v>41878</v>
      </c>
      <c r="I46" s="329">
        <v>9049.92</v>
      </c>
      <c r="J46" s="193" t="s">
        <v>2668</v>
      </c>
      <c r="K46" s="193"/>
      <c r="L46" s="329"/>
      <c r="M46" s="193"/>
      <c r="N46" s="329">
        <f t="shared" si="2"/>
        <v>145509.5020999992</v>
      </c>
      <c r="O46" s="329">
        <f t="shared" si="3"/>
        <v>904740.85009999922</v>
      </c>
    </row>
    <row r="47" spans="1:15" x14ac:dyDescent="0.15">
      <c r="A47" s="193"/>
      <c r="B47" s="193"/>
      <c r="C47" s="329"/>
      <c r="D47" s="482"/>
      <c r="E47" s="193"/>
      <c r="F47" s="203"/>
      <c r="G47" s="329"/>
      <c r="H47" s="482">
        <v>41879</v>
      </c>
      <c r="I47" s="329">
        <v>8343.9600000000009</v>
      </c>
      <c r="J47" s="193" t="s">
        <v>2668</v>
      </c>
      <c r="K47" s="193"/>
      <c r="L47" s="329"/>
      <c r="M47" s="193"/>
      <c r="N47" s="329">
        <f t="shared" si="2"/>
        <v>137165.54209999921</v>
      </c>
      <c r="O47" s="329">
        <f t="shared" si="3"/>
        <v>896396.89009999926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>
        <v>41880</v>
      </c>
      <c r="I48" s="329">
        <v>7432.87</v>
      </c>
      <c r="J48" s="193" t="s">
        <v>2668</v>
      </c>
      <c r="K48" s="193"/>
      <c r="L48" s="329"/>
      <c r="M48" s="193"/>
      <c r="N48" s="329">
        <f t="shared" si="2"/>
        <v>129732.67209999921</v>
      </c>
      <c r="O48" s="329">
        <f t="shared" si="3"/>
        <v>888964.02009999927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41881</v>
      </c>
      <c r="I49" s="329">
        <v>4773.84</v>
      </c>
      <c r="J49" s="193" t="s">
        <v>2668</v>
      </c>
      <c r="K49" s="193" t="s">
        <v>2702</v>
      </c>
      <c r="L49" s="329">
        <v>9356.1299999999992</v>
      </c>
      <c r="M49" s="193" t="s">
        <v>2668</v>
      </c>
      <c r="N49" s="329">
        <f t="shared" si="2"/>
        <v>115602.70209999921</v>
      </c>
      <c r="O49" s="329">
        <f t="shared" si="3"/>
        <v>874834.05009999929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41881</v>
      </c>
      <c r="I50" s="329"/>
      <c r="J50" s="193"/>
      <c r="K50" s="193" t="s">
        <v>2702</v>
      </c>
      <c r="L50" s="329">
        <v>8039.21</v>
      </c>
      <c r="M50" s="193" t="s">
        <v>2668</v>
      </c>
      <c r="N50" s="329">
        <f t="shared" si="2"/>
        <v>107563.4920999992</v>
      </c>
      <c r="O50" s="329">
        <f t="shared" si="3"/>
        <v>866794.84009999933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41882</v>
      </c>
      <c r="I51" s="329">
        <v>3529.11</v>
      </c>
      <c r="J51" s="193" t="s">
        <v>2668</v>
      </c>
      <c r="K51" s="193"/>
      <c r="L51" s="329"/>
      <c r="M51" s="193"/>
      <c r="N51" s="329">
        <f t="shared" si="2"/>
        <v>104034.3820999992</v>
      </c>
      <c r="O51" s="329">
        <f t="shared" si="3"/>
        <v>863265.73009999935</v>
      </c>
    </row>
    <row r="52" spans="1:15" hidden="1" x14ac:dyDescent="0.15">
      <c r="A52" s="193"/>
      <c r="B52" s="193"/>
      <c r="C52" s="329"/>
      <c r="D52" s="482"/>
      <c r="E52" s="193"/>
      <c r="F52" s="193"/>
      <c r="G52" s="329"/>
      <c r="H52" s="482"/>
      <c r="I52" s="329"/>
      <c r="J52" s="193"/>
      <c r="K52" s="193"/>
      <c r="L52" s="329"/>
      <c r="M52" s="193"/>
      <c r="N52" s="329">
        <f t="shared" si="2"/>
        <v>104034.3820999992</v>
      </c>
      <c r="O52" s="329">
        <f t="shared" si="3"/>
        <v>863265.73009999935</v>
      </c>
    </row>
    <row r="53" spans="1:15" hidden="1" x14ac:dyDescent="0.15">
      <c r="A53" s="193"/>
      <c r="B53" s="193"/>
      <c r="C53" s="329"/>
      <c r="D53" s="482"/>
      <c r="E53" s="193"/>
      <c r="F53" s="193"/>
      <c r="G53" s="329"/>
      <c r="H53" s="482"/>
      <c r="I53" s="329"/>
      <c r="J53" s="193"/>
      <c r="K53" s="193"/>
      <c r="L53" s="329"/>
      <c r="M53" s="193"/>
      <c r="N53" s="329">
        <f t="shared" si="2"/>
        <v>104034.3820999992</v>
      </c>
      <c r="O53" s="329">
        <f t="shared" si="3"/>
        <v>863265.73009999935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193"/>
      <c r="K54" s="193"/>
      <c r="L54" s="329"/>
      <c r="M54" s="193"/>
      <c r="N54" s="329">
        <f t="shared" si="2"/>
        <v>104034.3820999992</v>
      </c>
      <c r="O54" s="329">
        <f t="shared" si="3"/>
        <v>863265.73009999935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193"/>
      <c r="K55" s="193"/>
      <c r="L55" s="329"/>
      <c r="M55" s="193"/>
      <c r="N55" s="329">
        <f t="shared" si="2"/>
        <v>104034.3820999992</v>
      </c>
      <c r="O55" s="329">
        <f t="shared" si="3"/>
        <v>863265.73009999935</v>
      </c>
    </row>
    <row r="56" spans="1:15" hidden="1" x14ac:dyDescent="0.15">
      <c r="A56" s="193"/>
      <c r="B56" s="193"/>
      <c r="C56" s="329"/>
      <c r="D56" s="482"/>
      <c r="E56" s="193"/>
      <c r="F56" s="193"/>
      <c r="G56" s="329"/>
      <c r="H56" s="482"/>
      <c r="I56" s="329"/>
      <c r="J56" s="193"/>
      <c r="K56" s="193"/>
      <c r="L56" s="329"/>
      <c r="M56" s="193"/>
      <c r="N56" s="329">
        <f t="shared" si="2"/>
        <v>104034.3820999992</v>
      </c>
      <c r="O56" s="329">
        <f t="shared" si="3"/>
        <v>863265.73009999935</v>
      </c>
    </row>
    <row r="57" spans="1:15" hidden="1" x14ac:dyDescent="0.15">
      <c r="A57" s="193"/>
      <c r="B57" s="193"/>
      <c r="C57" s="329"/>
      <c r="D57" s="482"/>
      <c r="E57" s="193"/>
      <c r="F57" s="193"/>
      <c r="G57" s="329"/>
      <c r="H57" s="482"/>
      <c r="I57" s="329"/>
      <c r="J57" s="193"/>
      <c r="K57" s="193"/>
      <c r="L57" s="329"/>
      <c r="M57" s="193"/>
      <c r="N57" s="329">
        <f t="shared" si="2"/>
        <v>104034.3820999992</v>
      </c>
      <c r="O57" s="329">
        <f t="shared" si="3"/>
        <v>863265.73009999935</v>
      </c>
    </row>
    <row r="58" spans="1:15" hidden="1" x14ac:dyDescent="0.15">
      <c r="A58" s="193"/>
      <c r="B58" s="193"/>
      <c r="C58" s="329"/>
      <c r="D58" s="482"/>
      <c r="E58" s="193"/>
      <c r="F58" s="193"/>
      <c r="G58" s="329"/>
      <c r="H58" s="482"/>
      <c r="I58" s="329"/>
      <c r="J58" s="193"/>
      <c r="K58" s="193"/>
      <c r="L58" s="329"/>
      <c r="M58" s="193"/>
      <c r="N58" s="329">
        <f t="shared" si="2"/>
        <v>104034.3820999992</v>
      </c>
      <c r="O58" s="329">
        <f t="shared" si="3"/>
        <v>863265.73009999935</v>
      </c>
    </row>
    <row r="59" spans="1:15" hidden="1" x14ac:dyDescent="0.15">
      <c r="A59" s="193"/>
      <c r="B59" s="193"/>
      <c r="C59" s="329"/>
      <c r="D59" s="482"/>
      <c r="E59" s="193"/>
      <c r="F59" s="193"/>
      <c r="G59" s="329"/>
      <c r="H59" s="482"/>
      <c r="I59" s="329"/>
      <c r="J59" s="193"/>
      <c r="K59" s="193"/>
      <c r="L59" s="329"/>
      <c r="M59" s="193"/>
      <c r="N59" s="329">
        <f t="shared" si="2"/>
        <v>104034.3820999992</v>
      </c>
      <c r="O59" s="329">
        <f t="shared" si="3"/>
        <v>863265.73009999935</v>
      </c>
    </row>
    <row r="60" spans="1:15" hidden="1" x14ac:dyDescent="0.15">
      <c r="A60" s="193"/>
      <c r="B60" s="193"/>
      <c r="C60" s="329"/>
      <c r="D60" s="482"/>
      <c r="E60" s="193"/>
      <c r="F60" s="193"/>
      <c r="G60" s="329"/>
      <c r="H60" s="482"/>
      <c r="I60" s="329"/>
      <c r="J60" s="193"/>
      <c r="K60" s="193"/>
      <c r="L60" s="329"/>
      <c r="M60" s="193"/>
      <c r="N60" s="329">
        <f t="shared" si="2"/>
        <v>104034.3820999992</v>
      </c>
      <c r="O60" s="329">
        <f t="shared" si="3"/>
        <v>863265.73009999935</v>
      </c>
    </row>
    <row r="61" spans="1:15" hidden="1" x14ac:dyDescent="0.15">
      <c r="A61" s="193"/>
      <c r="B61" s="193"/>
      <c r="C61" s="329"/>
      <c r="D61" s="482"/>
      <c r="E61" s="193"/>
      <c r="F61" s="193"/>
      <c r="G61" s="329"/>
      <c r="H61" s="482"/>
      <c r="I61" s="329"/>
      <c r="J61" s="193"/>
      <c r="K61" s="193"/>
      <c r="L61" s="329"/>
      <c r="M61" s="193"/>
      <c r="N61" s="329">
        <f t="shared" si="2"/>
        <v>104034.3820999992</v>
      </c>
      <c r="O61" s="329">
        <f t="shared" si="3"/>
        <v>863265.73009999935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104034.3820999992</v>
      </c>
      <c r="O62" s="329">
        <f t="shared" si="3"/>
        <v>863265.73009999935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104034.3820999992</v>
      </c>
      <c r="O63" s="329">
        <f t="shared" si="3"/>
        <v>863265.73009999935</v>
      </c>
    </row>
    <row r="64" spans="1:15" hidden="1" x14ac:dyDescent="0.15">
      <c r="A64" s="193"/>
      <c r="B64" s="193"/>
      <c r="C64" s="329"/>
      <c r="D64" s="482"/>
      <c r="E64" s="193"/>
      <c r="F64" s="203"/>
      <c r="G64" s="329"/>
      <c r="H64" s="482"/>
      <c r="I64" s="329"/>
      <c r="J64" s="193"/>
      <c r="K64" s="193"/>
      <c r="L64" s="329"/>
      <c r="M64" s="193"/>
      <c r="N64" s="329">
        <f t="shared" si="2"/>
        <v>104034.3820999992</v>
      </c>
      <c r="O64" s="329">
        <f t="shared" si="3"/>
        <v>863265.73009999935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2"/>
        <v>104034.3820999992</v>
      </c>
      <c r="O65" s="329">
        <f t="shared" si="3"/>
        <v>863265.73009999935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2"/>
        <v>104034.3820999992</v>
      </c>
      <c r="O66" s="329">
        <f t="shared" si="3"/>
        <v>863265.73009999935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2"/>
        <v>104034.3820999992</v>
      </c>
      <c r="O67" s="329">
        <f t="shared" si="3"/>
        <v>863265.73009999935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2"/>
        <v>104034.3820999992</v>
      </c>
      <c r="O68" s="329">
        <f t="shared" si="3"/>
        <v>863265.73009999935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104034.3820999992</v>
      </c>
      <c r="O69" s="329">
        <f t="shared" si="3"/>
        <v>863265.73009999935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104034.3820999992</v>
      </c>
      <c r="O70" s="329">
        <f t="shared" si="3"/>
        <v>863265.73009999935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104034.3820999992</v>
      </c>
      <c r="O71" s="329">
        <f t="shared" si="3"/>
        <v>863265.73009999935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104034.3820999992</v>
      </c>
      <c r="O72" s="329">
        <f t="shared" si="3"/>
        <v>863265.73009999935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104034.3820999992</v>
      </c>
      <c r="O73" s="329">
        <f t="shared" si="3"/>
        <v>863265.73009999935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2"/>
        <v>104034.3820999992</v>
      </c>
      <c r="O74" s="329">
        <f t="shared" si="3"/>
        <v>863265.73009999935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ref="N75:N100" si="4">+N74-I75-L75</f>
        <v>104034.3820999992</v>
      </c>
      <c r="O75" s="329">
        <f t="shared" ref="O75:O100" si="5">O74+G75-I75-L75</f>
        <v>863265.73009999935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4"/>
        <v>104034.3820999992</v>
      </c>
      <c r="O76" s="329">
        <f t="shared" si="5"/>
        <v>863265.73009999935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104034.3820999992</v>
      </c>
      <c r="O77" s="329">
        <f t="shared" si="5"/>
        <v>863265.73009999935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104034.3820999992</v>
      </c>
      <c r="O78" s="329">
        <f t="shared" si="5"/>
        <v>863265.73009999935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104034.3820999992</v>
      </c>
      <c r="O79" s="329">
        <f t="shared" si="5"/>
        <v>863265.73009999935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104034.3820999992</v>
      </c>
      <c r="O80" s="329">
        <f t="shared" si="5"/>
        <v>863265.73009999935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104034.3820999992</v>
      </c>
      <c r="O81" s="329">
        <f t="shared" si="5"/>
        <v>863265.73009999935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4"/>
        <v>104034.3820999992</v>
      </c>
      <c r="O82" s="329">
        <f t="shared" si="5"/>
        <v>863265.73009999935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104034.3820999992</v>
      </c>
      <c r="O83" s="329">
        <f t="shared" si="5"/>
        <v>863265.73009999935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104034.3820999992</v>
      </c>
      <c r="O84" s="329">
        <f t="shared" si="5"/>
        <v>863265.73009999935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4"/>
        <v>104034.3820999992</v>
      </c>
      <c r="O85" s="329">
        <f t="shared" si="5"/>
        <v>863265.73009999935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104034.3820999992</v>
      </c>
      <c r="O86" s="329">
        <f t="shared" si="5"/>
        <v>863265.73009999935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4"/>
        <v>104034.3820999992</v>
      </c>
      <c r="O87" s="329">
        <f t="shared" si="5"/>
        <v>863265.73009999935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104034.3820999992</v>
      </c>
      <c r="O88" s="329">
        <f t="shared" si="5"/>
        <v>863265.73009999935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104034.3820999992</v>
      </c>
      <c r="O89" s="329">
        <f t="shared" si="5"/>
        <v>863265.73009999935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104034.3820999992</v>
      </c>
      <c r="O90" s="329">
        <f t="shared" si="5"/>
        <v>863265.73009999935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104034.3820999992</v>
      </c>
      <c r="O91" s="329">
        <f t="shared" si="5"/>
        <v>863265.73009999935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104034.3820999992</v>
      </c>
      <c r="O92" s="329">
        <f t="shared" si="5"/>
        <v>863265.73009999935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4"/>
        <v>104034.3820999992</v>
      </c>
      <c r="O93" s="329">
        <f t="shared" si="5"/>
        <v>863265.73009999935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104034.3820999992</v>
      </c>
      <c r="O94" s="329">
        <f t="shared" si="5"/>
        <v>863265.73009999935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104034.3820999992</v>
      </c>
      <c r="O95" s="329">
        <f t="shared" si="5"/>
        <v>863265.73009999935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104034.3820999992</v>
      </c>
      <c r="O96" s="329">
        <f t="shared" si="5"/>
        <v>863265.73009999935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104034.3820999992</v>
      </c>
      <c r="O97" s="329">
        <f t="shared" si="5"/>
        <v>863265.73009999935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4"/>
        <v>104034.3820999992</v>
      </c>
      <c r="O98" s="329">
        <f t="shared" si="5"/>
        <v>863265.73009999935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4"/>
        <v>104034.3820999992</v>
      </c>
      <c r="O99" s="329">
        <f t="shared" si="5"/>
        <v>863265.73009999935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4"/>
        <v>104034.3820999992</v>
      </c>
      <c r="O100" s="329">
        <f t="shared" si="5"/>
        <v>863265.73009999935</v>
      </c>
    </row>
    <row r="101" spans="1:15" x14ac:dyDescent="0.15">
      <c r="A101" s="224"/>
      <c r="B101" s="224"/>
      <c r="C101" s="335">
        <f>SUM(C7:C100)</f>
        <v>762597.51619999926</v>
      </c>
      <c r="D101" s="224"/>
      <c r="E101" s="224"/>
      <c r="F101" s="224"/>
      <c r="G101" s="335">
        <f>SUM(G7:G99)</f>
        <v>624651.348</v>
      </c>
      <c r="H101" s="226"/>
      <c r="I101" s="335">
        <f>SUM(I7:I99)</f>
        <v>366282.2141000001</v>
      </c>
      <c r="J101" s="224"/>
      <c r="K101" s="224"/>
      <c r="L101" s="335">
        <f>SUM(L7:L99)</f>
        <v>157700.92000000004</v>
      </c>
      <c r="M101" s="224"/>
      <c r="N101" s="227"/>
      <c r="O101" s="228">
        <f>C101+G101-I101-L101</f>
        <v>863265.73009999911</v>
      </c>
    </row>
    <row r="102" spans="1:15" x14ac:dyDescent="0.15">
      <c r="A102" s="230"/>
      <c r="B102" s="615"/>
      <c r="C102" s="615"/>
      <c r="D102" s="615"/>
      <c r="E102" s="231"/>
      <c r="F102" s="532"/>
      <c r="G102" s="232"/>
      <c r="H102" s="233"/>
      <c r="I102" s="234"/>
      <c r="J102" s="272"/>
      <c r="K102" s="235" t="s">
        <v>200</v>
      </c>
      <c r="L102" s="236">
        <f>+L101+I101</f>
        <v>523983.13410000014</v>
      </c>
      <c r="M102" s="284"/>
      <c r="N102" s="330">
        <f>+N100</f>
        <v>104034.3820999992</v>
      </c>
      <c r="O102" s="331" t="s">
        <v>2668</v>
      </c>
    </row>
    <row r="103" spans="1:15" x14ac:dyDescent="0.15">
      <c r="A103" s="181"/>
      <c r="B103" s="533"/>
      <c r="C103" s="336"/>
      <c r="D103" s="533"/>
      <c r="E103" s="231"/>
      <c r="F103" s="532"/>
      <c r="G103" s="232"/>
      <c r="H103" s="233"/>
      <c r="I103" s="234"/>
      <c r="J103" s="273"/>
      <c r="K103" s="235"/>
      <c r="L103" s="236"/>
      <c r="M103" s="284"/>
      <c r="N103" s="330">
        <v>89732</v>
      </c>
      <c r="O103" s="331" t="s">
        <v>2686</v>
      </c>
    </row>
    <row r="104" spans="1:15" x14ac:dyDescent="0.15">
      <c r="A104" s="230"/>
      <c r="B104" s="533"/>
      <c r="C104" s="336"/>
      <c r="D104" s="533"/>
      <c r="E104" s="231"/>
      <c r="F104" s="532"/>
      <c r="G104" s="232"/>
      <c r="H104" s="233"/>
      <c r="I104" s="234"/>
      <c r="J104" s="236"/>
      <c r="K104" s="268"/>
      <c r="L104" s="236"/>
      <c r="M104" s="235"/>
      <c r="N104" s="330">
        <v>44848</v>
      </c>
      <c r="O104" s="331" t="s">
        <v>2687</v>
      </c>
    </row>
    <row r="105" spans="1:15" x14ac:dyDescent="0.15">
      <c r="A105" s="230"/>
      <c r="B105" s="533"/>
      <c r="C105" s="336"/>
      <c r="D105" s="533"/>
      <c r="E105" s="231"/>
      <c r="F105" s="532"/>
      <c r="G105" s="232"/>
      <c r="H105" s="233"/>
      <c r="I105" s="234"/>
      <c r="J105" s="236"/>
      <c r="K105" s="268"/>
      <c r="L105" s="236"/>
      <c r="M105" s="235"/>
      <c r="N105" s="330">
        <v>119694</v>
      </c>
      <c r="O105" s="331" t="s">
        <v>2692</v>
      </c>
    </row>
    <row r="106" spans="1:15" x14ac:dyDescent="0.15">
      <c r="A106" s="230"/>
      <c r="B106" s="533"/>
      <c r="C106" s="336"/>
      <c r="D106" s="533"/>
      <c r="E106" s="231"/>
      <c r="F106" s="532"/>
      <c r="G106" s="232"/>
      <c r="H106" s="233"/>
      <c r="I106" s="234"/>
      <c r="J106" s="236"/>
      <c r="L106" s="236"/>
      <c r="M106" s="235"/>
      <c r="N106" s="330">
        <v>79820</v>
      </c>
      <c r="O106" s="331" t="s">
        <v>2693</v>
      </c>
    </row>
    <row r="107" spans="1:15" x14ac:dyDescent="0.15">
      <c r="A107" s="181"/>
      <c r="B107" s="533"/>
      <c r="C107" s="336"/>
      <c r="D107" s="533"/>
      <c r="E107" s="231"/>
      <c r="F107" s="532"/>
      <c r="G107" s="232"/>
      <c r="H107" s="233"/>
      <c r="I107" s="234"/>
      <c r="J107" s="273"/>
      <c r="K107" s="235"/>
      <c r="L107" s="236"/>
      <c r="M107" s="235"/>
      <c r="N107" s="330">
        <v>131730.864</v>
      </c>
      <c r="O107" s="331" t="s">
        <v>2691</v>
      </c>
    </row>
    <row r="108" spans="1:15" x14ac:dyDescent="0.15">
      <c r="A108" s="230" t="s">
        <v>2664</v>
      </c>
      <c r="B108" s="535" t="s">
        <v>2688</v>
      </c>
      <c r="C108" s="336"/>
      <c r="D108" s="535"/>
      <c r="E108" s="231" t="s">
        <v>67</v>
      </c>
      <c r="F108" s="534">
        <v>1922032.65</v>
      </c>
      <c r="G108" s="232" t="s">
        <v>98</v>
      </c>
      <c r="H108" s="233">
        <v>41813</v>
      </c>
      <c r="I108" s="234" t="s">
        <v>199</v>
      </c>
      <c r="J108" s="236">
        <v>5740.5691999992214</v>
      </c>
      <c r="K108" s="268"/>
      <c r="L108" s="236"/>
      <c r="M108" s="235"/>
      <c r="N108" s="330">
        <v>89807</v>
      </c>
      <c r="O108" s="331" t="s">
        <v>2694</v>
      </c>
    </row>
    <row r="109" spans="1:15" x14ac:dyDescent="0.15">
      <c r="A109" s="230" t="s">
        <v>2665</v>
      </c>
      <c r="B109" s="533" t="s">
        <v>2698</v>
      </c>
      <c r="C109" s="336"/>
      <c r="D109" s="533"/>
      <c r="E109" s="231" t="s">
        <v>67</v>
      </c>
      <c r="F109" s="532">
        <v>189010.81</v>
      </c>
      <c r="G109" s="232" t="s">
        <v>98</v>
      </c>
      <c r="H109" s="233">
        <v>41821</v>
      </c>
      <c r="I109" s="234" t="s">
        <v>199</v>
      </c>
      <c r="J109" s="236">
        <v>30653.89000000001</v>
      </c>
      <c r="K109" s="268"/>
      <c r="M109" s="235"/>
      <c r="N109" s="330">
        <v>43944.483999999997</v>
      </c>
      <c r="O109" s="331" t="s">
        <v>2691</v>
      </c>
    </row>
    <row r="110" spans="1:15" x14ac:dyDescent="0.15">
      <c r="A110" s="230" t="s">
        <v>2666</v>
      </c>
      <c r="B110" s="535" t="s">
        <v>2565</v>
      </c>
      <c r="C110" s="336"/>
      <c r="D110" s="535"/>
      <c r="E110" s="231" t="s">
        <v>67</v>
      </c>
      <c r="F110" s="534">
        <v>2557407.41</v>
      </c>
      <c r="G110" s="232" t="s">
        <v>98</v>
      </c>
      <c r="H110" s="233">
        <v>41821</v>
      </c>
      <c r="I110" s="234" t="s">
        <v>199</v>
      </c>
      <c r="J110" s="236">
        <v>37763.980800000805</v>
      </c>
      <c r="M110" s="235"/>
      <c r="N110" s="330">
        <v>39900</v>
      </c>
      <c r="O110" s="331" t="s">
        <v>2696</v>
      </c>
    </row>
    <row r="111" spans="1:15" x14ac:dyDescent="0.15">
      <c r="A111" s="230" t="s">
        <v>2667</v>
      </c>
      <c r="B111" s="533" t="s">
        <v>2699</v>
      </c>
      <c r="C111" s="336"/>
      <c r="D111" s="533"/>
      <c r="E111" s="231" t="s">
        <v>67</v>
      </c>
      <c r="F111" s="532">
        <v>6566456.75</v>
      </c>
      <c r="G111" s="232" t="s">
        <v>98</v>
      </c>
      <c r="H111" s="233">
        <v>41827</v>
      </c>
      <c r="I111" s="234" t="s">
        <v>199</v>
      </c>
      <c r="J111" s="236">
        <v>22752.985100000013</v>
      </c>
      <c r="M111" s="235"/>
      <c r="N111" s="330">
        <v>119755</v>
      </c>
      <c r="O111" s="331" t="s">
        <v>2695</v>
      </c>
    </row>
    <row r="112" spans="1:15" x14ac:dyDescent="0.15">
      <c r="A112" s="230" t="s">
        <v>2668</v>
      </c>
      <c r="B112" s="533" t="s">
        <v>2700</v>
      </c>
      <c r="C112" s="336"/>
      <c r="D112" s="533"/>
      <c r="E112" s="231" t="s">
        <v>67</v>
      </c>
      <c r="F112" s="532">
        <v>1450098.77</v>
      </c>
      <c r="G112" s="232" t="s">
        <v>98</v>
      </c>
      <c r="H112" s="233">
        <v>41828</v>
      </c>
      <c r="I112" s="234" t="s">
        <v>199</v>
      </c>
      <c r="J112" s="236">
        <v>29820.2379000008</v>
      </c>
      <c r="M112" s="235"/>
      <c r="N112" s="330"/>
      <c r="O112" s="331"/>
    </row>
    <row r="113" spans="1:15" ht="12" thickBot="1" x14ac:dyDescent="0.2">
      <c r="A113" s="230"/>
      <c r="B113" s="533"/>
      <c r="C113" s="336"/>
      <c r="D113" s="533"/>
      <c r="E113" s="231"/>
      <c r="F113" s="532"/>
      <c r="G113" s="232"/>
      <c r="H113" s="233"/>
      <c r="I113" s="401" t="s">
        <v>1920</v>
      </c>
      <c r="J113" s="274">
        <f>SUM(J108:J112)</f>
        <v>126731.66300000084</v>
      </c>
      <c r="M113" s="235"/>
      <c r="N113" s="330"/>
      <c r="O113" s="331"/>
    </row>
    <row r="114" spans="1:15" ht="12" thickTop="1" x14ac:dyDescent="0.15">
      <c r="A114" s="230" t="s">
        <v>2669</v>
      </c>
      <c r="B114" s="535" t="s">
        <v>2697</v>
      </c>
      <c r="C114" s="336"/>
      <c r="D114" s="535"/>
      <c r="E114" s="231" t="s">
        <v>67</v>
      </c>
      <c r="F114" s="534">
        <v>23777777.93</v>
      </c>
      <c r="G114" s="232" t="s">
        <v>98</v>
      </c>
      <c r="H114" s="233">
        <v>41803</v>
      </c>
      <c r="I114" s="234" t="s">
        <v>199</v>
      </c>
      <c r="J114" s="180">
        <v>30969.25699999919</v>
      </c>
      <c r="M114" s="235"/>
      <c r="N114" s="330"/>
      <c r="O114" s="331"/>
    </row>
    <row r="115" spans="1:15" ht="12" thickBot="1" x14ac:dyDescent="0.2">
      <c r="A115" s="230"/>
      <c r="B115" s="533"/>
      <c r="C115" s="336"/>
      <c r="D115" s="533"/>
      <c r="E115" s="231"/>
      <c r="F115" s="532"/>
      <c r="G115" s="232"/>
      <c r="H115" s="233"/>
      <c r="I115" s="401" t="s">
        <v>320</v>
      </c>
      <c r="J115" s="274">
        <f>SUM(J114)</f>
        <v>30969.25699999919</v>
      </c>
      <c r="M115" s="235"/>
      <c r="N115" s="330"/>
      <c r="O115" s="331"/>
    </row>
    <row r="116" spans="1:15" ht="12" thickTop="1" x14ac:dyDescent="0.15">
      <c r="A116" s="181"/>
      <c r="B116" s="181" t="s">
        <v>10</v>
      </c>
      <c r="C116" s="348" t="s">
        <v>1008</v>
      </c>
      <c r="D116" s="181" t="s">
        <v>1118</v>
      </c>
      <c r="E116" s="181" t="s">
        <v>871</v>
      </c>
      <c r="F116" s="181" t="s">
        <v>872</v>
      </c>
      <c r="G116" s="181" t="s">
        <v>18</v>
      </c>
      <c r="J116" s="259"/>
      <c r="M116" s="235"/>
      <c r="N116" s="330"/>
      <c r="O116" s="331"/>
    </row>
    <row r="117" spans="1:15" x14ac:dyDescent="0.15">
      <c r="A117" s="230" t="s">
        <v>2664</v>
      </c>
      <c r="B117" s="180">
        <v>5741</v>
      </c>
      <c r="C117" s="349">
        <v>24.733699999999999</v>
      </c>
      <c r="D117" s="350">
        <f t="shared" ref="D117:D121" si="6">+B117*C117</f>
        <v>141996.17170000001</v>
      </c>
      <c r="E117" s="350">
        <f t="shared" ref="E117:E121" si="7">+D117*0.01</f>
        <v>1419.9617170000001</v>
      </c>
      <c r="F117" s="350">
        <f t="shared" ref="F117:F121" si="8">+E117*0.1</f>
        <v>141.99617170000002</v>
      </c>
      <c r="G117" s="351">
        <f t="shared" ref="G117:G121" si="9">+E117+F117</f>
        <v>1561.9578887000002</v>
      </c>
      <c r="I117" s="229"/>
      <c r="J117" s="259"/>
      <c r="M117" s="266">
        <f>+O117-O101</f>
        <v>0</v>
      </c>
      <c r="N117" s="228" t="s">
        <v>56</v>
      </c>
      <c r="O117" s="333">
        <f>SUM(N102:N116)</f>
        <v>863265.73009999911</v>
      </c>
    </row>
    <row r="118" spans="1:15" x14ac:dyDescent="0.15">
      <c r="A118" s="230" t="s">
        <v>2665</v>
      </c>
      <c r="B118" s="180">
        <v>30654</v>
      </c>
      <c r="C118" s="349">
        <v>24.987300000000001</v>
      </c>
      <c r="D118" s="350">
        <f t="shared" si="6"/>
        <v>765960.69420000003</v>
      </c>
      <c r="E118" s="350">
        <f t="shared" si="7"/>
        <v>7659.6069420000003</v>
      </c>
      <c r="F118" s="350">
        <f t="shared" si="8"/>
        <v>765.96069420000003</v>
      </c>
      <c r="G118" s="351">
        <f t="shared" si="9"/>
        <v>8425.5676362000013</v>
      </c>
      <c r="I118" s="229"/>
      <c r="J118" s="259"/>
    </row>
    <row r="119" spans="1:15" s="181" customFormat="1" x14ac:dyDescent="0.15">
      <c r="A119" s="230" t="s">
        <v>2666</v>
      </c>
      <c r="B119" s="180">
        <v>37764</v>
      </c>
      <c r="C119" s="427">
        <v>25.656300000000002</v>
      </c>
      <c r="D119" s="350">
        <f t="shared" si="6"/>
        <v>968884.51320000004</v>
      </c>
      <c r="E119" s="350">
        <f t="shared" si="7"/>
        <v>9688.8451320000004</v>
      </c>
      <c r="F119" s="350">
        <f t="shared" si="8"/>
        <v>968.88451320000013</v>
      </c>
      <c r="G119" s="351">
        <f t="shared" si="9"/>
        <v>10657.729645200001</v>
      </c>
      <c r="I119" s="229"/>
      <c r="J119" s="182"/>
      <c r="L119" s="180"/>
      <c r="M119" s="182"/>
      <c r="N119" s="180"/>
      <c r="O119" s="180"/>
    </row>
    <row r="120" spans="1:15" s="181" customFormat="1" x14ac:dyDescent="0.15">
      <c r="A120" s="230" t="s">
        <v>2667</v>
      </c>
      <c r="B120" s="180">
        <v>22753</v>
      </c>
      <c r="C120" s="349">
        <v>25.472899999999999</v>
      </c>
      <c r="D120" s="350">
        <f t="shared" si="6"/>
        <v>579584.89370000002</v>
      </c>
      <c r="E120" s="350">
        <f t="shared" si="7"/>
        <v>5795.8489370000007</v>
      </c>
      <c r="F120" s="350">
        <f t="shared" si="8"/>
        <v>579.58489370000007</v>
      </c>
      <c r="G120" s="351">
        <f t="shared" si="9"/>
        <v>6375.4338307000007</v>
      </c>
      <c r="I120" s="229"/>
      <c r="J120" s="182"/>
      <c r="L120" s="180"/>
      <c r="M120" s="182"/>
      <c r="N120" s="180"/>
      <c r="O120" s="180"/>
    </row>
    <row r="121" spans="1:15" x14ac:dyDescent="0.15">
      <c r="A121" s="230" t="s">
        <v>2668</v>
      </c>
      <c r="B121" s="180">
        <v>29820</v>
      </c>
      <c r="C121" s="349">
        <v>25.3689</v>
      </c>
      <c r="D121" s="350">
        <f t="shared" si="6"/>
        <v>756500.598</v>
      </c>
      <c r="E121" s="350">
        <f t="shared" si="7"/>
        <v>7565.0059799999999</v>
      </c>
      <c r="F121" s="350">
        <f t="shared" si="8"/>
        <v>756.50059800000008</v>
      </c>
      <c r="G121" s="351">
        <f t="shared" si="9"/>
        <v>8321.5065780000004</v>
      </c>
      <c r="I121" s="229"/>
    </row>
    <row r="122" spans="1:15" ht="12" thickBot="1" x14ac:dyDescent="0.2">
      <c r="A122" s="230"/>
      <c r="B122" s="381">
        <f>SUM(B117:B121)</f>
        <v>126732</v>
      </c>
      <c r="C122" s="349"/>
      <c r="D122" s="350"/>
      <c r="E122" s="380">
        <f>SUM(E117:E121)</f>
        <v>32129.268708000003</v>
      </c>
      <c r="F122" s="380">
        <f t="shared" ref="F122:G122" si="10">SUM(F117:F121)</f>
        <v>3212.9268708000004</v>
      </c>
      <c r="G122" s="380">
        <f t="shared" si="10"/>
        <v>35342.195578800005</v>
      </c>
      <c r="I122" s="229"/>
    </row>
    <row r="123" spans="1:15" ht="12" thickTop="1" x14ac:dyDescent="0.15">
      <c r="A123" s="230" t="s">
        <v>2669</v>
      </c>
      <c r="B123" s="180">
        <v>30969</v>
      </c>
      <c r="C123" s="427">
        <v>24.5745</v>
      </c>
      <c r="D123" s="350">
        <f t="shared" ref="D123" si="11">+B123*C123</f>
        <v>761047.69050000003</v>
      </c>
      <c r="E123" s="350">
        <f t="shared" ref="E123" si="12">+D123*0.01</f>
        <v>7610.4769050000004</v>
      </c>
      <c r="F123" s="350">
        <f t="shared" ref="F123" si="13">+E123*0.1</f>
        <v>761.04769050000004</v>
      </c>
      <c r="G123" s="351">
        <f t="shared" ref="G123" si="14">+E123+F123</f>
        <v>8371.5245955000009</v>
      </c>
    </row>
    <row r="124" spans="1:15" ht="12" thickBot="1" x14ac:dyDescent="0.2">
      <c r="A124" s="230"/>
      <c r="B124" s="381">
        <f>SUM(B123)</f>
        <v>30969</v>
      </c>
      <c r="C124" s="349"/>
      <c r="D124" s="350"/>
      <c r="E124" s="380">
        <f>SUM(E123)</f>
        <v>7610.4769050000004</v>
      </c>
      <c r="F124" s="380">
        <f t="shared" ref="F124:G124" si="15">SUM(F123)</f>
        <v>761.04769050000004</v>
      </c>
      <c r="G124" s="380">
        <f t="shared" si="15"/>
        <v>8371.5245955000009</v>
      </c>
    </row>
    <row r="125" spans="1:15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O122"/>
  <sheetViews>
    <sheetView zoomScale="115" zoomScaleNormal="115" workbookViewId="0">
      <pane ySplit="6" topLeftCell="A10" activePane="bottomLeft" state="frozen"/>
      <selection pane="bottomLeft" activeCell="C107" sqref="C10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2685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2663</v>
      </c>
      <c r="B7" s="263"/>
      <c r="C7" s="328">
        <v>11026.879199999221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11026.879199999221</v>
      </c>
      <c r="O7" s="328">
        <f>+C101</f>
        <v>881763.66619999916</v>
      </c>
    </row>
    <row r="8" spans="1:15" x14ac:dyDescent="0.15">
      <c r="A8" s="193" t="s">
        <v>2664</v>
      </c>
      <c r="B8" s="193"/>
      <c r="C8" s="329">
        <v>259198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11026.879199999221</v>
      </c>
      <c r="O8" s="329">
        <f>O7+G8-I8-L8</f>
        <v>881763.66619999916</v>
      </c>
    </row>
    <row r="9" spans="1:15" x14ac:dyDescent="0.15">
      <c r="A9" s="193" t="s">
        <v>2665</v>
      </c>
      <c r="B9" s="193"/>
      <c r="C9" s="329">
        <v>134543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11026.879199999221</v>
      </c>
      <c r="O9" s="329">
        <f t="shared" ref="O9:O11" si="1">O8+G9-I9-L9</f>
        <v>881763.66619999916</v>
      </c>
    </row>
    <row r="10" spans="1:15" x14ac:dyDescent="0.15">
      <c r="A10" s="193" t="s">
        <v>2666</v>
      </c>
      <c r="B10" s="193"/>
      <c r="C10" s="329">
        <v>119665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11026.879199999221</v>
      </c>
      <c r="O10" s="329">
        <f t="shared" si="1"/>
        <v>881763.66619999916</v>
      </c>
    </row>
    <row r="11" spans="1:15" x14ac:dyDescent="0.15">
      <c r="A11" s="193" t="s">
        <v>2669</v>
      </c>
      <c r="B11" s="193"/>
      <c r="C11" s="329">
        <v>87811.786999999997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11026.879199999221</v>
      </c>
      <c r="O11" s="329">
        <f t="shared" si="1"/>
        <v>881763.66619999916</v>
      </c>
    </row>
    <row r="12" spans="1:15" x14ac:dyDescent="0.15">
      <c r="A12" s="193" t="s">
        <v>2667</v>
      </c>
      <c r="B12" s="193"/>
      <c r="C12" s="329">
        <v>89701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75" si="2">+N11-I12-L12</f>
        <v>11026.879199999221</v>
      </c>
      <c r="O12" s="329">
        <f t="shared" ref="O12:O75" si="3">O11+G12-I12-L12</f>
        <v>881763.66619999916</v>
      </c>
    </row>
    <row r="13" spans="1:15" x14ac:dyDescent="0.15">
      <c r="A13" s="193" t="s">
        <v>2668</v>
      </c>
      <c r="B13" s="193"/>
      <c r="C13" s="329">
        <v>179818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11026.879199999221</v>
      </c>
      <c r="O13" s="329">
        <f t="shared" si="3"/>
        <v>881763.66619999916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41821</v>
      </c>
      <c r="I14" s="329">
        <v>10863.510000000002</v>
      </c>
      <c r="J14" s="193" t="s">
        <v>2663</v>
      </c>
      <c r="K14" s="193"/>
      <c r="L14" s="329"/>
      <c r="M14" s="193"/>
      <c r="N14" s="329">
        <f t="shared" si="2"/>
        <v>163.36919999921884</v>
      </c>
      <c r="O14" s="329">
        <f t="shared" si="3"/>
        <v>870900.15619999915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41822</v>
      </c>
      <c r="I15" s="329">
        <v>163.36919999921884</v>
      </c>
      <c r="J15" s="193" t="s">
        <v>2663</v>
      </c>
      <c r="K15" s="193"/>
      <c r="L15" s="329"/>
      <c r="M15" s="193"/>
      <c r="N15" s="329">
        <f t="shared" si="2"/>
        <v>0</v>
      </c>
      <c r="O15" s="329">
        <f t="shared" si="3"/>
        <v>870736.78699999989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41822</v>
      </c>
      <c r="I16" s="329">
        <v>7625.4208000007802</v>
      </c>
      <c r="J16" s="193" t="s">
        <v>2664</v>
      </c>
      <c r="K16" s="193"/>
      <c r="L16" s="329"/>
      <c r="M16" s="193"/>
      <c r="N16" s="329">
        <f>C8+N15-I16-L16</f>
        <v>251572.57919999922</v>
      </c>
      <c r="O16" s="329">
        <f t="shared" si="3"/>
        <v>863111.36619999912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41823</v>
      </c>
      <c r="I17" s="329">
        <v>14716.589999999998</v>
      </c>
      <c r="J17" s="193" t="s">
        <v>2664</v>
      </c>
      <c r="K17" s="193"/>
      <c r="L17" s="329"/>
      <c r="M17" s="193"/>
      <c r="N17" s="329">
        <f t="shared" si="2"/>
        <v>236855.98919999923</v>
      </c>
      <c r="O17" s="329">
        <f t="shared" si="3"/>
        <v>848394.77619999915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41824</v>
      </c>
      <c r="I18" s="329">
        <v>7878.77</v>
      </c>
      <c r="J18" s="193" t="s">
        <v>2664</v>
      </c>
      <c r="K18" s="193"/>
      <c r="L18" s="329"/>
      <c r="M18" s="193"/>
      <c r="N18" s="329">
        <f t="shared" si="2"/>
        <v>228977.21919999924</v>
      </c>
      <c r="O18" s="329">
        <f t="shared" si="3"/>
        <v>840516.00619999913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41825</v>
      </c>
      <c r="I19" s="329">
        <v>7083.44</v>
      </c>
      <c r="J19" s="193" t="s">
        <v>2664</v>
      </c>
      <c r="K19" s="193"/>
      <c r="L19" s="329"/>
      <c r="M19" s="193"/>
      <c r="N19" s="329">
        <f t="shared" si="2"/>
        <v>221893.77919999923</v>
      </c>
      <c r="O19" s="329">
        <f t="shared" si="3"/>
        <v>833432.56619999919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41826</v>
      </c>
      <c r="I20" s="329">
        <v>4519.4400000000005</v>
      </c>
      <c r="J20" s="193" t="s">
        <v>2664</v>
      </c>
      <c r="K20" s="193"/>
      <c r="L20" s="329"/>
      <c r="M20" s="193"/>
      <c r="N20" s="329">
        <f t="shared" si="2"/>
        <v>217374.33919999923</v>
      </c>
      <c r="O20" s="329">
        <f t="shared" si="3"/>
        <v>828913.12619999924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41827</v>
      </c>
      <c r="I21" s="329">
        <v>10861.62</v>
      </c>
      <c r="J21" s="193" t="s">
        <v>2664</v>
      </c>
      <c r="K21" s="193"/>
      <c r="L21" s="329"/>
      <c r="M21" s="193"/>
      <c r="N21" s="329">
        <f t="shared" si="2"/>
        <v>206512.71919999924</v>
      </c>
      <c r="O21" s="329">
        <f t="shared" si="3"/>
        <v>818051.50619999925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41828</v>
      </c>
      <c r="I22" s="329">
        <v>10683.04</v>
      </c>
      <c r="J22" s="193" t="s">
        <v>2664</v>
      </c>
      <c r="K22" s="193"/>
      <c r="L22" s="329"/>
      <c r="M22" s="193"/>
      <c r="N22" s="329">
        <f t="shared" si="2"/>
        <v>195829.67919999923</v>
      </c>
      <c r="O22" s="329">
        <f t="shared" si="3"/>
        <v>807368.46619999921</v>
      </c>
    </row>
    <row r="23" spans="1:15" x14ac:dyDescent="0.15">
      <c r="A23" s="193"/>
      <c r="B23" s="193"/>
      <c r="C23" s="329"/>
      <c r="D23" s="482">
        <v>41829</v>
      </c>
      <c r="E23" s="193" t="s">
        <v>1283</v>
      </c>
      <c r="F23" s="193" t="s">
        <v>2686</v>
      </c>
      <c r="G23" s="329">
        <v>89732</v>
      </c>
      <c r="H23" s="482">
        <v>41829</v>
      </c>
      <c r="I23" s="329">
        <v>6708.65</v>
      </c>
      <c r="J23" s="193" t="s">
        <v>2664</v>
      </c>
      <c r="K23" s="193"/>
      <c r="L23" s="329"/>
      <c r="M23" s="193"/>
      <c r="N23" s="329">
        <f t="shared" si="2"/>
        <v>189121.02919999923</v>
      </c>
      <c r="O23" s="329">
        <f t="shared" si="3"/>
        <v>890391.81619999919</v>
      </c>
    </row>
    <row r="24" spans="1:15" x14ac:dyDescent="0.15">
      <c r="A24" s="193"/>
      <c r="B24" s="193"/>
      <c r="C24" s="329"/>
      <c r="D24" s="482">
        <v>41830</v>
      </c>
      <c r="E24" s="193" t="s">
        <v>1283</v>
      </c>
      <c r="F24" s="193" t="s">
        <v>2687</v>
      </c>
      <c r="G24" s="329">
        <v>44848</v>
      </c>
      <c r="H24" s="482">
        <v>41830</v>
      </c>
      <c r="I24" s="329">
        <v>10761.829999999998</v>
      </c>
      <c r="J24" s="193" t="s">
        <v>2664</v>
      </c>
      <c r="K24" s="193" t="s">
        <v>2689</v>
      </c>
      <c r="L24" s="329">
        <v>3280.33</v>
      </c>
      <c r="M24" s="193" t="s">
        <v>2664</v>
      </c>
      <c r="N24" s="329">
        <f t="shared" si="2"/>
        <v>175078.86919999926</v>
      </c>
      <c r="O24" s="329">
        <f t="shared" si="3"/>
        <v>921197.65619999927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>
        <v>41831</v>
      </c>
      <c r="I25" s="329">
        <v>4651.2299999999996</v>
      </c>
      <c r="J25" s="193" t="s">
        <v>2664</v>
      </c>
      <c r="K25" s="193"/>
      <c r="L25" s="329"/>
      <c r="M25" s="193"/>
      <c r="N25" s="329">
        <f t="shared" si="2"/>
        <v>170427.63919999925</v>
      </c>
      <c r="O25" s="329">
        <f t="shared" si="3"/>
        <v>916546.42619999929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41832</v>
      </c>
      <c r="I26" s="329">
        <v>7222.1200000000008</v>
      </c>
      <c r="J26" s="193" t="s">
        <v>2664</v>
      </c>
      <c r="K26" s="193"/>
      <c r="L26" s="329"/>
      <c r="M26" s="193"/>
      <c r="N26" s="329">
        <f t="shared" si="2"/>
        <v>163205.51919999925</v>
      </c>
      <c r="O26" s="329">
        <f t="shared" si="3"/>
        <v>909324.30619999929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41833</v>
      </c>
      <c r="I27" s="329">
        <v>6762.8799999999992</v>
      </c>
      <c r="J27" s="193" t="s">
        <v>2664</v>
      </c>
      <c r="K27" s="193"/>
      <c r="L27" s="329"/>
      <c r="M27" s="193"/>
      <c r="N27" s="329">
        <f t="shared" si="2"/>
        <v>156442.63919999925</v>
      </c>
      <c r="O27" s="329">
        <f t="shared" si="3"/>
        <v>902561.42619999929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41834</v>
      </c>
      <c r="I28" s="329">
        <v>4628.7</v>
      </c>
      <c r="J28" s="193" t="s">
        <v>2664</v>
      </c>
      <c r="K28" s="193"/>
      <c r="L28" s="329"/>
      <c r="M28" s="193"/>
      <c r="N28" s="329">
        <f t="shared" si="2"/>
        <v>151813.93919999924</v>
      </c>
      <c r="O28" s="329">
        <f t="shared" si="3"/>
        <v>897932.72619999934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41835</v>
      </c>
      <c r="I29" s="329">
        <v>4814.75</v>
      </c>
      <c r="J29" s="193" t="s">
        <v>2664</v>
      </c>
      <c r="K29" s="193"/>
      <c r="L29" s="329"/>
      <c r="M29" s="193"/>
      <c r="N29" s="329">
        <f t="shared" si="2"/>
        <v>146999.18919999924</v>
      </c>
      <c r="O29" s="329">
        <f t="shared" si="3"/>
        <v>893117.97619999934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41836</v>
      </c>
      <c r="I30" s="329">
        <v>15387.63</v>
      </c>
      <c r="J30" s="193" t="s">
        <v>2664</v>
      </c>
      <c r="K30" s="193"/>
      <c r="L30" s="329"/>
      <c r="M30" s="193"/>
      <c r="N30" s="329">
        <f t="shared" si="2"/>
        <v>131611.55919999923</v>
      </c>
      <c r="O30" s="329">
        <f t="shared" si="3"/>
        <v>877730.34619999933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41837</v>
      </c>
      <c r="I31" s="329">
        <v>6622.46</v>
      </c>
      <c r="J31" s="193" t="s">
        <v>2664</v>
      </c>
      <c r="K31" s="193"/>
      <c r="L31" s="329"/>
      <c r="M31" s="193"/>
      <c r="N31" s="329">
        <f t="shared" si="2"/>
        <v>124989.09919999923</v>
      </c>
      <c r="O31" s="329">
        <f t="shared" si="3"/>
        <v>871107.88619999937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41838</v>
      </c>
      <c r="I32" s="329">
        <v>6385.4699999999993</v>
      </c>
      <c r="J32" s="193" t="s">
        <v>2664</v>
      </c>
      <c r="K32" s="193"/>
      <c r="L32" s="329"/>
      <c r="M32" s="193"/>
      <c r="N32" s="329">
        <f t="shared" si="2"/>
        <v>118603.62919999922</v>
      </c>
      <c r="O32" s="329">
        <f t="shared" si="3"/>
        <v>864722.4161999994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>
        <v>41839</v>
      </c>
      <c r="I33" s="329">
        <v>6583.26</v>
      </c>
      <c r="J33" s="193" t="s">
        <v>2664</v>
      </c>
      <c r="K33" s="193"/>
      <c r="L33" s="329"/>
      <c r="M33" s="193"/>
      <c r="N33" s="329">
        <f t="shared" si="2"/>
        <v>112020.36919999923</v>
      </c>
      <c r="O33" s="329">
        <f t="shared" si="3"/>
        <v>858139.15619999939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>
        <v>41840</v>
      </c>
      <c r="I34" s="329">
        <v>3946.37</v>
      </c>
      <c r="J34" s="193" t="s">
        <v>2664</v>
      </c>
      <c r="K34" s="193"/>
      <c r="L34" s="329"/>
      <c r="M34" s="193"/>
      <c r="N34" s="329">
        <f t="shared" si="2"/>
        <v>108073.99919999923</v>
      </c>
      <c r="O34" s="329">
        <f t="shared" si="3"/>
        <v>854192.78619999939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>
        <v>41841</v>
      </c>
      <c r="I35" s="329">
        <v>5018.21</v>
      </c>
      <c r="J35" s="193" t="s">
        <v>2664</v>
      </c>
      <c r="K35" s="193"/>
      <c r="L35" s="329"/>
      <c r="M35" s="193"/>
      <c r="N35" s="329">
        <f t="shared" si="2"/>
        <v>103055.78919999923</v>
      </c>
      <c r="O35" s="329">
        <f t="shared" si="3"/>
        <v>849174.57619999943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>
        <v>41842</v>
      </c>
      <c r="I36" s="329">
        <v>10777.53</v>
      </c>
      <c r="J36" s="193" t="s">
        <v>2664</v>
      </c>
      <c r="K36" s="193"/>
      <c r="L36" s="329"/>
      <c r="M36" s="193"/>
      <c r="N36" s="329">
        <f t="shared" si="2"/>
        <v>92278.259199999229</v>
      </c>
      <c r="O36" s="329">
        <f t="shared" si="3"/>
        <v>838397.0461999994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41843</v>
      </c>
      <c r="I37" s="329">
        <v>8130.6900000000005</v>
      </c>
      <c r="J37" s="193" t="s">
        <v>2664</v>
      </c>
      <c r="K37" s="193"/>
      <c r="L37" s="329"/>
      <c r="M37" s="193"/>
      <c r="N37" s="329">
        <f t="shared" si="2"/>
        <v>84147.569199999227</v>
      </c>
      <c r="O37" s="329">
        <f t="shared" si="3"/>
        <v>830266.35619999946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41844</v>
      </c>
      <c r="I38" s="329">
        <v>4640.7299999999996</v>
      </c>
      <c r="J38" s="193" t="s">
        <v>2664</v>
      </c>
      <c r="K38" s="193"/>
      <c r="L38" s="329"/>
      <c r="M38" s="193"/>
      <c r="N38" s="329">
        <f t="shared" si="2"/>
        <v>79506.839199999231</v>
      </c>
      <c r="O38" s="329">
        <f t="shared" si="3"/>
        <v>825625.62619999947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41845</v>
      </c>
      <c r="I39" s="329">
        <v>8955.32</v>
      </c>
      <c r="J39" s="193" t="s">
        <v>2664</v>
      </c>
      <c r="K39" s="193"/>
      <c r="L39" s="329"/>
      <c r="M39" s="203"/>
      <c r="N39" s="329">
        <f t="shared" si="2"/>
        <v>70551.519199999224</v>
      </c>
      <c r="O39" s="329">
        <f t="shared" si="3"/>
        <v>816670.30619999953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41846</v>
      </c>
      <c r="I40" s="329">
        <v>4019.73</v>
      </c>
      <c r="J40" s="193" t="s">
        <v>2664</v>
      </c>
      <c r="K40" s="193"/>
      <c r="L40" s="329"/>
      <c r="M40" s="193"/>
      <c r="N40" s="329">
        <f t="shared" si="2"/>
        <v>66531.789199999228</v>
      </c>
      <c r="O40" s="329">
        <f t="shared" si="3"/>
        <v>812650.57619999954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41847</v>
      </c>
      <c r="I41" s="329">
        <v>2649</v>
      </c>
      <c r="J41" s="193" t="s">
        <v>2664</v>
      </c>
      <c r="K41" s="193" t="s">
        <v>2689</v>
      </c>
      <c r="L41" s="329">
        <v>5684.97</v>
      </c>
      <c r="M41" s="193" t="s">
        <v>2664</v>
      </c>
      <c r="N41" s="329">
        <f t="shared" si="2"/>
        <v>58197.819199999227</v>
      </c>
      <c r="O41" s="329">
        <f t="shared" si="3"/>
        <v>804316.60619999957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41848</v>
      </c>
      <c r="I42" s="329">
        <v>9703.3499999999985</v>
      </c>
      <c r="J42" s="193" t="s">
        <v>2664</v>
      </c>
      <c r="K42" s="193" t="s">
        <v>2689</v>
      </c>
      <c r="L42" s="329">
        <v>2940.23</v>
      </c>
      <c r="M42" s="193" t="s">
        <v>2664</v>
      </c>
      <c r="N42" s="329">
        <f t="shared" si="2"/>
        <v>45554.239199999225</v>
      </c>
      <c r="O42" s="329">
        <f t="shared" si="3"/>
        <v>791673.02619999961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41849</v>
      </c>
      <c r="I43" s="329">
        <v>12370.359999999999</v>
      </c>
      <c r="J43" s="193" t="s">
        <v>2664</v>
      </c>
      <c r="K43" s="193"/>
      <c r="L43" s="329"/>
      <c r="M43" s="193"/>
      <c r="N43" s="329">
        <f t="shared" si="2"/>
        <v>33183.879199999225</v>
      </c>
      <c r="O43" s="329">
        <f t="shared" si="3"/>
        <v>779302.66619999963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41850</v>
      </c>
      <c r="I44" s="329">
        <v>10284.77</v>
      </c>
      <c r="J44" s="193" t="s">
        <v>2664</v>
      </c>
      <c r="K44" s="193"/>
      <c r="L44" s="329"/>
      <c r="M44" s="193"/>
      <c r="N44" s="329">
        <f t="shared" si="2"/>
        <v>22899.109199999224</v>
      </c>
      <c r="O44" s="329">
        <f t="shared" si="3"/>
        <v>769017.89619999961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>
        <v>41851</v>
      </c>
      <c r="I45" s="329">
        <v>6420.38</v>
      </c>
      <c r="J45" s="193" t="s">
        <v>2664</v>
      </c>
      <c r="K45" s="193"/>
      <c r="L45" s="329"/>
      <c r="M45" s="193"/>
      <c r="N45" s="329">
        <f t="shared" si="2"/>
        <v>16478.729199999223</v>
      </c>
      <c r="O45" s="329">
        <f t="shared" si="3"/>
        <v>762597.51619999961</v>
      </c>
    </row>
    <row r="46" spans="1:15" hidden="1" x14ac:dyDescent="0.15">
      <c r="A46" s="193"/>
      <c r="B46" s="193"/>
      <c r="C46" s="329"/>
      <c r="D46" s="482"/>
      <c r="E46" s="193"/>
      <c r="F46" s="193"/>
      <c r="G46" s="329"/>
      <c r="H46" s="482"/>
      <c r="I46" s="329"/>
      <c r="J46" s="193"/>
      <c r="K46" s="193"/>
      <c r="L46" s="329"/>
      <c r="M46" s="193"/>
      <c r="N46" s="329">
        <f t="shared" si="2"/>
        <v>16478.729199999223</v>
      </c>
      <c r="O46" s="329">
        <f t="shared" si="3"/>
        <v>762597.51619999961</v>
      </c>
    </row>
    <row r="47" spans="1:15" hidden="1" x14ac:dyDescent="0.15">
      <c r="A47" s="193"/>
      <c r="B47" s="193"/>
      <c r="C47" s="329"/>
      <c r="D47" s="482"/>
      <c r="E47" s="193"/>
      <c r="F47" s="193"/>
      <c r="G47" s="329"/>
      <c r="H47" s="482"/>
      <c r="I47" s="329"/>
      <c r="J47" s="193"/>
      <c r="K47" s="193"/>
      <c r="L47" s="329"/>
      <c r="M47" s="193"/>
      <c r="N47" s="329">
        <f t="shared" si="2"/>
        <v>16478.729199999223</v>
      </c>
      <c r="O47" s="329">
        <f t="shared" si="3"/>
        <v>762597.51619999961</v>
      </c>
    </row>
    <row r="48" spans="1:15" hidden="1" x14ac:dyDescent="0.15">
      <c r="A48" s="193"/>
      <c r="B48" s="193"/>
      <c r="C48" s="329"/>
      <c r="D48" s="482"/>
      <c r="E48" s="193"/>
      <c r="F48" s="193"/>
      <c r="G48" s="329"/>
      <c r="H48" s="482"/>
      <c r="I48" s="329"/>
      <c r="J48" s="193"/>
      <c r="K48" s="193"/>
      <c r="L48" s="329"/>
      <c r="M48" s="193"/>
      <c r="N48" s="329">
        <f t="shared" si="2"/>
        <v>16478.729199999223</v>
      </c>
      <c r="O48" s="329">
        <f t="shared" si="3"/>
        <v>762597.51619999961</v>
      </c>
    </row>
    <row r="49" spans="1:15" hidden="1" x14ac:dyDescent="0.15">
      <c r="A49" s="193"/>
      <c r="B49" s="193"/>
      <c r="C49" s="329"/>
      <c r="D49" s="482"/>
      <c r="E49" s="193"/>
      <c r="F49" s="193"/>
      <c r="G49" s="329"/>
      <c r="H49" s="482"/>
      <c r="I49" s="329"/>
      <c r="J49" s="193"/>
      <c r="K49" s="193"/>
      <c r="L49" s="329"/>
      <c r="M49" s="193"/>
      <c r="N49" s="329">
        <f t="shared" si="2"/>
        <v>16478.729199999223</v>
      </c>
      <c r="O49" s="329">
        <f t="shared" si="3"/>
        <v>762597.51619999961</v>
      </c>
    </row>
    <row r="50" spans="1:15" hidden="1" x14ac:dyDescent="0.15">
      <c r="A50" s="193"/>
      <c r="B50" s="193"/>
      <c r="C50" s="329"/>
      <c r="D50" s="482"/>
      <c r="E50" s="193"/>
      <c r="F50" s="203"/>
      <c r="G50" s="329"/>
      <c r="H50" s="482"/>
      <c r="I50" s="329"/>
      <c r="J50" s="193"/>
      <c r="K50" s="193"/>
      <c r="L50" s="329"/>
      <c r="M50" s="193"/>
      <c r="N50" s="329">
        <f t="shared" si="2"/>
        <v>16478.729199999223</v>
      </c>
      <c r="O50" s="329">
        <f t="shared" si="3"/>
        <v>762597.51619999961</v>
      </c>
    </row>
    <row r="51" spans="1:15" hidden="1" x14ac:dyDescent="0.15">
      <c r="A51" s="193"/>
      <c r="B51" s="193"/>
      <c r="C51" s="329"/>
      <c r="D51" s="482"/>
      <c r="E51" s="193"/>
      <c r="F51" s="193"/>
      <c r="G51" s="329"/>
      <c r="H51" s="482"/>
      <c r="I51" s="329"/>
      <c r="J51" s="193"/>
      <c r="K51" s="193"/>
      <c r="L51" s="329"/>
      <c r="M51" s="193"/>
      <c r="N51" s="329">
        <f t="shared" si="2"/>
        <v>16478.729199999223</v>
      </c>
      <c r="O51" s="329">
        <f t="shared" si="3"/>
        <v>762597.51619999961</v>
      </c>
    </row>
    <row r="52" spans="1:15" hidden="1" x14ac:dyDescent="0.15">
      <c r="A52" s="193"/>
      <c r="B52" s="193"/>
      <c r="C52" s="329"/>
      <c r="D52" s="482"/>
      <c r="E52" s="193"/>
      <c r="F52" s="193"/>
      <c r="G52" s="329"/>
      <c r="H52" s="482"/>
      <c r="I52" s="329"/>
      <c r="J52" s="193"/>
      <c r="K52" s="193"/>
      <c r="L52" s="329"/>
      <c r="M52" s="193"/>
      <c r="N52" s="329">
        <f t="shared" si="2"/>
        <v>16478.729199999223</v>
      </c>
      <c r="O52" s="329">
        <f t="shared" si="3"/>
        <v>762597.51619999961</v>
      </c>
    </row>
    <row r="53" spans="1:15" hidden="1" x14ac:dyDescent="0.15">
      <c r="A53" s="193"/>
      <c r="B53" s="193"/>
      <c r="C53" s="329"/>
      <c r="D53" s="482"/>
      <c r="E53" s="193"/>
      <c r="F53" s="193"/>
      <c r="G53" s="329"/>
      <c r="H53" s="482"/>
      <c r="I53" s="329"/>
      <c r="J53" s="193"/>
      <c r="K53" s="193"/>
      <c r="L53" s="329"/>
      <c r="M53" s="193"/>
      <c r="N53" s="329">
        <f t="shared" si="2"/>
        <v>16478.729199999223</v>
      </c>
      <c r="O53" s="329">
        <f t="shared" si="3"/>
        <v>762597.51619999961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193"/>
      <c r="K54" s="193"/>
      <c r="L54" s="329"/>
      <c r="M54" s="193"/>
      <c r="N54" s="329">
        <f t="shared" si="2"/>
        <v>16478.729199999223</v>
      </c>
      <c r="O54" s="329">
        <f t="shared" si="3"/>
        <v>762597.51619999961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193"/>
      <c r="K55" s="193"/>
      <c r="L55" s="329"/>
      <c r="M55" s="193"/>
      <c r="N55" s="329">
        <f t="shared" si="2"/>
        <v>16478.729199999223</v>
      </c>
      <c r="O55" s="329">
        <f t="shared" si="3"/>
        <v>762597.51619999961</v>
      </c>
    </row>
    <row r="56" spans="1:15" hidden="1" x14ac:dyDescent="0.15">
      <c r="A56" s="193"/>
      <c r="B56" s="193"/>
      <c r="C56" s="329"/>
      <c r="D56" s="482"/>
      <c r="E56" s="193"/>
      <c r="F56" s="193"/>
      <c r="G56" s="329"/>
      <c r="H56" s="482"/>
      <c r="I56" s="329"/>
      <c r="J56" s="193"/>
      <c r="K56" s="193"/>
      <c r="L56" s="329"/>
      <c r="M56" s="193"/>
      <c r="N56" s="329">
        <f t="shared" si="2"/>
        <v>16478.729199999223</v>
      </c>
      <c r="O56" s="329">
        <f t="shared" si="3"/>
        <v>762597.51619999961</v>
      </c>
    </row>
    <row r="57" spans="1:15" hidden="1" x14ac:dyDescent="0.15">
      <c r="A57" s="193"/>
      <c r="B57" s="193"/>
      <c r="C57" s="329"/>
      <c r="D57" s="482"/>
      <c r="E57" s="193"/>
      <c r="F57" s="193"/>
      <c r="G57" s="329"/>
      <c r="H57" s="482"/>
      <c r="I57" s="329"/>
      <c r="J57" s="193"/>
      <c r="K57" s="193"/>
      <c r="L57" s="329"/>
      <c r="M57" s="193"/>
      <c r="N57" s="329">
        <f t="shared" si="2"/>
        <v>16478.729199999223</v>
      </c>
      <c r="O57" s="329">
        <f t="shared" si="3"/>
        <v>762597.51619999961</v>
      </c>
    </row>
    <row r="58" spans="1:15" hidden="1" x14ac:dyDescent="0.15">
      <c r="A58" s="193"/>
      <c r="B58" s="193"/>
      <c r="C58" s="329"/>
      <c r="D58" s="482"/>
      <c r="E58" s="193"/>
      <c r="F58" s="193"/>
      <c r="G58" s="329"/>
      <c r="H58" s="482"/>
      <c r="I58" s="329"/>
      <c r="J58" s="193"/>
      <c r="K58" s="193"/>
      <c r="L58" s="329"/>
      <c r="M58" s="193"/>
      <c r="N58" s="329">
        <f t="shared" si="2"/>
        <v>16478.729199999223</v>
      </c>
      <c r="O58" s="329">
        <f t="shared" si="3"/>
        <v>762597.51619999961</v>
      </c>
    </row>
    <row r="59" spans="1:15" hidden="1" x14ac:dyDescent="0.15">
      <c r="A59" s="193"/>
      <c r="B59" s="193"/>
      <c r="C59" s="329"/>
      <c r="D59" s="482"/>
      <c r="E59" s="193"/>
      <c r="F59" s="193"/>
      <c r="G59" s="329"/>
      <c r="H59" s="482"/>
      <c r="I59" s="329"/>
      <c r="J59" s="193"/>
      <c r="K59" s="193"/>
      <c r="L59" s="329"/>
      <c r="M59" s="193"/>
      <c r="N59" s="329">
        <f t="shared" si="2"/>
        <v>16478.729199999223</v>
      </c>
      <c r="O59" s="329">
        <f t="shared" si="3"/>
        <v>762597.51619999961</v>
      </c>
    </row>
    <row r="60" spans="1:15" hidden="1" x14ac:dyDescent="0.15">
      <c r="A60" s="193"/>
      <c r="B60" s="193"/>
      <c r="C60" s="329"/>
      <c r="D60" s="482"/>
      <c r="E60" s="193"/>
      <c r="F60" s="193"/>
      <c r="G60" s="329"/>
      <c r="H60" s="482"/>
      <c r="I60" s="329"/>
      <c r="J60" s="193"/>
      <c r="K60" s="193"/>
      <c r="L60" s="329"/>
      <c r="M60" s="193"/>
      <c r="N60" s="329">
        <f t="shared" si="2"/>
        <v>16478.729199999223</v>
      </c>
      <c r="O60" s="329">
        <f t="shared" si="3"/>
        <v>762597.51619999961</v>
      </c>
    </row>
    <row r="61" spans="1:15" hidden="1" x14ac:dyDescent="0.15">
      <c r="A61" s="193"/>
      <c r="B61" s="193"/>
      <c r="C61" s="329"/>
      <c r="D61" s="482"/>
      <c r="E61" s="193"/>
      <c r="F61" s="193"/>
      <c r="G61" s="329"/>
      <c r="H61" s="482"/>
      <c r="I61" s="329"/>
      <c r="J61" s="193"/>
      <c r="K61" s="193"/>
      <c r="L61" s="329"/>
      <c r="M61" s="193"/>
      <c r="N61" s="329">
        <f t="shared" si="2"/>
        <v>16478.729199999223</v>
      </c>
      <c r="O61" s="329">
        <f t="shared" si="3"/>
        <v>762597.51619999961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16478.729199999223</v>
      </c>
      <c r="O62" s="329">
        <f t="shared" si="3"/>
        <v>762597.51619999961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16478.729199999223</v>
      </c>
      <c r="O63" s="329">
        <f t="shared" si="3"/>
        <v>762597.51619999961</v>
      </c>
    </row>
    <row r="64" spans="1:15" hidden="1" x14ac:dyDescent="0.15">
      <c r="A64" s="193"/>
      <c r="B64" s="193"/>
      <c r="C64" s="329"/>
      <c r="D64" s="482"/>
      <c r="E64" s="193"/>
      <c r="F64" s="203"/>
      <c r="G64" s="329"/>
      <c r="H64" s="482"/>
      <c r="I64" s="329"/>
      <c r="J64" s="193"/>
      <c r="K64" s="193"/>
      <c r="L64" s="329"/>
      <c r="M64" s="193"/>
      <c r="N64" s="329">
        <f t="shared" si="2"/>
        <v>16478.729199999223</v>
      </c>
      <c r="O64" s="329">
        <f t="shared" si="3"/>
        <v>762597.51619999961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2"/>
        <v>16478.729199999223</v>
      </c>
      <c r="O65" s="329">
        <f t="shared" si="3"/>
        <v>762597.51619999961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2"/>
        <v>16478.729199999223</v>
      </c>
      <c r="O66" s="329">
        <f t="shared" si="3"/>
        <v>762597.51619999961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2"/>
        <v>16478.729199999223</v>
      </c>
      <c r="O67" s="329">
        <f t="shared" si="3"/>
        <v>762597.51619999961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2"/>
        <v>16478.729199999223</v>
      </c>
      <c r="O68" s="329">
        <f t="shared" si="3"/>
        <v>762597.51619999961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16478.729199999223</v>
      </c>
      <c r="O69" s="329">
        <f t="shared" si="3"/>
        <v>762597.51619999961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16478.729199999223</v>
      </c>
      <c r="O70" s="329">
        <f t="shared" si="3"/>
        <v>762597.51619999961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16478.729199999223</v>
      </c>
      <c r="O71" s="329">
        <f t="shared" si="3"/>
        <v>762597.51619999961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16478.729199999223</v>
      </c>
      <c r="O72" s="329">
        <f t="shared" si="3"/>
        <v>762597.51619999961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16478.729199999223</v>
      </c>
      <c r="O73" s="329">
        <f t="shared" si="3"/>
        <v>762597.51619999961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2"/>
        <v>16478.729199999223</v>
      </c>
      <c r="O74" s="329">
        <f t="shared" si="3"/>
        <v>762597.51619999961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2"/>
        <v>16478.729199999223</v>
      </c>
      <c r="O75" s="329">
        <f t="shared" si="3"/>
        <v>762597.51619999961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ref="N76:N100" si="4">+N75-I76-L76</f>
        <v>16478.729199999223</v>
      </c>
      <c r="O76" s="329">
        <f t="shared" ref="O76:O100" si="5">O75+G76-I76-L76</f>
        <v>762597.51619999961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16478.729199999223</v>
      </c>
      <c r="O77" s="329">
        <f t="shared" si="5"/>
        <v>762597.51619999961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16478.729199999223</v>
      </c>
      <c r="O78" s="329">
        <f t="shared" si="5"/>
        <v>762597.51619999961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16478.729199999223</v>
      </c>
      <c r="O79" s="329">
        <f t="shared" si="5"/>
        <v>762597.51619999961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16478.729199999223</v>
      </c>
      <c r="O80" s="329">
        <f t="shared" si="5"/>
        <v>762597.51619999961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16478.729199999223</v>
      </c>
      <c r="O81" s="329">
        <f t="shared" si="5"/>
        <v>762597.51619999961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4"/>
        <v>16478.729199999223</v>
      </c>
      <c r="O82" s="329">
        <f t="shared" si="5"/>
        <v>762597.51619999961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16478.729199999223</v>
      </c>
      <c r="O83" s="329">
        <f t="shared" si="5"/>
        <v>762597.51619999961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16478.729199999223</v>
      </c>
      <c r="O84" s="329">
        <f t="shared" si="5"/>
        <v>762597.51619999961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4"/>
        <v>16478.729199999223</v>
      </c>
      <c r="O85" s="329">
        <f t="shared" si="5"/>
        <v>762597.51619999961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16478.729199999223</v>
      </c>
      <c r="O86" s="329">
        <f t="shared" si="5"/>
        <v>762597.51619999961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4"/>
        <v>16478.729199999223</v>
      </c>
      <c r="O87" s="329">
        <f t="shared" si="5"/>
        <v>762597.51619999961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16478.729199999223</v>
      </c>
      <c r="O88" s="329">
        <f t="shared" si="5"/>
        <v>762597.51619999961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16478.729199999223</v>
      </c>
      <c r="O89" s="329">
        <f t="shared" si="5"/>
        <v>762597.51619999961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16478.729199999223</v>
      </c>
      <c r="O90" s="329">
        <f t="shared" si="5"/>
        <v>762597.51619999961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16478.729199999223</v>
      </c>
      <c r="O91" s="329">
        <f t="shared" si="5"/>
        <v>762597.51619999961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16478.729199999223</v>
      </c>
      <c r="O92" s="329">
        <f t="shared" si="5"/>
        <v>762597.51619999961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4"/>
        <v>16478.729199999223</v>
      </c>
      <c r="O93" s="329">
        <f t="shared" si="5"/>
        <v>762597.51619999961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16478.729199999223</v>
      </c>
      <c r="O94" s="329">
        <f t="shared" si="5"/>
        <v>762597.51619999961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16478.729199999223</v>
      </c>
      <c r="O95" s="329">
        <f t="shared" si="5"/>
        <v>762597.51619999961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16478.729199999223</v>
      </c>
      <c r="O96" s="329">
        <f t="shared" si="5"/>
        <v>762597.51619999961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16478.729199999223</v>
      </c>
      <c r="O97" s="329">
        <f t="shared" si="5"/>
        <v>762597.51619999961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4"/>
        <v>16478.729199999223</v>
      </c>
      <c r="O98" s="329">
        <f t="shared" si="5"/>
        <v>762597.51619999961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4"/>
        <v>16478.729199999223</v>
      </c>
      <c r="O99" s="329">
        <f t="shared" si="5"/>
        <v>762597.51619999961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4"/>
        <v>16478.729199999223</v>
      </c>
      <c r="O100" s="329">
        <f t="shared" si="5"/>
        <v>762597.51619999961</v>
      </c>
    </row>
    <row r="101" spans="1:15" x14ac:dyDescent="0.15">
      <c r="A101" s="224"/>
      <c r="B101" s="224"/>
      <c r="C101" s="335">
        <f>SUM(C7:C100)</f>
        <v>881763.66619999916</v>
      </c>
      <c r="D101" s="224"/>
      <c r="E101" s="224"/>
      <c r="F101" s="224"/>
      <c r="G101" s="335">
        <f>SUM(G7:G99)</f>
        <v>134580</v>
      </c>
      <c r="H101" s="226"/>
      <c r="I101" s="335">
        <f>SUM(I7:I99)</f>
        <v>241840.62</v>
      </c>
      <c r="J101" s="224"/>
      <c r="K101" s="224"/>
      <c r="L101" s="335">
        <f>SUM(L7:L99)</f>
        <v>11905.529999999999</v>
      </c>
      <c r="M101" s="224"/>
      <c r="N101" s="227"/>
      <c r="O101" s="228">
        <f>C101+G101-I101-L101</f>
        <v>762597.51619999914</v>
      </c>
    </row>
    <row r="102" spans="1:15" x14ac:dyDescent="0.15">
      <c r="A102" s="230"/>
      <c r="B102" s="615"/>
      <c r="C102" s="615"/>
      <c r="D102" s="615"/>
      <c r="E102" s="231"/>
      <c r="F102" s="526"/>
      <c r="G102" s="232"/>
      <c r="H102" s="233"/>
      <c r="I102" s="234"/>
      <c r="J102" s="272"/>
      <c r="K102" s="235" t="s">
        <v>200</v>
      </c>
      <c r="L102" s="236">
        <f>+L101+I101</f>
        <v>253746.15</v>
      </c>
      <c r="M102" s="284"/>
      <c r="N102" s="330">
        <f>+N100</f>
        <v>16478.729199999223</v>
      </c>
      <c r="O102" s="331" t="s">
        <v>2664</v>
      </c>
    </row>
    <row r="103" spans="1:15" x14ac:dyDescent="0.15">
      <c r="A103" s="181"/>
      <c r="B103" s="527"/>
      <c r="C103" s="336"/>
      <c r="D103" s="527"/>
      <c r="E103" s="231"/>
      <c r="F103" s="526"/>
      <c r="G103" s="232"/>
      <c r="H103" s="233"/>
      <c r="I103" s="234"/>
      <c r="J103" s="273"/>
      <c r="K103" s="235"/>
      <c r="L103" s="236"/>
      <c r="M103" s="284"/>
      <c r="N103" s="330">
        <v>134543</v>
      </c>
      <c r="O103" s="331" t="s">
        <v>2665</v>
      </c>
    </row>
    <row r="104" spans="1:15" x14ac:dyDescent="0.15">
      <c r="A104" s="230" t="s">
        <v>2664</v>
      </c>
      <c r="B104" s="527" t="s">
        <v>2688</v>
      </c>
      <c r="C104" s="336"/>
      <c r="D104" s="527"/>
      <c r="E104" s="231" t="s">
        <v>67</v>
      </c>
      <c r="F104" s="526">
        <v>1922032.65</v>
      </c>
      <c r="G104" s="232" t="s">
        <v>98</v>
      </c>
      <c r="H104" s="233">
        <v>41813</v>
      </c>
      <c r="I104" s="234" t="s">
        <v>199</v>
      </c>
      <c r="J104" s="236">
        <f>SUM(L24:L42)</f>
        <v>11905.529999999999</v>
      </c>
      <c r="K104" s="268"/>
      <c r="L104" s="236"/>
      <c r="M104" s="235"/>
      <c r="N104" s="330">
        <v>119665</v>
      </c>
      <c r="O104" s="331" t="s">
        <v>2666</v>
      </c>
    </row>
    <row r="105" spans="1:15" x14ac:dyDescent="0.15">
      <c r="A105" s="230"/>
      <c r="B105" s="527"/>
      <c r="C105" s="336"/>
      <c r="D105" s="527"/>
      <c r="E105" s="231"/>
      <c r="F105" s="526"/>
      <c r="G105" s="232"/>
      <c r="H105" s="233"/>
      <c r="I105" s="234"/>
      <c r="J105" s="236"/>
      <c r="K105" s="268"/>
      <c r="L105" s="236"/>
      <c r="M105" s="235"/>
      <c r="N105" s="330">
        <v>87811.786999999997</v>
      </c>
      <c r="O105" s="331" t="s">
        <v>2669</v>
      </c>
    </row>
    <row r="106" spans="1:15" x14ac:dyDescent="0.15">
      <c r="A106" s="181"/>
      <c r="B106" s="181" t="s">
        <v>10</v>
      </c>
      <c r="C106" s="348" t="s">
        <v>1008</v>
      </c>
      <c r="D106" s="181" t="s">
        <v>1118</v>
      </c>
      <c r="E106" s="181" t="s">
        <v>871</v>
      </c>
      <c r="F106" s="181" t="s">
        <v>872</v>
      </c>
      <c r="G106" s="181" t="s">
        <v>18</v>
      </c>
      <c r="J106" s="259"/>
      <c r="L106" s="236"/>
      <c r="M106" s="235"/>
      <c r="N106" s="330">
        <v>89701</v>
      </c>
      <c r="O106" s="331" t="s">
        <v>2667</v>
      </c>
    </row>
    <row r="107" spans="1:15" x14ac:dyDescent="0.15">
      <c r="A107" s="230" t="s">
        <v>2664</v>
      </c>
      <c r="B107" s="180">
        <v>11906</v>
      </c>
      <c r="C107" s="349">
        <v>24.733699999999999</v>
      </c>
      <c r="D107" s="350">
        <f t="shared" ref="D107" si="6">+B107*C107</f>
        <v>294479.43219999998</v>
      </c>
      <c r="E107" s="350">
        <f t="shared" ref="E107" si="7">+D107*0.01</f>
        <v>2944.7943219999997</v>
      </c>
      <c r="F107" s="350">
        <f t="shared" ref="F107" si="8">+E107*0.1</f>
        <v>294.47943219999996</v>
      </c>
      <c r="G107" s="351">
        <f t="shared" ref="G107" si="9">+E107+F107</f>
        <v>3239.2737541999995</v>
      </c>
      <c r="I107" s="229"/>
      <c r="J107" s="229"/>
      <c r="L107" s="236"/>
      <c r="M107" s="235"/>
      <c r="N107" s="330">
        <v>179818</v>
      </c>
      <c r="O107" s="331" t="s">
        <v>2668</v>
      </c>
    </row>
    <row r="108" spans="1:15" x14ac:dyDescent="0.15">
      <c r="A108" s="230"/>
      <c r="B108" s="180"/>
      <c r="C108" s="349"/>
      <c r="D108" s="350"/>
      <c r="E108" s="350"/>
      <c r="F108" s="350"/>
      <c r="G108" s="351"/>
      <c r="I108" s="229"/>
      <c r="J108" s="229"/>
      <c r="L108" s="236"/>
      <c r="M108" s="235"/>
      <c r="N108" s="330">
        <v>89732</v>
      </c>
      <c r="O108" s="331" t="s">
        <v>2686</v>
      </c>
    </row>
    <row r="109" spans="1:15" x14ac:dyDescent="0.15">
      <c r="A109" s="230"/>
      <c r="B109" s="180"/>
      <c r="C109" s="349"/>
      <c r="D109" s="350"/>
      <c r="E109" s="350"/>
      <c r="F109" s="350"/>
      <c r="G109" s="351"/>
      <c r="I109" s="229"/>
      <c r="J109" s="229"/>
      <c r="M109" s="235"/>
      <c r="N109" s="330">
        <v>44848</v>
      </c>
      <c r="O109" s="331" t="s">
        <v>2687</v>
      </c>
    </row>
    <row r="110" spans="1:15" x14ac:dyDescent="0.15">
      <c r="A110" s="230"/>
      <c r="B110" s="180"/>
      <c r="C110" s="349"/>
      <c r="D110" s="350"/>
      <c r="E110" s="350"/>
      <c r="F110" s="350"/>
      <c r="G110" s="351"/>
      <c r="I110" s="229"/>
      <c r="J110" s="259"/>
      <c r="M110" s="235"/>
      <c r="N110" s="330"/>
      <c r="O110" s="331"/>
    </row>
    <row r="111" spans="1:15" hidden="1" x14ac:dyDescent="0.15">
      <c r="A111" s="230"/>
      <c r="B111" s="180"/>
      <c r="C111" s="349"/>
      <c r="D111" s="350"/>
      <c r="E111" s="350"/>
      <c r="F111" s="350"/>
      <c r="G111" s="351"/>
      <c r="I111" s="229"/>
      <c r="J111" s="229"/>
      <c r="M111" s="235"/>
      <c r="N111" s="330"/>
      <c r="O111" s="331"/>
    </row>
    <row r="112" spans="1:15" hidden="1" x14ac:dyDescent="0.15">
      <c r="A112" s="230"/>
      <c r="B112" s="180"/>
      <c r="C112" s="349"/>
      <c r="D112" s="350"/>
      <c r="E112" s="350"/>
      <c r="F112" s="350"/>
      <c r="G112" s="351"/>
      <c r="I112" s="229"/>
      <c r="J112" s="259"/>
      <c r="M112" s="235"/>
      <c r="N112" s="330"/>
      <c r="O112" s="331"/>
    </row>
    <row r="113" spans="1:15" hidden="1" x14ac:dyDescent="0.15">
      <c r="A113" s="230"/>
      <c r="B113" s="180"/>
      <c r="C113" s="349"/>
      <c r="D113" s="350"/>
      <c r="E113" s="350"/>
      <c r="F113" s="350"/>
      <c r="G113" s="351"/>
      <c r="I113" s="229"/>
      <c r="J113" s="259"/>
      <c r="M113" s="235"/>
      <c r="N113" s="330"/>
      <c r="O113" s="331"/>
    </row>
    <row r="114" spans="1:15" hidden="1" x14ac:dyDescent="0.15">
      <c r="A114" s="230"/>
      <c r="B114" s="180"/>
      <c r="C114" s="349"/>
      <c r="D114" s="350"/>
      <c r="E114" s="350"/>
      <c r="F114" s="350"/>
      <c r="G114" s="351"/>
      <c r="I114" s="229"/>
      <c r="M114" s="235"/>
      <c r="N114" s="330"/>
      <c r="O114" s="331"/>
    </row>
    <row r="115" spans="1:15" x14ac:dyDescent="0.15">
      <c r="A115" s="230"/>
      <c r="B115" s="180"/>
      <c r="C115" s="349"/>
      <c r="D115" s="350"/>
      <c r="E115" s="350"/>
      <c r="F115" s="350"/>
      <c r="G115" s="351"/>
      <c r="I115" s="229"/>
      <c r="M115" s="235"/>
      <c r="N115" s="330"/>
      <c r="O115" s="331"/>
    </row>
    <row r="116" spans="1:15" x14ac:dyDescent="0.15">
      <c r="A116" s="230"/>
      <c r="B116" s="186"/>
      <c r="C116" s="349"/>
      <c r="D116" s="528"/>
      <c r="E116" s="528"/>
      <c r="F116" s="528"/>
      <c r="G116" s="529"/>
      <c r="H116" s="251"/>
      <c r="I116" s="258"/>
      <c r="M116" s="235"/>
      <c r="N116" s="330"/>
      <c r="O116" s="331"/>
    </row>
    <row r="117" spans="1:15" x14ac:dyDescent="0.15">
      <c r="A117" s="230"/>
      <c r="B117" s="186"/>
      <c r="C117" s="349"/>
      <c r="D117" s="528"/>
      <c r="E117" s="528"/>
      <c r="F117" s="528"/>
      <c r="G117" s="528"/>
      <c r="H117" s="251"/>
      <c r="I117" s="258"/>
      <c r="M117" s="266">
        <f>+O117-O101</f>
        <v>0</v>
      </c>
      <c r="N117" s="228" t="s">
        <v>56</v>
      </c>
      <c r="O117" s="333">
        <f>SUM(N102:N116)</f>
        <v>762597.51619999926</v>
      </c>
    </row>
    <row r="118" spans="1:15" x14ac:dyDescent="0.15">
      <c r="A118" s="230"/>
      <c r="B118" s="186"/>
      <c r="C118" s="530"/>
      <c r="D118" s="528"/>
      <c r="E118" s="528"/>
      <c r="F118" s="528"/>
      <c r="G118" s="529"/>
      <c r="H118" s="251"/>
      <c r="I118" s="186"/>
    </row>
    <row r="119" spans="1:15" s="181" customFormat="1" x14ac:dyDescent="0.15">
      <c r="A119" s="230"/>
      <c r="B119" s="186"/>
      <c r="C119" s="349"/>
      <c r="D119" s="528"/>
      <c r="E119" s="528"/>
      <c r="F119" s="528"/>
      <c r="G119" s="528"/>
      <c r="H119" s="251"/>
      <c r="I119" s="186"/>
      <c r="J119" s="182"/>
      <c r="L119" s="180"/>
      <c r="M119" s="182"/>
      <c r="N119" s="180"/>
      <c r="O119" s="180"/>
    </row>
    <row r="120" spans="1:15" s="181" customFormat="1" x14ac:dyDescent="0.15">
      <c r="A120" s="183"/>
      <c r="B120" s="250"/>
      <c r="C120" s="186"/>
      <c r="D120" s="251"/>
      <c r="E120" s="251"/>
      <c r="F120" s="183"/>
      <c r="G120" s="186"/>
      <c r="H120" s="251"/>
      <c r="I120" s="186"/>
      <c r="J120" s="182"/>
      <c r="L120" s="180"/>
      <c r="M120" s="182"/>
      <c r="N120" s="180"/>
      <c r="O120" s="180"/>
    </row>
    <row r="121" spans="1:15" x14ac:dyDescent="0.15">
      <c r="A121" s="183"/>
      <c r="B121" s="250"/>
      <c r="C121" s="186"/>
      <c r="D121" s="251"/>
      <c r="E121" s="251"/>
      <c r="F121" s="183"/>
      <c r="G121" s="186"/>
      <c r="H121" s="251"/>
      <c r="I121" s="186"/>
    </row>
    <row r="122" spans="1:15" x14ac:dyDescent="0.15">
      <c r="A122" s="183"/>
      <c r="B122" s="250"/>
      <c r="C122" s="186"/>
      <c r="D122" s="251"/>
      <c r="E122" s="251"/>
      <c r="F122" s="183"/>
      <c r="G122" s="186"/>
      <c r="H122" s="251"/>
      <c r="I122" s="186"/>
    </row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31"/>
  <sheetViews>
    <sheetView zoomScale="115" zoomScaleNormal="115" workbookViewId="0">
      <pane ySplit="6" topLeftCell="A61" activePane="bottomLeft" state="frozen"/>
      <selection pane="bottomLeft" activeCell="M103" sqref="M10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2662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2637</v>
      </c>
      <c r="B7" s="263"/>
      <c r="C7" s="328">
        <v>24245.799199999208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24245.799199999208</v>
      </c>
      <c r="O7" s="328">
        <f>+C101</f>
        <v>746491.79919999919</v>
      </c>
    </row>
    <row r="8" spans="1:15" x14ac:dyDescent="0.15">
      <c r="A8" s="193" t="s">
        <v>2647</v>
      </c>
      <c r="B8" s="193"/>
      <c r="C8" s="329">
        <v>134495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24245.799199999208</v>
      </c>
      <c r="O8" s="329">
        <f>O7+G8-I8-L8</f>
        <v>746491.79919999919</v>
      </c>
    </row>
    <row r="9" spans="1:15" x14ac:dyDescent="0.15">
      <c r="A9" s="193" t="s">
        <v>2652</v>
      </c>
      <c r="B9" s="193"/>
      <c r="C9" s="329">
        <v>89680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0" si="0">+N8-I9-L9</f>
        <v>24245.799199999208</v>
      </c>
      <c r="O9" s="329">
        <f t="shared" ref="O9:O10" si="1">O8+G9-I9-L9</f>
        <v>746491.79919999919</v>
      </c>
    </row>
    <row r="10" spans="1:15" x14ac:dyDescent="0.15">
      <c r="A10" s="193" t="s">
        <v>2651</v>
      </c>
      <c r="B10" s="193"/>
      <c r="C10" s="329">
        <v>119516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24245.799199999208</v>
      </c>
      <c r="O10" s="329">
        <f t="shared" si="1"/>
        <v>746491.79919999919</v>
      </c>
    </row>
    <row r="11" spans="1:15" x14ac:dyDescent="0.15">
      <c r="A11" s="193" t="s">
        <v>2650</v>
      </c>
      <c r="B11" s="193"/>
      <c r="C11" s="329">
        <v>84718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ref="N11:N55" si="2">+N10-I11-L11</f>
        <v>24245.799199999208</v>
      </c>
      <c r="O11" s="329">
        <f t="shared" ref="O11:O56" si="3">O10+G11-I11-L11</f>
        <v>746491.79919999919</v>
      </c>
    </row>
    <row r="12" spans="1:15" x14ac:dyDescent="0.15">
      <c r="A12" s="193" t="s">
        <v>2648</v>
      </c>
      <c r="B12" s="193"/>
      <c r="C12" s="329">
        <v>84696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24245.799199999208</v>
      </c>
      <c r="O12" s="329">
        <f t="shared" si="3"/>
        <v>746491.79919999919</v>
      </c>
    </row>
    <row r="13" spans="1:15" x14ac:dyDescent="0.15">
      <c r="A13" s="193" t="s">
        <v>2649</v>
      </c>
      <c r="B13" s="193"/>
      <c r="C13" s="329">
        <v>209141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24245.799199999208</v>
      </c>
      <c r="O13" s="329">
        <f t="shared" si="3"/>
        <v>746491.79919999919</v>
      </c>
    </row>
    <row r="14" spans="1:15" x14ac:dyDescent="0.15">
      <c r="A14" s="193"/>
      <c r="B14" s="193"/>
      <c r="C14" s="329"/>
      <c r="D14" s="482">
        <v>41791</v>
      </c>
      <c r="E14" s="193" t="s">
        <v>319</v>
      </c>
      <c r="F14" s="203" t="s">
        <v>2670</v>
      </c>
      <c r="G14" s="329">
        <v>43850.857000000004</v>
      </c>
      <c r="H14" s="482">
        <v>41791</v>
      </c>
      <c r="I14" s="329">
        <v>4326.24</v>
      </c>
      <c r="J14" s="193" t="s">
        <v>2637</v>
      </c>
      <c r="K14" s="193" t="s">
        <v>2684</v>
      </c>
      <c r="L14" s="329">
        <v>19919.55919999921</v>
      </c>
      <c r="M14" s="193" t="s">
        <v>2637</v>
      </c>
      <c r="N14" s="329">
        <f t="shared" ref="N14:N16" si="4">+N13-I14-L14</f>
        <v>0</v>
      </c>
      <c r="O14" s="329">
        <f t="shared" ref="O14:O16" si="5">O13+G14-I14-L14</f>
        <v>766096.85699999996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41791</v>
      </c>
      <c r="I15" s="329"/>
      <c r="J15" s="193"/>
      <c r="K15" s="193" t="s">
        <v>2684</v>
      </c>
      <c r="L15" s="329">
        <v>20810.320800000802</v>
      </c>
      <c r="M15" s="193" t="s">
        <v>2647</v>
      </c>
      <c r="N15" s="329">
        <f>C8+N14-I15-L15</f>
        <v>113684.6791999992</v>
      </c>
      <c r="O15" s="329">
        <f t="shared" si="5"/>
        <v>745286.53619999916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41791</v>
      </c>
      <c r="I16" s="329"/>
      <c r="J16" s="193"/>
      <c r="K16" s="193" t="s">
        <v>2684</v>
      </c>
      <c r="L16" s="329">
        <v>33929.93</v>
      </c>
      <c r="M16" s="193" t="s">
        <v>2647</v>
      </c>
      <c r="N16" s="329">
        <f t="shared" si="4"/>
        <v>79754.749199999205</v>
      </c>
      <c r="O16" s="329">
        <f t="shared" si="5"/>
        <v>711356.60619999911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41792</v>
      </c>
      <c r="I17" s="329">
        <v>7945.3099999999995</v>
      </c>
      <c r="J17" s="193" t="s">
        <v>2647</v>
      </c>
      <c r="K17" s="193" t="s">
        <v>2684</v>
      </c>
      <c r="L17" s="329">
        <v>23929.66</v>
      </c>
      <c r="M17" s="193" t="s">
        <v>2647</v>
      </c>
      <c r="N17" s="329">
        <f t="shared" si="2"/>
        <v>47879.779199999204</v>
      </c>
      <c r="O17" s="329">
        <f t="shared" si="3"/>
        <v>679481.63619999902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41792</v>
      </c>
      <c r="I18" s="329"/>
      <c r="J18" s="193"/>
      <c r="K18" s="193" t="s">
        <v>2684</v>
      </c>
      <c r="L18" s="329">
        <v>47879.779199999204</v>
      </c>
      <c r="M18" s="193" t="s">
        <v>2647</v>
      </c>
      <c r="N18" s="329">
        <f t="shared" ref="N18" si="6">+N17-I18-L18</f>
        <v>0</v>
      </c>
      <c r="O18" s="329">
        <f t="shared" ref="O18:O19" si="7">O17+G18-I18-L18</f>
        <v>631601.85699999984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41792</v>
      </c>
      <c r="I19" s="329"/>
      <c r="J19" s="193"/>
      <c r="K19" s="193" t="s">
        <v>2684</v>
      </c>
      <c r="L19" s="329">
        <v>13763.2608000008</v>
      </c>
      <c r="M19" s="193" t="s">
        <v>2652</v>
      </c>
      <c r="N19" s="329">
        <f>C9+N18-I19-L19</f>
        <v>75916.739199999196</v>
      </c>
      <c r="O19" s="329">
        <f t="shared" si="7"/>
        <v>617838.5961999991</v>
      </c>
    </row>
    <row r="20" spans="1:15" x14ac:dyDescent="0.15">
      <c r="A20" s="193"/>
      <c r="B20" s="193"/>
      <c r="C20" s="329"/>
      <c r="D20" s="482">
        <v>41793</v>
      </c>
      <c r="E20" s="193" t="s">
        <v>1283</v>
      </c>
      <c r="F20" s="193" t="s">
        <v>2671</v>
      </c>
      <c r="G20" s="329">
        <v>119441</v>
      </c>
      <c r="H20" s="482">
        <v>41793</v>
      </c>
      <c r="I20" s="329">
        <v>7275.31</v>
      </c>
      <c r="J20" s="193" t="s">
        <v>2652</v>
      </c>
      <c r="K20" s="193" t="s">
        <v>2684</v>
      </c>
      <c r="L20" s="329">
        <v>42631.22</v>
      </c>
      <c r="M20" s="193" t="s">
        <v>2652</v>
      </c>
      <c r="N20" s="329">
        <f t="shared" si="2"/>
        <v>26010.209199999197</v>
      </c>
      <c r="O20" s="329">
        <f t="shared" si="3"/>
        <v>687373.06619999907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41794</v>
      </c>
      <c r="I21" s="329">
        <v>26010.209199999197</v>
      </c>
      <c r="J21" s="193" t="s">
        <v>2652</v>
      </c>
      <c r="K21" s="193"/>
      <c r="L21" s="329"/>
      <c r="M21" s="193"/>
      <c r="N21" s="329">
        <f t="shared" ref="N21" si="8">+N20-I21-L21</f>
        <v>0</v>
      </c>
      <c r="O21" s="329">
        <f t="shared" ref="O21:O22" si="9">O20+G21-I21-L21</f>
        <v>661362.85699999984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41794</v>
      </c>
      <c r="I22" s="329">
        <v>26080.500800000798</v>
      </c>
      <c r="J22" s="193" t="s">
        <v>2651</v>
      </c>
      <c r="K22" s="193" t="s">
        <v>2684</v>
      </c>
      <c r="L22" s="329">
        <v>7277.05</v>
      </c>
      <c r="M22" s="193" t="s">
        <v>2651</v>
      </c>
      <c r="N22" s="329">
        <f>C10+N21-I22-L22</f>
        <v>86158.449199999202</v>
      </c>
      <c r="O22" s="329">
        <f t="shared" si="9"/>
        <v>628005.30619999894</v>
      </c>
    </row>
    <row r="23" spans="1:15" x14ac:dyDescent="0.15">
      <c r="A23" s="193"/>
      <c r="B23" s="193"/>
      <c r="C23" s="329"/>
      <c r="D23" s="482">
        <v>41795</v>
      </c>
      <c r="E23" s="193" t="s">
        <v>1283</v>
      </c>
      <c r="F23" s="193" t="s">
        <v>2672</v>
      </c>
      <c r="G23" s="329">
        <v>119566</v>
      </c>
      <c r="H23" s="482">
        <v>41795</v>
      </c>
      <c r="I23" s="329">
        <v>9212.0800000000017</v>
      </c>
      <c r="J23" s="193" t="s">
        <v>2651</v>
      </c>
      <c r="K23" s="193" t="s">
        <v>2684</v>
      </c>
      <c r="L23" s="329">
        <v>41482.71</v>
      </c>
      <c r="M23" s="193" t="s">
        <v>2651</v>
      </c>
      <c r="N23" s="329">
        <f t="shared" si="2"/>
        <v>35463.659199999202</v>
      </c>
      <c r="O23" s="329">
        <f t="shared" si="3"/>
        <v>696876.51619999902</v>
      </c>
    </row>
    <row r="24" spans="1:15" x14ac:dyDescent="0.15">
      <c r="A24" s="193"/>
      <c r="B24" s="193"/>
      <c r="C24" s="329"/>
      <c r="D24" s="482">
        <v>41796</v>
      </c>
      <c r="E24" s="193" t="s">
        <v>319</v>
      </c>
      <c r="F24" s="193" t="s">
        <v>2670</v>
      </c>
      <c r="G24" s="329">
        <v>131477.30300000001</v>
      </c>
      <c r="H24" s="482">
        <v>41796</v>
      </c>
      <c r="I24" s="329">
        <v>15887.9</v>
      </c>
      <c r="J24" s="193" t="s">
        <v>2651</v>
      </c>
      <c r="K24" s="193" t="s">
        <v>2684</v>
      </c>
      <c r="L24" s="329">
        <v>19575.7591999992</v>
      </c>
      <c r="M24" s="193" t="s">
        <v>2651</v>
      </c>
      <c r="N24" s="329">
        <f t="shared" ref="N24:N53" si="10">+N23-I24-L24</f>
        <v>0</v>
      </c>
      <c r="O24" s="329">
        <f t="shared" ref="O24:O53" si="11">O23+G24-I24-L24</f>
        <v>792890.15999999992</v>
      </c>
    </row>
    <row r="25" spans="1:15" x14ac:dyDescent="0.15">
      <c r="A25" s="193"/>
      <c r="B25" s="193"/>
      <c r="C25" s="329"/>
      <c r="D25" s="482"/>
      <c r="E25" s="193"/>
      <c r="F25" s="193"/>
      <c r="G25" s="329"/>
      <c r="H25" s="482">
        <v>41796</v>
      </c>
      <c r="I25" s="329"/>
      <c r="J25" s="193"/>
      <c r="K25" s="193" t="s">
        <v>2684</v>
      </c>
      <c r="L25" s="329">
        <v>140.06080000079999</v>
      </c>
      <c r="M25" s="193" t="s">
        <v>2650</v>
      </c>
      <c r="N25" s="329">
        <f>C11+N24-I25-L25</f>
        <v>84577.939199999193</v>
      </c>
      <c r="O25" s="329">
        <f t="shared" si="11"/>
        <v>792750.09919999912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41797</v>
      </c>
      <c r="I26" s="329">
        <v>6735.07</v>
      </c>
      <c r="J26" s="193" t="s">
        <v>2650</v>
      </c>
      <c r="K26" s="193" t="s">
        <v>2684</v>
      </c>
      <c r="L26" s="329">
        <v>52750.26</v>
      </c>
      <c r="M26" s="193" t="s">
        <v>2650</v>
      </c>
      <c r="N26" s="329">
        <f t="shared" si="10"/>
        <v>25092.609199999199</v>
      </c>
      <c r="O26" s="329">
        <f t="shared" si="11"/>
        <v>733264.76919999917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41798</v>
      </c>
      <c r="I27" s="329">
        <v>5643.61</v>
      </c>
      <c r="J27" s="193" t="s">
        <v>2650</v>
      </c>
      <c r="K27" s="193" t="s">
        <v>2684</v>
      </c>
      <c r="L27" s="329">
        <v>19448.999199999198</v>
      </c>
      <c r="M27" s="193" t="s">
        <v>2650</v>
      </c>
      <c r="N27" s="329">
        <f t="shared" si="10"/>
        <v>0</v>
      </c>
      <c r="O27" s="329">
        <f t="shared" si="11"/>
        <v>708172.16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41798</v>
      </c>
      <c r="I28" s="329"/>
      <c r="J28" s="193"/>
      <c r="K28" s="193" t="s">
        <v>2684</v>
      </c>
      <c r="L28" s="329">
        <v>29481.710800000801</v>
      </c>
      <c r="M28" s="193" t="s">
        <v>2648</v>
      </c>
      <c r="N28" s="329">
        <f>C12+N27-I28-L28</f>
        <v>55214.289199999199</v>
      </c>
      <c r="O28" s="329">
        <f t="shared" si="11"/>
        <v>678690.44919999922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41799</v>
      </c>
      <c r="I29" s="329">
        <v>7207.5300000000007</v>
      </c>
      <c r="J29" s="193" t="s">
        <v>2648</v>
      </c>
      <c r="K29" s="193" t="s">
        <v>2684</v>
      </c>
      <c r="L29" s="329">
        <v>48006.7591999992</v>
      </c>
      <c r="M29" s="193" t="s">
        <v>2648</v>
      </c>
      <c r="N29" s="329">
        <f t="shared" si="10"/>
        <v>0</v>
      </c>
      <c r="O29" s="329">
        <f t="shared" si="11"/>
        <v>623476.16</v>
      </c>
    </row>
    <row r="30" spans="1:15" x14ac:dyDescent="0.15">
      <c r="A30" s="193"/>
      <c r="B30" s="193"/>
      <c r="C30" s="329"/>
      <c r="D30" s="482"/>
      <c r="E30" s="193"/>
      <c r="F30" s="531"/>
      <c r="G30" s="329"/>
      <c r="H30" s="482">
        <v>41799</v>
      </c>
      <c r="I30" s="329"/>
      <c r="J30" s="193"/>
      <c r="K30" s="193" t="s">
        <v>2684</v>
      </c>
      <c r="L30" s="329">
        <v>933.91080000079796</v>
      </c>
      <c r="M30" s="193" t="s">
        <v>2649</v>
      </c>
      <c r="N30" s="329">
        <f>C13+N29-I30-L30</f>
        <v>208207.0891999992</v>
      </c>
      <c r="O30" s="329">
        <f t="shared" si="11"/>
        <v>622542.24919999926</v>
      </c>
    </row>
    <row r="31" spans="1:15" x14ac:dyDescent="0.15">
      <c r="A31" s="193"/>
      <c r="B31" s="193"/>
      <c r="C31" s="329"/>
      <c r="D31" s="482"/>
      <c r="E31" s="193"/>
      <c r="F31" s="531"/>
      <c r="G31" s="329"/>
      <c r="H31" s="482">
        <v>41799</v>
      </c>
      <c r="I31" s="329"/>
      <c r="J31" s="193"/>
      <c r="K31" s="193" t="s">
        <v>2684</v>
      </c>
      <c r="L31" s="329">
        <v>38484.71</v>
      </c>
      <c r="M31" s="193" t="s">
        <v>2649</v>
      </c>
      <c r="N31" s="329">
        <f t="shared" si="10"/>
        <v>169722.37919999921</v>
      </c>
      <c r="O31" s="329">
        <f t="shared" si="11"/>
        <v>584057.5391999993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41800</v>
      </c>
      <c r="I32" s="329">
        <v>15056.53</v>
      </c>
      <c r="J32" s="193" t="s">
        <v>2649</v>
      </c>
      <c r="K32" s="193"/>
      <c r="L32" s="329"/>
      <c r="M32" s="193"/>
      <c r="N32" s="329">
        <f t="shared" si="10"/>
        <v>154665.84919999921</v>
      </c>
      <c r="O32" s="329">
        <f t="shared" si="11"/>
        <v>569001.00919999927</v>
      </c>
    </row>
    <row r="33" spans="1:15" x14ac:dyDescent="0.15">
      <c r="A33" s="193"/>
      <c r="B33" s="193"/>
      <c r="C33" s="329"/>
      <c r="D33" s="482">
        <v>41801</v>
      </c>
      <c r="E33" s="193" t="s">
        <v>1283</v>
      </c>
      <c r="F33" s="193" t="s">
        <v>2663</v>
      </c>
      <c r="G33" s="329">
        <v>129534</v>
      </c>
      <c r="H33" s="482">
        <v>41801</v>
      </c>
      <c r="I33" s="329">
        <v>13445.11</v>
      </c>
      <c r="J33" s="193" t="s">
        <v>2649</v>
      </c>
      <c r="K33" s="193" t="s">
        <v>2684</v>
      </c>
      <c r="L33" s="329">
        <v>47463.95</v>
      </c>
      <c r="M33" s="193" t="s">
        <v>2649</v>
      </c>
      <c r="N33" s="329">
        <f t="shared" si="10"/>
        <v>93756.789199999199</v>
      </c>
      <c r="O33" s="329">
        <f t="shared" si="11"/>
        <v>637625.94919999933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>
        <v>41801</v>
      </c>
      <c r="I34" s="329"/>
      <c r="J34" s="193"/>
      <c r="K34" s="193" t="s">
        <v>2684</v>
      </c>
      <c r="L34" s="329">
        <v>2349.63</v>
      </c>
      <c r="M34" s="193" t="s">
        <v>2649</v>
      </c>
      <c r="N34" s="329">
        <f t="shared" si="10"/>
        <v>91407.159199999194</v>
      </c>
      <c r="O34" s="329">
        <f t="shared" si="11"/>
        <v>635276.31919999933</v>
      </c>
    </row>
    <row r="35" spans="1:15" x14ac:dyDescent="0.15">
      <c r="A35" s="193"/>
      <c r="B35" s="193"/>
      <c r="C35" s="329"/>
      <c r="D35" s="482">
        <v>41802</v>
      </c>
      <c r="E35" s="193" t="s">
        <v>1283</v>
      </c>
      <c r="F35" s="203" t="s">
        <v>2664</v>
      </c>
      <c r="G35" s="329">
        <v>259198</v>
      </c>
      <c r="H35" s="482">
        <v>41802</v>
      </c>
      <c r="I35" s="329">
        <v>9268.19</v>
      </c>
      <c r="J35" s="193" t="s">
        <v>2649</v>
      </c>
      <c r="K35" s="193" t="s">
        <v>2684</v>
      </c>
      <c r="L35" s="329">
        <v>41833.89</v>
      </c>
      <c r="M35" s="193" t="s">
        <v>2649</v>
      </c>
      <c r="N35" s="329">
        <f t="shared" si="10"/>
        <v>40305.079199999192</v>
      </c>
      <c r="O35" s="329">
        <f t="shared" si="11"/>
        <v>843372.23919999937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>
        <v>41802</v>
      </c>
      <c r="I36" s="329"/>
      <c r="J36" s="193"/>
      <c r="K36" s="193" t="s">
        <v>2684</v>
      </c>
      <c r="L36" s="329">
        <v>34353.589999999997</v>
      </c>
      <c r="M36" s="193" t="s">
        <v>2649</v>
      </c>
      <c r="N36" s="329">
        <f t="shared" si="10"/>
        <v>5951.489199999196</v>
      </c>
      <c r="O36" s="329">
        <f t="shared" si="11"/>
        <v>809018.6491999994</v>
      </c>
    </row>
    <row r="37" spans="1:15" x14ac:dyDescent="0.15">
      <c r="A37" s="193"/>
      <c r="B37" s="193"/>
      <c r="C37" s="329"/>
      <c r="D37" s="482">
        <v>41803</v>
      </c>
      <c r="E37" s="193" t="s">
        <v>1283</v>
      </c>
      <c r="F37" s="203" t="s">
        <v>2665</v>
      </c>
      <c r="G37" s="329">
        <v>134543</v>
      </c>
      <c r="H37" s="482">
        <v>41803</v>
      </c>
      <c r="I37" s="329">
        <v>5951.489199999196</v>
      </c>
      <c r="J37" s="193" t="s">
        <v>2649</v>
      </c>
      <c r="K37" s="193"/>
      <c r="L37" s="329"/>
      <c r="M37" s="193"/>
      <c r="N37" s="329">
        <f t="shared" si="10"/>
        <v>0</v>
      </c>
      <c r="O37" s="329">
        <f t="shared" si="11"/>
        <v>937610.16000000015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41803</v>
      </c>
      <c r="I38" s="329">
        <v>2926.5308000007999</v>
      </c>
      <c r="J38" s="203" t="s">
        <v>2670</v>
      </c>
      <c r="K38" s="193"/>
      <c r="L38" s="329"/>
      <c r="M38" s="193"/>
      <c r="N38" s="329">
        <f>G14+N37-I38-L38</f>
        <v>40924.326199999203</v>
      </c>
      <c r="O38" s="329">
        <f t="shared" si="11"/>
        <v>934683.62919999938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41804</v>
      </c>
      <c r="I39" s="329">
        <v>8743.43</v>
      </c>
      <c r="J39" s="203" t="s">
        <v>2670</v>
      </c>
      <c r="K39" s="193" t="s">
        <v>2684</v>
      </c>
      <c r="L39" s="329">
        <v>32180.896199999203</v>
      </c>
      <c r="M39" s="203" t="s">
        <v>2670</v>
      </c>
      <c r="N39" s="329">
        <f t="shared" si="10"/>
        <v>0</v>
      </c>
      <c r="O39" s="329">
        <f t="shared" si="11"/>
        <v>893759.30300000007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41804</v>
      </c>
      <c r="I40" s="329"/>
      <c r="J40" s="193"/>
      <c r="K40" s="193" t="s">
        <v>2684</v>
      </c>
      <c r="L40" s="329">
        <v>5021.7938000007898</v>
      </c>
      <c r="M40" s="193" t="s">
        <v>2671</v>
      </c>
      <c r="N40" s="329">
        <f>G20+N39-I40-L40</f>
        <v>114419.20619999921</v>
      </c>
      <c r="O40" s="329">
        <f t="shared" si="11"/>
        <v>888737.50919999927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41804</v>
      </c>
      <c r="I41" s="329"/>
      <c r="J41" s="193"/>
      <c r="K41" s="193" t="s">
        <v>2684</v>
      </c>
      <c r="L41" s="329">
        <v>40771.440000000002</v>
      </c>
      <c r="M41" s="193" t="s">
        <v>2671</v>
      </c>
      <c r="N41" s="329">
        <f t="shared" si="10"/>
        <v>73647.766199999212</v>
      </c>
      <c r="O41" s="329">
        <f t="shared" si="11"/>
        <v>847966.06919999933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41805</v>
      </c>
      <c r="I42" s="329">
        <v>5608.74</v>
      </c>
      <c r="J42" s="193" t="s">
        <v>2671</v>
      </c>
      <c r="K42" s="193"/>
      <c r="L42" s="329"/>
      <c r="M42" s="193"/>
      <c r="N42" s="329">
        <f t="shared" si="10"/>
        <v>68039.026199999207</v>
      </c>
      <c r="O42" s="329">
        <f t="shared" si="11"/>
        <v>842357.32919999934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41806</v>
      </c>
      <c r="I43" s="329">
        <v>8512.630000000001</v>
      </c>
      <c r="J43" s="193" t="s">
        <v>2671</v>
      </c>
      <c r="K43" s="193"/>
      <c r="L43" s="329"/>
      <c r="M43" s="193"/>
      <c r="N43" s="329">
        <f t="shared" si="10"/>
        <v>59526.396199999203</v>
      </c>
      <c r="O43" s="329">
        <f t="shared" si="11"/>
        <v>833844.69919999933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41807</v>
      </c>
      <c r="I44" s="329">
        <v>9479.9699999999993</v>
      </c>
      <c r="J44" s="193" t="s">
        <v>2671</v>
      </c>
      <c r="K44" s="193"/>
      <c r="L44" s="329"/>
      <c r="M44" s="193"/>
      <c r="N44" s="329">
        <f t="shared" si="10"/>
        <v>50046.426199999201</v>
      </c>
      <c r="O44" s="329">
        <f t="shared" si="11"/>
        <v>824364.72919999936</v>
      </c>
    </row>
    <row r="45" spans="1:15" x14ac:dyDescent="0.15">
      <c r="A45" s="193"/>
      <c r="B45" s="193"/>
      <c r="C45" s="329"/>
      <c r="D45" s="482"/>
      <c r="E45" s="193"/>
      <c r="F45" s="203"/>
      <c r="G45" s="329"/>
      <c r="H45" s="482">
        <v>41808</v>
      </c>
      <c r="I45" s="329">
        <v>12010.259999999998</v>
      </c>
      <c r="J45" s="193" t="s">
        <v>2671</v>
      </c>
      <c r="K45" s="193" t="s">
        <v>2684</v>
      </c>
      <c r="L45" s="329">
        <v>38036.166199999207</v>
      </c>
      <c r="M45" s="193" t="s">
        <v>2671</v>
      </c>
      <c r="N45" s="329">
        <f t="shared" si="10"/>
        <v>0</v>
      </c>
      <c r="O45" s="329">
        <f t="shared" si="11"/>
        <v>774318.30300000019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>
        <v>41808</v>
      </c>
      <c r="I46" s="329"/>
      <c r="J46" s="193"/>
      <c r="K46" s="193" t="s">
        <v>2684</v>
      </c>
      <c r="L46" s="329">
        <v>8969.5638000008003</v>
      </c>
      <c r="M46" s="193" t="s">
        <v>2672</v>
      </c>
      <c r="N46" s="329">
        <f>G23+N45-I46-L46</f>
        <v>110596.4361999992</v>
      </c>
      <c r="O46" s="329">
        <f t="shared" si="11"/>
        <v>765348.73919999937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>
        <v>41808</v>
      </c>
      <c r="I47" s="329"/>
      <c r="J47" s="193"/>
      <c r="K47" s="193" t="s">
        <v>2684</v>
      </c>
      <c r="L47" s="329">
        <v>2593.14</v>
      </c>
      <c r="M47" s="193" t="s">
        <v>2672</v>
      </c>
      <c r="N47" s="329">
        <f t="shared" si="10"/>
        <v>108003.2961999992</v>
      </c>
      <c r="O47" s="329">
        <f t="shared" si="11"/>
        <v>762755.59919999936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>
        <v>41809</v>
      </c>
      <c r="I48" s="329">
        <v>8163.43</v>
      </c>
      <c r="J48" s="193" t="s">
        <v>2672</v>
      </c>
      <c r="K48" s="193"/>
      <c r="L48" s="329"/>
      <c r="M48" s="193"/>
      <c r="N48" s="329">
        <f t="shared" si="10"/>
        <v>99839.866199999204</v>
      </c>
      <c r="O48" s="329">
        <f t="shared" si="11"/>
        <v>754592.16919999931</v>
      </c>
    </row>
    <row r="49" spans="1:15" x14ac:dyDescent="0.15">
      <c r="A49" s="193"/>
      <c r="B49" s="193"/>
      <c r="C49" s="329"/>
      <c r="D49" s="482">
        <v>41810</v>
      </c>
      <c r="E49" s="193" t="s">
        <v>1283</v>
      </c>
      <c r="F49" s="193" t="s">
        <v>2666</v>
      </c>
      <c r="G49" s="329">
        <v>119665</v>
      </c>
      <c r="H49" s="482">
        <v>41810</v>
      </c>
      <c r="I49" s="329">
        <v>6630.14</v>
      </c>
      <c r="J49" s="193" t="s">
        <v>2672</v>
      </c>
      <c r="K49" s="193" t="s">
        <v>2684</v>
      </c>
      <c r="L49" s="329">
        <v>40068.160000000003</v>
      </c>
      <c r="M49" s="193" t="s">
        <v>2672</v>
      </c>
      <c r="N49" s="329">
        <f t="shared" si="10"/>
        <v>53141.566199999201</v>
      </c>
      <c r="O49" s="329">
        <f t="shared" si="11"/>
        <v>827558.86919999926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41810</v>
      </c>
      <c r="I50" s="329"/>
      <c r="J50" s="193"/>
      <c r="K50" s="193" t="s">
        <v>2684</v>
      </c>
      <c r="L50" s="329">
        <v>6304.97</v>
      </c>
      <c r="M50" s="193" t="s">
        <v>2672</v>
      </c>
      <c r="N50" s="329">
        <f t="shared" si="10"/>
        <v>46836.5961999992</v>
      </c>
      <c r="O50" s="329">
        <f t="shared" si="11"/>
        <v>821253.89919999929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41811</v>
      </c>
      <c r="I51" s="329">
        <v>8381.6999999999989</v>
      </c>
      <c r="J51" s="193" t="s">
        <v>2672</v>
      </c>
      <c r="K51" s="193" t="s">
        <v>2684</v>
      </c>
      <c r="L51" s="329">
        <v>38454.896199999203</v>
      </c>
      <c r="M51" s="193" t="s">
        <v>2672</v>
      </c>
      <c r="N51" s="329">
        <f t="shared" si="10"/>
        <v>0</v>
      </c>
      <c r="O51" s="329">
        <f t="shared" si="11"/>
        <v>774417.30300000007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41811</v>
      </c>
      <c r="I52" s="329"/>
      <c r="J52" s="193"/>
      <c r="K52" s="193" t="s">
        <v>2683</v>
      </c>
      <c r="L52" s="329">
        <v>19218.513800000801</v>
      </c>
      <c r="M52" s="193" t="s">
        <v>2670</v>
      </c>
      <c r="N52" s="329">
        <f>G24+N51-I52-L52</f>
        <v>112258.78919999921</v>
      </c>
      <c r="O52" s="329">
        <f t="shared" si="11"/>
        <v>755198.7891999993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41812</v>
      </c>
      <c r="I53" s="329">
        <v>5252.11</v>
      </c>
      <c r="J53" s="193" t="s">
        <v>2670</v>
      </c>
      <c r="K53" s="193" t="s">
        <v>2683</v>
      </c>
      <c r="L53" s="329">
        <v>43116.02</v>
      </c>
      <c r="M53" s="193" t="s">
        <v>2670</v>
      </c>
      <c r="N53" s="329">
        <f t="shared" si="10"/>
        <v>63890.659199999216</v>
      </c>
      <c r="O53" s="329">
        <f t="shared" si="11"/>
        <v>706830.6591999993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41812</v>
      </c>
      <c r="I54" s="329"/>
      <c r="J54" s="193"/>
      <c r="K54" s="193" t="s">
        <v>2683</v>
      </c>
      <c r="L54" s="329">
        <v>11649.2</v>
      </c>
      <c r="M54" s="193" t="s">
        <v>2670</v>
      </c>
      <c r="N54" s="329">
        <f t="shared" si="2"/>
        <v>52241.459199999212</v>
      </c>
      <c r="O54" s="329">
        <f t="shared" si="3"/>
        <v>695181.45919999934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41813</v>
      </c>
      <c r="I55" s="329">
        <v>7963.95</v>
      </c>
      <c r="J55" s="193" t="s">
        <v>2670</v>
      </c>
      <c r="K55" s="193" t="s">
        <v>2683</v>
      </c>
      <c r="L55" s="329">
        <v>44277.509199999215</v>
      </c>
      <c r="M55" s="193" t="s">
        <v>2670</v>
      </c>
      <c r="N55" s="329">
        <f t="shared" si="2"/>
        <v>0</v>
      </c>
      <c r="O55" s="329">
        <f t="shared" si="3"/>
        <v>642940.00000000023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41813</v>
      </c>
      <c r="I56" s="329"/>
      <c r="J56" s="193"/>
      <c r="K56" s="193" t="s">
        <v>2684</v>
      </c>
      <c r="L56" s="329">
        <v>7605.3308000007801</v>
      </c>
      <c r="M56" s="193" t="s">
        <v>2663</v>
      </c>
      <c r="N56" s="329">
        <f>G33+N55-I56-L56</f>
        <v>121928.66919999922</v>
      </c>
      <c r="O56" s="329">
        <f t="shared" si="3"/>
        <v>635334.66919999942</v>
      </c>
    </row>
    <row r="57" spans="1:15" x14ac:dyDescent="0.15">
      <c r="A57" s="193"/>
      <c r="B57" s="193"/>
      <c r="C57" s="329"/>
      <c r="D57" s="482">
        <v>41814</v>
      </c>
      <c r="E57" s="193" t="s">
        <v>319</v>
      </c>
      <c r="F57" s="193" t="s">
        <v>2669</v>
      </c>
      <c r="G57" s="329">
        <v>87811.786999999997</v>
      </c>
      <c r="H57" s="482">
        <v>41814</v>
      </c>
      <c r="I57" s="329">
        <v>11241.140000000001</v>
      </c>
      <c r="J57" s="193" t="s">
        <v>2663</v>
      </c>
      <c r="K57" s="193"/>
      <c r="L57" s="329"/>
      <c r="M57" s="193"/>
      <c r="N57" s="329">
        <f t="shared" ref="N57:N75" si="12">+N56-I57-L57</f>
        <v>110687.52919999922</v>
      </c>
      <c r="O57" s="329">
        <f t="shared" ref="O57:O75" si="13">O56+G57-I57-L57</f>
        <v>711905.31619999942</v>
      </c>
    </row>
    <row r="58" spans="1:15" x14ac:dyDescent="0.15">
      <c r="A58" s="193"/>
      <c r="B58" s="193"/>
      <c r="C58" s="329"/>
      <c r="D58" s="482">
        <v>41814</v>
      </c>
      <c r="E58" s="193" t="s">
        <v>1283</v>
      </c>
      <c r="F58" s="193" t="s">
        <v>2667</v>
      </c>
      <c r="G58" s="329">
        <v>89701</v>
      </c>
      <c r="H58" s="482">
        <v>41815</v>
      </c>
      <c r="I58" s="329">
        <v>4561.47</v>
      </c>
      <c r="J58" s="193" t="s">
        <v>2663</v>
      </c>
      <c r="K58" s="193" t="s">
        <v>2684</v>
      </c>
      <c r="L58" s="329">
        <v>3116.44</v>
      </c>
      <c r="M58" s="193" t="s">
        <v>2663</v>
      </c>
      <c r="N58" s="329">
        <f t="shared" si="12"/>
        <v>103009.61919999922</v>
      </c>
      <c r="O58" s="329">
        <f t="shared" si="13"/>
        <v>793928.4061999995</v>
      </c>
    </row>
    <row r="59" spans="1:15" x14ac:dyDescent="0.15">
      <c r="A59" s="193"/>
      <c r="B59" s="193"/>
      <c r="C59" s="329"/>
      <c r="D59" s="482">
        <v>41815</v>
      </c>
      <c r="E59" s="193" t="s">
        <v>1283</v>
      </c>
      <c r="F59" s="193" t="s">
        <v>2668</v>
      </c>
      <c r="G59" s="329">
        <v>179818</v>
      </c>
      <c r="H59" s="482">
        <v>41815</v>
      </c>
      <c r="I59" s="329"/>
      <c r="J59" s="193"/>
      <c r="K59" s="193" t="s">
        <v>2684</v>
      </c>
      <c r="L59" s="329">
        <v>38184.17</v>
      </c>
      <c r="M59" s="193" t="s">
        <v>2663</v>
      </c>
      <c r="N59" s="329">
        <f t="shared" si="12"/>
        <v>64825.449199999217</v>
      </c>
      <c r="O59" s="329">
        <f t="shared" si="13"/>
        <v>935562.23619999946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>
        <v>41816</v>
      </c>
      <c r="I60" s="329">
        <v>10637.88</v>
      </c>
      <c r="J60" s="193" t="s">
        <v>2663</v>
      </c>
      <c r="K60" s="193" t="s">
        <v>2684</v>
      </c>
      <c r="L60" s="329">
        <v>18351.490000000002</v>
      </c>
      <c r="M60" s="193" t="s">
        <v>2663</v>
      </c>
      <c r="N60" s="329">
        <f t="shared" si="12"/>
        <v>35836.079199999222</v>
      </c>
      <c r="O60" s="329">
        <f t="shared" si="13"/>
        <v>906572.86619999947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>
        <v>41817</v>
      </c>
      <c r="I61" s="329">
        <v>7454.05</v>
      </c>
      <c r="J61" s="193" t="s">
        <v>2663</v>
      </c>
      <c r="K61" s="193"/>
      <c r="L61" s="329"/>
      <c r="M61" s="193"/>
      <c r="N61" s="329">
        <f t="shared" si="12"/>
        <v>28382.029199999222</v>
      </c>
      <c r="O61" s="329">
        <f t="shared" si="13"/>
        <v>899118.81619999942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>
        <v>41818</v>
      </c>
      <c r="I62" s="329">
        <v>7802.38</v>
      </c>
      <c r="J62" s="193" t="s">
        <v>2663</v>
      </c>
      <c r="K62" s="193"/>
      <c r="L62" s="329"/>
      <c r="M62" s="193"/>
      <c r="N62" s="329">
        <f t="shared" si="12"/>
        <v>20579.649199999221</v>
      </c>
      <c r="O62" s="329">
        <f t="shared" si="13"/>
        <v>891316.43619999941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>
        <v>41819</v>
      </c>
      <c r="I63" s="329">
        <v>4490.13</v>
      </c>
      <c r="J63" s="193" t="s">
        <v>2663</v>
      </c>
      <c r="K63" s="193"/>
      <c r="L63" s="329"/>
      <c r="M63" s="193"/>
      <c r="N63" s="329">
        <f t="shared" si="12"/>
        <v>16089.51919999922</v>
      </c>
      <c r="O63" s="329">
        <f t="shared" si="13"/>
        <v>886826.30619999941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>
        <v>41820</v>
      </c>
      <c r="I64" s="329">
        <v>5062.6399999999994</v>
      </c>
      <c r="J64" s="193" t="s">
        <v>2663</v>
      </c>
      <c r="K64" s="193"/>
      <c r="L64" s="329"/>
      <c r="M64" s="193"/>
      <c r="N64" s="329">
        <f t="shared" si="12"/>
        <v>11026.879199999221</v>
      </c>
      <c r="O64" s="329">
        <f t="shared" si="13"/>
        <v>881763.6661999994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12"/>
        <v>11026.879199999221</v>
      </c>
      <c r="O65" s="329">
        <f t="shared" si="13"/>
        <v>881763.6661999994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12"/>
        <v>11026.879199999221</v>
      </c>
      <c r="O66" s="329">
        <f t="shared" si="13"/>
        <v>881763.6661999994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193"/>
      <c r="K67" s="193"/>
      <c r="L67" s="329"/>
      <c r="M67" s="193"/>
      <c r="N67" s="329">
        <f t="shared" si="12"/>
        <v>11026.879199999221</v>
      </c>
      <c r="O67" s="329">
        <f t="shared" si="13"/>
        <v>881763.6661999994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12"/>
        <v>11026.879199999221</v>
      </c>
      <c r="O68" s="329">
        <f t="shared" si="13"/>
        <v>881763.6661999994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12"/>
        <v>11026.879199999221</v>
      </c>
      <c r="O69" s="329">
        <f t="shared" si="13"/>
        <v>881763.6661999994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12"/>
        <v>11026.879199999221</v>
      </c>
      <c r="O70" s="329">
        <f t="shared" si="13"/>
        <v>881763.6661999994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12"/>
        <v>11026.879199999221</v>
      </c>
      <c r="O71" s="329">
        <f t="shared" si="13"/>
        <v>881763.6661999994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12"/>
        <v>11026.879199999221</v>
      </c>
      <c r="O72" s="329">
        <f t="shared" si="13"/>
        <v>881763.6661999994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12"/>
        <v>11026.879199999221</v>
      </c>
      <c r="O73" s="329">
        <f t="shared" si="13"/>
        <v>881763.6661999994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12"/>
        <v>11026.879199999221</v>
      </c>
      <c r="O74" s="329">
        <f t="shared" si="13"/>
        <v>881763.6661999994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12"/>
        <v>11026.879199999221</v>
      </c>
      <c r="O75" s="329">
        <f t="shared" si="13"/>
        <v>881763.6661999994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ref="N76:N100" si="14">+N75-I76-L76</f>
        <v>11026.879199999221</v>
      </c>
      <c r="O76" s="329">
        <f t="shared" ref="O76:O100" si="15">O75+G76-I76-L76</f>
        <v>881763.6661999994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14"/>
        <v>11026.879199999221</v>
      </c>
      <c r="O77" s="329">
        <f t="shared" si="15"/>
        <v>881763.6661999994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14"/>
        <v>11026.879199999221</v>
      </c>
      <c r="O78" s="329">
        <f t="shared" si="15"/>
        <v>881763.6661999994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14"/>
        <v>11026.879199999221</v>
      </c>
      <c r="O79" s="329">
        <f t="shared" si="15"/>
        <v>881763.6661999994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14"/>
        <v>11026.879199999221</v>
      </c>
      <c r="O80" s="329">
        <f t="shared" si="15"/>
        <v>881763.6661999994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14"/>
        <v>11026.879199999221</v>
      </c>
      <c r="O81" s="329">
        <f t="shared" si="15"/>
        <v>881763.6661999994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14"/>
        <v>11026.879199999221</v>
      </c>
      <c r="O82" s="329">
        <f t="shared" si="15"/>
        <v>881763.6661999994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14"/>
        <v>11026.879199999221</v>
      </c>
      <c r="O83" s="329">
        <f t="shared" si="15"/>
        <v>881763.6661999994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14"/>
        <v>11026.879199999221</v>
      </c>
      <c r="O84" s="329">
        <f t="shared" si="15"/>
        <v>881763.6661999994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14"/>
        <v>11026.879199999221</v>
      </c>
      <c r="O85" s="329">
        <f t="shared" si="15"/>
        <v>881763.6661999994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14"/>
        <v>11026.879199999221</v>
      </c>
      <c r="O86" s="329">
        <f t="shared" si="15"/>
        <v>881763.6661999994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14"/>
        <v>11026.879199999221</v>
      </c>
      <c r="O87" s="329">
        <f t="shared" si="15"/>
        <v>881763.6661999994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14"/>
        <v>11026.879199999221</v>
      </c>
      <c r="O88" s="329">
        <f t="shared" si="15"/>
        <v>881763.6661999994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14"/>
        <v>11026.879199999221</v>
      </c>
      <c r="O89" s="329">
        <f t="shared" si="15"/>
        <v>881763.6661999994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14"/>
        <v>11026.879199999221</v>
      </c>
      <c r="O90" s="329">
        <f t="shared" si="15"/>
        <v>881763.6661999994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14"/>
        <v>11026.879199999221</v>
      </c>
      <c r="O91" s="329">
        <f t="shared" si="15"/>
        <v>881763.6661999994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14"/>
        <v>11026.879199999221</v>
      </c>
      <c r="O92" s="329">
        <f t="shared" si="15"/>
        <v>881763.6661999994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14"/>
        <v>11026.879199999221</v>
      </c>
      <c r="O93" s="329">
        <f t="shared" si="15"/>
        <v>881763.6661999994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14"/>
        <v>11026.879199999221</v>
      </c>
      <c r="O94" s="329">
        <f t="shared" si="15"/>
        <v>881763.6661999994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14"/>
        <v>11026.879199999221</v>
      </c>
      <c r="O95" s="329">
        <f t="shared" si="15"/>
        <v>881763.6661999994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14"/>
        <v>11026.879199999221</v>
      </c>
      <c r="O96" s="329">
        <f t="shared" si="15"/>
        <v>881763.6661999994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14"/>
        <v>11026.879199999221</v>
      </c>
      <c r="O97" s="329">
        <f t="shared" si="15"/>
        <v>881763.6661999994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14"/>
        <v>11026.879199999221</v>
      </c>
      <c r="O98" s="329">
        <f t="shared" si="15"/>
        <v>881763.6661999994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14"/>
        <v>11026.879199999221</v>
      </c>
      <c r="O99" s="329">
        <f t="shared" si="15"/>
        <v>881763.6661999994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14"/>
        <v>11026.879199999221</v>
      </c>
      <c r="O100" s="329">
        <f t="shared" si="15"/>
        <v>881763.6661999994</v>
      </c>
    </row>
    <row r="101" spans="1:15" x14ac:dyDescent="0.15">
      <c r="A101" s="224"/>
      <c r="B101" s="224"/>
      <c r="C101" s="335">
        <f>SUM(C7:C100)</f>
        <v>746491.79919999919</v>
      </c>
      <c r="D101" s="224"/>
      <c r="E101" s="224"/>
      <c r="F101" s="224"/>
      <c r="G101" s="335">
        <f>SUM(G7:G99)</f>
        <v>1414605.9470000002</v>
      </c>
      <c r="H101" s="226"/>
      <c r="I101" s="335">
        <f>SUM(I7:I99)</f>
        <v>294967.66000000003</v>
      </c>
      <c r="J101" s="224"/>
      <c r="K101" s="224"/>
      <c r="L101" s="335">
        <f>SUM(L7:L99)</f>
        <v>984366.41999999981</v>
      </c>
      <c r="M101" s="224"/>
      <c r="N101" s="227"/>
      <c r="O101" s="228">
        <f>C101+G101-I101-L101</f>
        <v>881763.66619999951</v>
      </c>
    </row>
    <row r="102" spans="1:15" x14ac:dyDescent="0.15">
      <c r="A102" s="230"/>
      <c r="B102" s="615"/>
      <c r="C102" s="615"/>
      <c r="D102" s="615"/>
      <c r="E102" s="231"/>
      <c r="F102" s="520"/>
      <c r="G102" s="232"/>
      <c r="H102" s="233"/>
      <c r="I102" s="234"/>
      <c r="J102" s="272"/>
      <c r="K102" s="235" t="s">
        <v>200</v>
      </c>
      <c r="L102" s="236">
        <f>+L101+I101</f>
        <v>1279334.0799999998</v>
      </c>
      <c r="M102" s="284">
        <f>+L102-'[5]JP1 อู่ตะเภา'!$I$297</f>
        <v>0</v>
      </c>
      <c r="N102" s="330">
        <f>+N100</f>
        <v>11026.879199999221</v>
      </c>
      <c r="O102" s="331" t="s">
        <v>2663</v>
      </c>
    </row>
    <row r="103" spans="1:15" x14ac:dyDescent="0.15">
      <c r="A103" s="181"/>
      <c r="B103" s="521"/>
      <c r="C103" s="336"/>
      <c r="D103" s="521"/>
      <c r="E103" s="231"/>
      <c r="F103" s="520"/>
      <c r="G103" s="232"/>
      <c r="H103" s="233"/>
      <c r="I103" s="234"/>
      <c r="J103" s="273"/>
      <c r="K103" s="235"/>
      <c r="L103" s="236"/>
      <c r="M103" s="284"/>
      <c r="N103" s="330">
        <v>259198</v>
      </c>
      <c r="O103" s="331" t="s">
        <v>2664</v>
      </c>
    </row>
    <row r="104" spans="1:15" x14ac:dyDescent="0.15">
      <c r="A104" s="230" t="s">
        <v>2637</v>
      </c>
      <c r="B104" s="521" t="s">
        <v>2661</v>
      </c>
      <c r="C104" s="336"/>
      <c r="D104" s="521"/>
      <c r="E104" s="231" t="s">
        <v>67</v>
      </c>
      <c r="F104" s="524">
        <v>3654753.74</v>
      </c>
      <c r="G104" s="232" t="s">
        <v>98</v>
      </c>
      <c r="H104" s="233">
        <v>41771</v>
      </c>
      <c r="I104" s="234" t="s">
        <v>199</v>
      </c>
      <c r="J104" s="236">
        <v>19919.55919999921</v>
      </c>
      <c r="K104" s="268"/>
      <c r="L104" s="236"/>
      <c r="M104" s="235"/>
      <c r="N104" s="330">
        <v>134543</v>
      </c>
      <c r="O104" s="331" t="s">
        <v>2665</v>
      </c>
    </row>
    <row r="105" spans="1:15" x14ac:dyDescent="0.15">
      <c r="A105" s="230" t="s">
        <v>2647</v>
      </c>
      <c r="B105" s="521" t="s">
        <v>2674</v>
      </c>
      <c r="C105" s="336"/>
      <c r="D105" s="521"/>
      <c r="E105" s="231" t="s">
        <v>67</v>
      </c>
      <c r="F105" s="524">
        <v>1447812.88</v>
      </c>
      <c r="G105" s="232" t="s">
        <v>98</v>
      </c>
      <c r="H105" s="233">
        <v>41778</v>
      </c>
      <c r="I105" s="234" t="s">
        <v>199</v>
      </c>
      <c r="J105" s="236">
        <v>126549.69</v>
      </c>
      <c r="K105" s="268"/>
      <c r="L105" s="236"/>
      <c r="M105" s="235"/>
      <c r="N105" s="330">
        <v>119665</v>
      </c>
      <c r="O105" s="331" t="s">
        <v>2666</v>
      </c>
    </row>
    <row r="106" spans="1:15" x14ac:dyDescent="0.15">
      <c r="A106" s="230" t="s">
        <v>2652</v>
      </c>
      <c r="B106" s="521" t="s">
        <v>2675</v>
      </c>
      <c r="C106" s="336"/>
      <c r="D106" s="521"/>
      <c r="E106" s="231" t="s">
        <v>67</v>
      </c>
      <c r="F106" s="524">
        <v>5077590.74</v>
      </c>
      <c r="G106" s="232" t="s">
        <v>98</v>
      </c>
      <c r="H106" s="233">
        <v>41785</v>
      </c>
      <c r="I106" s="234" t="s">
        <v>199</v>
      </c>
      <c r="J106" s="236">
        <v>56394.480800000805</v>
      </c>
      <c r="K106" s="268"/>
      <c r="L106" s="236"/>
      <c r="M106" s="235"/>
      <c r="N106" s="330">
        <v>87811.786999999997</v>
      </c>
      <c r="O106" s="331" t="s">
        <v>2669</v>
      </c>
    </row>
    <row r="107" spans="1:15" x14ac:dyDescent="0.15">
      <c r="A107" s="230" t="s">
        <v>2651</v>
      </c>
      <c r="B107" s="521" t="s">
        <v>2676</v>
      </c>
      <c r="C107" s="336"/>
      <c r="D107" s="521"/>
      <c r="E107" s="231" t="s">
        <v>67</v>
      </c>
      <c r="F107" s="524">
        <v>2019830.25</v>
      </c>
      <c r="G107" s="232" t="s">
        <v>98</v>
      </c>
      <c r="H107" s="233">
        <v>41793</v>
      </c>
      <c r="I107" s="234" t="s">
        <v>199</v>
      </c>
      <c r="J107" s="236">
        <v>68335.519199999195</v>
      </c>
      <c r="K107" s="268"/>
      <c r="L107" s="236"/>
      <c r="M107" s="235"/>
      <c r="N107" s="330">
        <v>89701</v>
      </c>
      <c r="O107" s="331" t="s">
        <v>2667</v>
      </c>
    </row>
    <row r="108" spans="1:15" x14ac:dyDescent="0.15">
      <c r="A108" s="230" t="s">
        <v>2650</v>
      </c>
      <c r="B108" s="521" t="s">
        <v>2677</v>
      </c>
      <c r="C108" s="336"/>
      <c r="D108" s="521"/>
      <c r="E108" s="231" t="s">
        <v>67</v>
      </c>
      <c r="F108" s="524">
        <v>1581312.47</v>
      </c>
      <c r="G108" s="232" t="s">
        <v>98</v>
      </c>
      <c r="H108" s="233">
        <v>41799</v>
      </c>
      <c r="I108" s="234" t="s">
        <v>199</v>
      </c>
      <c r="J108" s="180">
        <v>72339.320000000007</v>
      </c>
      <c r="K108" s="268"/>
      <c r="L108" s="236"/>
      <c r="M108" s="235"/>
      <c r="N108" s="330">
        <v>179818</v>
      </c>
      <c r="O108" s="331" t="s">
        <v>2668</v>
      </c>
    </row>
    <row r="109" spans="1:15" x14ac:dyDescent="0.15">
      <c r="A109" s="230" t="s">
        <v>2648</v>
      </c>
      <c r="B109" s="521" t="s">
        <v>2678</v>
      </c>
      <c r="C109" s="336"/>
      <c r="D109" s="521"/>
      <c r="E109" s="231" t="s">
        <v>67</v>
      </c>
      <c r="F109" s="524">
        <v>1524885.65</v>
      </c>
      <c r="G109" s="232" t="s">
        <v>98</v>
      </c>
      <c r="H109" s="233">
        <v>41799</v>
      </c>
      <c r="I109" s="234" t="s">
        <v>199</v>
      </c>
      <c r="J109" s="180">
        <v>77488.47</v>
      </c>
      <c r="K109" s="268"/>
      <c r="M109" s="235"/>
      <c r="N109" s="330"/>
      <c r="O109" s="331"/>
    </row>
    <row r="110" spans="1:15" x14ac:dyDescent="0.15">
      <c r="A110" s="230" t="s">
        <v>2649</v>
      </c>
      <c r="B110" s="521" t="s">
        <v>2679</v>
      </c>
      <c r="C110" s="336"/>
      <c r="D110" s="521"/>
      <c r="E110" s="231" t="s">
        <v>67</v>
      </c>
      <c r="F110" s="520">
        <v>2512473.9500000002</v>
      </c>
      <c r="G110" s="232" t="s">
        <v>98</v>
      </c>
      <c r="H110" s="233">
        <v>41800</v>
      </c>
      <c r="I110" s="234" t="s">
        <v>199</v>
      </c>
      <c r="J110" s="236">
        <v>165419.68080000079</v>
      </c>
      <c r="K110" s="268"/>
      <c r="M110" s="235"/>
      <c r="N110" s="330"/>
      <c r="O110" s="331"/>
    </row>
    <row r="111" spans="1:15" x14ac:dyDescent="0.15">
      <c r="A111" s="230" t="s">
        <v>2671</v>
      </c>
      <c r="B111" s="521" t="s">
        <v>2680</v>
      </c>
      <c r="C111" s="336"/>
      <c r="D111" s="521"/>
      <c r="E111" s="231" t="s">
        <v>67</v>
      </c>
      <c r="F111" s="520">
        <v>3586702.96</v>
      </c>
      <c r="G111" s="232" t="s">
        <v>98</v>
      </c>
      <c r="H111" s="233">
        <v>41803</v>
      </c>
      <c r="I111" s="234" t="s">
        <v>199</v>
      </c>
      <c r="J111" s="236">
        <v>83829.399999999994</v>
      </c>
      <c r="K111" s="268"/>
      <c r="M111" s="235"/>
      <c r="N111" s="330"/>
      <c r="O111" s="331"/>
    </row>
    <row r="112" spans="1:15" x14ac:dyDescent="0.15">
      <c r="A112" s="230" t="s">
        <v>2672</v>
      </c>
      <c r="B112" s="521" t="s">
        <v>2681</v>
      </c>
      <c r="C112" s="336"/>
      <c r="D112" s="521"/>
      <c r="E112" s="231" t="s">
        <v>67</v>
      </c>
      <c r="F112" s="520">
        <v>182760.73</v>
      </c>
      <c r="G112" s="232" t="s">
        <v>98</v>
      </c>
      <c r="H112" s="233">
        <v>41806</v>
      </c>
      <c r="I112" s="234" t="s">
        <v>199</v>
      </c>
      <c r="J112" s="180">
        <v>96390.73000000001</v>
      </c>
      <c r="K112" s="268"/>
      <c r="M112" s="235"/>
      <c r="N112" s="330"/>
      <c r="O112" s="331"/>
    </row>
    <row r="113" spans="1:15" x14ac:dyDescent="0.15">
      <c r="A113" s="230" t="s">
        <v>2663</v>
      </c>
      <c r="B113" s="521" t="s">
        <v>2682</v>
      </c>
      <c r="C113" s="336"/>
      <c r="D113" s="521"/>
      <c r="E113" s="231" t="s">
        <v>67</v>
      </c>
      <c r="F113" s="520">
        <v>2816751.65</v>
      </c>
      <c r="G113" s="232" t="s">
        <v>98</v>
      </c>
      <c r="H113" s="233">
        <v>41813</v>
      </c>
      <c r="I113" s="234" t="s">
        <v>199</v>
      </c>
      <c r="J113" s="180">
        <v>67257.430800000788</v>
      </c>
      <c r="M113" s="235"/>
      <c r="N113" s="330"/>
      <c r="O113" s="331"/>
    </row>
    <row r="114" spans="1:15" ht="12" thickBot="1" x14ac:dyDescent="0.2">
      <c r="A114" s="230"/>
      <c r="B114" s="521"/>
      <c r="C114" s="336"/>
      <c r="D114" s="521"/>
      <c r="E114" s="231"/>
      <c r="F114" s="520"/>
      <c r="G114" s="232"/>
      <c r="H114" s="233"/>
      <c r="I114" s="401" t="s">
        <v>1920</v>
      </c>
      <c r="J114" s="274">
        <f>SUM(J104:J113)</f>
        <v>833924.28080000076</v>
      </c>
      <c r="M114" s="235"/>
      <c r="N114" s="330"/>
      <c r="O114" s="331"/>
    </row>
    <row r="115" spans="1:15" ht="12" thickTop="1" x14ac:dyDescent="0.15">
      <c r="A115" s="230" t="s">
        <v>2670</v>
      </c>
      <c r="B115" s="525" t="s">
        <v>2673</v>
      </c>
      <c r="C115" s="336"/>
      <c r="D115" s="525"/>
      <c r="E115" s="231" t="s">
        <v>67</v>
      </c>
      <c r="F115" s="524">
        <v>35360795.549999997</v>
      </c>
      <c r="G115" s="232" t="s">
        <v>98</v>
      </c>
      <c r="H115" s="233">
        <v>41771</v>
      </c>
      <c r="I115" s="234" t="s">
        <v>199</v>
      </c>
      <c r="J115" s="180">
        <v>150442.13919999922</v>
      </c>
      <c r="M115" s="235"/>
      <c r="N115" s="330"/>
      <c r="O115" s="331"/>
    </row>
    <row r="116" spans="1:15" ht="12" thickBot="1" x14ac:dyDescent="0.2">
      <c r="A116" s="230"/>
      <c r="B116" s="521"/>
      <c r="C116" s="336"/>
      <c r="D116" s="521"/>
      <c r="E116" s="231"/>
      <c r="F116" s="520"/>
      <c r="G116" s="232"/>
      <c r="H116" s="233"/>
      <c r="I116" s="401" t="s">
        <v>320</v>
      </c>
      <c r="J116" s="274">
        <f>SUM(J115)</f>
        <v>150442.13919999922</v>
      </c>
      <c r="M116" s="235"/>
      <c r="N116" s="330"/>
      <c r="O116" s="331"/>
    </row>
    <row r="117" spans="1:15" ht="12" thickTop="1" x14ac:dyDescent="0.15">
      <c r="A117" s="181"/>
      <c r="B117" s="181" t="s">
        <v>10</v>
      </c>
      <c r="C117" s="348" t="s">
        <v>1008</v>
      </c>
      <c r="D117" s="181" t="s">
        <v>1118</v>
      </c>
      <c r="E117" s="181" t="s">
        <v>871</v>
      </c>
      <c r="F117" s="181" t="s">
        <v>872</v>
      </c>
      <c r="G117" s="181" t="s">
        <v>18</v>
      </c>
      <c r="J117" s="259"/>
      <c r="M117" s="266">
        <f>+O117-O101</f>
        <v>0</v>
      </c>
      <c r="N117" s="228" t="s">
        <v>56</v>
      </c>
      <c r="O117" s="333">
        <f>SUM(N102:N116)</f>
        <v>881763.66619999916</v>
      </c>
    </row>
    <row r="118" spans="1:15" x14ac:dyDescent="0.15">
      <c r="A118" s="230" t="s">
        <v>2637</v>
      </c>
      <c r="B118" s="180">
        <v>19920</v>
      </c>
      <c r="C118" s="349">
        <v>24.636500000000002</v>
      </c>
      <c r="D118" s="350">
        <f t="shared" ref="D118:D127" si="16">+B118*C118</f>
        <v>490759.08</v>
      </c>
      <c r="E118" s="350">
        <f t="shared" ref="E118:E127" si="17">+D118*0.01</f>
        <v>4907.5907999999999</v>
      </c>
      <c r="F118" s="350">
        <f t="shared" ref="F118:F127" si="18">+E118*0.1</f>
        <v>490.75908000000004</v>
      </c>
      <c r="G118" s="351">
        <f t="shared" ref="G118:G127" si="19">+E118+F118</f>
        <v>5398.3498799999998</v>
      </c>
      <c r="I118" s="229"/>
      <c r="J118" s="229"/>
    </row>
    <row r="119" spans="1:15" s="181" customFormat="1" x14ac:dyDescent="0.15">
      <c r="A119" s="230" t="s">
        <v>2647</v>
      </c>
      <c r="B119" s="180">
        <v>126550</v>
      </c>
      <c r="C119" s="349">
        <v>24.7271</v>
      </c>
      <c r="D119" s="350">
        <f t="shared" si="16"/>
        <v>3129214.5049999999</v>
      </c>
      <c r="E119" s="350">
        <f t="shared" si="17"/>
        <v>31292.145049999999</v>
      </c>
      <c r="F119" s="350">
        <f t="shared" si="18"/>
        <v>3129.2145049999999</v>
      </c>
      <c r="G119" s="351">
        <f t="shared" si="19"/>
        <v>34421.359555000003</v>
      </c>
      <c r="I119" s="229"/>
      <c r="J119" s="229"/>
      <c r="L119" s="180"/>
      <c r="M119" s="182"/>
      <c r="N119" s="180"/>
      <c r="O119" s="180"/>
    </row>
    <row r="120" spans="1:15" s="181" customFormat="1" x14ac:dyDescent="0.15">
      <c r="A120" s="230" t="s">
        <v>2652</v>
      </c>
      <c r="B120" s="180">
        <v>56394</v>
      </c>
      <c r="C120" s="349">
        <v>24.811800000000002</v>
      </c>
      <c r="D120" s="350">
        <f t="shared" si="16"/>
        <v>1399236.6492000001</v>
      </c>
      <c r="E120" s="350">
        <f t="shared" si="17"/>
        <v>13992.366492000001</v>
      </c>
      <c r="F120" s="350">
        <f t="shared" si="18"/>
        <v>1399.2366492000001</v>
      </c>
      <c r="G120" s="351">
        <f t="shared" si="19"/>
        <v>15391.603141200001</v>
      </c>
      <c r="I120" s="229"/>
      <c r="J120" s="229"/>
      <c r="L120" s="180"/>
      <c r="M120" s="182"/>
      <c r="N120" s="180"/>
      <c r="O120" s="180"/>
    </row>
    <row r="121" spans="1:15" x14ac:dyDescent="0.15">
      <c r="A121" s="230" t="s">
        <v>2651</v>
      </c>
      <c r="B121" s="180">
        <v>68336</v>
      </c>
      <c r="C121" s="349">
        <v>24.690999999999999</v>
      </c>
      <c r="D121" s="350">
        <f t="shared" si="16"/>
        <v>1687284.176</v>
      </c>
      <c r="E121" s="350">
        <f t="shared" si="17"/>
        <v>16872.841759999999</v>
      </c>
      <c r="F121" s="350">
        <f t="shared" si="18"/>
        <v>1687.2841760000001</v>
      </c>
      <c r="G121" s="351">
        <f t="shared" si="19"/>
        <v>18560.125936</v>
      </c>
      <c r="I121" s="229"/>
      <c r="J121" s="259"/>
    </row>
    <row r="122" spans="1:15" x14ac:dyDescent="0.15">
      <c r="A122" s="230" t="s">
        <v>2650</v>
      </c>
      <c r="B122" s="180">
        <v>72339</v>
      </c>
      <c r="C122" s="349">
        <v>24.764099999999999</v>
      </c>
      <c r="D122" s="350">
        <f t="shared" si="16"/>
        <v>1791410.2298999999</v>
      </c>
      <c r="E122" s="350">
        <f t="shared" si="17"/>
        <v>17914.102298999998</v>
      </c>
      <c r="F122" s="350">
        <f t="shared" si="18"/>
        <v>1791.4102298999999</v>
      </c>
      <c r="G122" s="351">
        <f t="shared" si="19"/>
        <v>19705.512528899999</v>
      </c>
      <c r="I122" s="229"/>
      <c r="J122" s="229"/>
    </row>
    <row r="123" spans="1:15" x14ac:dyDescent="0.15">
      <c r="A123" s="230" t="s">
        <v>2648</v>
      </c>
      <c r="B123" s="180">
        <v>77488</v>
      </c>
      <c r="C123" s="349">
        <v>24.6328</v>
      </c>
      <c r="D123" s="350">
        <f t="shared" si="16"/>
        <v>1908746.4064</v>
      </c>
      <c r="E123" s="350">
        <f t="shared" si="17"/>
        <v>19087.464064</v>
      </c>
      <c r="F123" s="350">
        <f t="shared" si="18"/>
        <v>1908.7464064000001</v>
      </c>
      <c r="G123" s="351">
        <f t="shared" si="19"/>
        <v>20996.210470400001</v>
      </c>
      <c r="I123" s="229"/>
      <c r="J123" s="259"/>
    </row>
    <row r="124" spans="1:15" x14ac:dyDescent="0.15">
      <c r="A124" s="230" t="s">
        <v>2649</v>
      </c>
      <c r="B124" s="180">
        <v>165420</v>
      </c>
      <c r="C124" s="349">
        <v>24.6328</v>
      </c>
      <c r="D124" s="350">
        <f t="shared" si="16"/>
        <v>4074757.7760000001</v>
      </c>
      <c r="E124" s="350">
        <f t="shared" si="17"/>
        <v>40747.57776</v>
      </c>
      <c r="F124" s="350">
        <f t="shared" si="18"/>
        <v>4074.7577760000004</v>
      </c>
      <c r="G124" s="351">
        <f t="shared" si="19"/>
        <v>44822.335535999999</v>
      </c>
      <c r="I124" s="229"/>
      <c r="J124" s="259"/>
    </row>
    <row r="125" spans="1:15" x14ac:dyDescent="0.15">
      <c r="A125" s="230" t="s">
        <v>2671</v>
      </c>
      <c r="B125" s="180">
        <v>83829</v>
      </c>
      <c r="C125" s="349">
        <v>24.332799999999999</v>
      </c>
      <c r="D125" s="350">
        <f t="shared" si="16"/>
        <v>2039794.2911999999</v>
      </c>
      <c r="E125" s="350">
        <f t="shared" si="17"/>
        <v>20397.942911999999</v>
      </c>
      <c r="F125" s="350">
        <f t="shared" si="18"/>
        <v>2039.7942911999999</v>
      </c>
      <c r="G125" s="351">
        <f t="shared" si="19"/>
        <v>22437.737203199998</v>
      </c>
      <c r="I125" s="229"/>
    </row>
    <row r="126" spans="1:15" x14ac:dyDescent="0.15">
      <c r="A126" s="230" t="s">
        <v>2672</v>
      </c>
      <c r="B126" s="180">
        <v>96391</v>
      </c>
      <c r="C126" s="349">
        <v>24.238</v>
      </c>
      <c r="D126" s="350">
        <f t="shared" si="16"/>
        <v>2336325.0579999997</v>
      </c>
      <c r="E126" s="350">
        <f t="shared" si="17"/>
        <v>23363.250579999996</v>
      </c>
      <c r="F126" s="350">
        <f t="shared" si="18"/>
        <v>2336.3250579999999</v>
      </c>
      <c r="G126" s="351">
        <f t="shared" si="19"/>
        <v>25699.575637999995</v>
      </c>
      <c r="I126" s="229"/>
    </row>
    <row r="127" spans="1:15" x14ac:dyDescent="0.15">
      <c r="A127" s="230" t="s">
        <v>2663</v>
      </c>
      <c r="B127" s="180">
        <v>67257</v>
      </c>
      <c r="C127" s="349">
        <v>24.4208</v>
      </c>
      <c r="D127" s="350">
        <f t="shared" si="16"/>
        <v>1642469.7456</v>
      </c>
      <c r="E127" s="350">
        <f t="shared" si="17"/>
        <v>16424.697456000002</v>
      </c>
      <c r="F127" s="350">
        <f t="shared" si="18"/>
        <v>1642.4697456000004</v>
      </c>
      <c r="G127" s="351">
        <f t="shared" si="19"/>
        <v>18067.167201600001</v>
      </c>
      <c r="I127" s="229"/>
    </row>
    <row r="128" spans="1:15" ht="12" thickBot="1" x14ac:dyDescent="0.2">
      <c r="A128" s="230"/>
      <c r="B128" s="381">
        <f>SUM(B118:B127)</f>
        <v>833924</v>
      </c>
      <c r="C128" s="349"/>
      <c r="D128" s="350"/>
      <c r="E128" s="380">
        <f>SUM(E118:E127)</f>
        <v>204999.979173</v>
      </c>
      <c r="F128" s="380">
        <f t="shared" ref="F128:G128" si="20">SUM(F118:F127)</f>
        <v>20499.997917299999</v>
      </c>
      <c r="G128" s="380">
        <f t="shared" si="20"/>
        <v>225499.97709030003</v>
      </c>
      <c r="I128" s="229"/>
    </row>
    <row r="129" spans="1:7" ht="12" thickTop="1" x14ac:dyDescent="0.15">
      <c r="A129" s="230" t="s">
        <v>2670</v>
      </c>
      <c r="B129" s="180">
        <v>150442</v>
      </c>
      <c r="C129" s="427">
        <v>24.855399999999999</v>
      </c>
      <c r="D129" s="350">
        <f t="shared" ref="D129" si="21">+B129*C129</f>
        <v>3739296.0867999997</v>
      </c>
      <c r="E129" s="350">
        <f t="shared" ref="E129" si="22">+D129*0.01</f>
        <v>37392.960867999995</v>
      </c>
      <c r="F129" s="350">
        <f t="shared" ref="F129" si="23">+E129*0.1</f>
        <v>3739.2960867999996</v>
      </c>
      <c r="G129" s="351">
        <f t="shared" ref="G129" si="24">+E129+F129</f>
        <v>41132.256954799996</v>
      </c>
    </row>
    <row r="130" spans="1:7" ht="12" thickBot="1" x14ac:dyDescent="0.2">
      <c r="A130" s="230"/>
      <c r="B130" s="381">
        <f>SUM(B129)</f>
        <v>150442</v>
      </c>
      <c r="C130" s="349"/>
      <c r="D130" s="350"/>
      <c r="E130" s="380">
        <f>SUM(E129)</f>
        <v>37392.960867999995</v>
      </c>
      <c r="F130" s="380">
        <f t="shared" ref="F130:G130" si="25">SUM(F129)</f>
        <v>3739.2960867999996</v>
      </c>
      <c r="G130" s="380">
        <f t="shared" si="25"/>
        <v>41132.256954799996</v>
      </c>
    </row>
    <row r="131" spans="1:7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O125"/>
  <sheetViews>
    <sheetView topLeftCell="D1" zoomScale="115" zoomScaleNormal="115" workbookViewId="0">
      <pane ySplit="6" topLeftCell="A18" activePane="bottomLeft" state="frozen"/>
      <selection pane="bottomLeft" activeCell="G102" sqref="G10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2646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2631</v>
      </c>
      <c r="B7" s="263"/>
      <c r="C7" s="328">
        <v>59072.6891999992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59072.6891999992</v>
      </c>
      <c r="O7" s="328">
        <f>+C101</f>
        <v>896328.00919999916</v>
      </c>
    </row>
    <row r="8" spans="1:15" x14ac:dyDescent="0.15">
      <c r="A8" s="193" t="s">
        <v>2632</v>
      </c>
      <c r="B8" s="193"/>
      <c r="C8" s="329">
        <v>134665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59072.6891999992</v>
      </c>
      <c r="O8" s="329">
        <f>O7+G8-I8-L8</f>
        <v>896328.00919999916</v>
      </c>
    </row>
    <row r="9" spans="1:15" x14ac:dyDescent="0.15">
      <c r="A9" s="193" t="s">
        <v>2628</v>
      </c>
      <c r="B9" s="193"/>
      <c r="C9" s="329">
        <v>87726.804999999993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59072.6891999992</v>
      </c>
      <c r="O9" s="329">
        <f t="shared" ref="O9" si="1">O8+G9-I9-L9</f>
        <v>896328.00919999916</v>
      </c>
    </row>
    <row r="10" spans="1:15" x14ac:dyDescent="0.15">
      <c r="A10" s="193" t="s">
        <v>2633</v>
      </c>
      <c r="B10" s="193"/>
      <c r="C10" s="329">
        <v>44927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73" si="2">+N9-I10-L10</f>
        <v>59072.6891999992</v>
      </c>
      <c r="O10" s="329">
        <f t="shared" ref="O10:O73" si="3">O9+G10-I10-L10</f>
        <v>896328.00919999916</v>
      </c>
    </row>
    <row r="11" spans="1:15" x14ac:dyDescent="0.15">
      <c r="A11" s="193" t="s">
        <v>2629</v>
      </c>
      <c r="B11" s="193"/>
      <c r="C11" s="329">
        <v>131615.51499999998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59072.6891999992</v>
      </c>
      <c r="O11" s="329">
        <f t="shared" si="3"/>
        <v>896328.00919999916</v>
      </c>
    </row>
    <row r="12" spans="1:15" x14ac:dyDescent="0.15">
      <c r="A12" s="193" t="s">
        <v>2634</v>
      </c>
      <c r="B12" s="193"/>
      <c r="C12" s="329">
        <v>119601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59072.6891999992</v>
      </c>
      <c r="O12" s="329">
        <f t="shared" si="3"/>
        <v>896328.00919999916</v>
      </c>
    </row>
    <row r="13" spans="1:15" x14ac:dyDescent="0.15">
      <c r="A13" s="193" t="s">
        <v>2635</v>
      </c>
      <c r="B13" s="193"/>
      <c r="C13" s="329">
        <v>79694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59072.6891999992</v>
      </c>
      <c r="O13" s="329">
        <f t="shared" si="3"/>
        <v>896328.00919999916</v>
      </c>
    </row>
    <row r="14" spans="1:15" x14ac:dyDescent="0.15">
      <c r="A14" s="193" t="s">
        <v>2636</v>
      </c>
      <c r="B14" s="193"/>
      <c r="C14" s="329">
        <v>159340</v>
      </c>
      <c r="D14" s="482"/>
      <c r="E14" s="193"/>
      <c r="F14" s="203"/>
      <c r="G14" s="329"/>
      <c r="H14" s="482"/>
      <c r="I14" s="329"/>
      <c r="J14" s="193"/>
      <c r="K14" s="193"/>
      <c r="L14" s="329"/>
      <c r="M14" s="193"/>
      <c r="N14" s="329">
        <f t="shared" si="2"/>
        <v>59072.6891999992</v>
      </c>
      <c r="O14" s="329">
        <f t="shared" si="3"/>
        <v>896328.00919999916</v>
      </c>
    </row>
    <row r="15" spans="1:15" x14ac:dyDescent="0.15">
      <c r="A15" s="193" t="s">
        <v>2637</v>
      </c>
      <c r="B15" s="193"/>
      <c r="C15" s="329">
        <v>79686</v>
      </c>
      <c r="D15" s="482"/>
      <c r="E15" s="193"/>
      <c r="F15" s="193"/>
      <c r="G15" s="329"/>
      <c r="H15" s="482"/>
      <c r="I15" s="329"/>
      <c r="J15" s="193"/>
      <c r="K15" s="193"/>
      <c r="L15" s="329"/>
      <c r="M15" s="193"/>
      <c r="N15" s="329">
        <f t="shared" si="2"/>
        <v>59072.6891999992</v>
      </c>
      <c r="O15" s="329">
        <f t="shared" si="3"/>
        <v>896328.00919999916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41760</v>
      </c>
      <c r="I16" s="329">
        <v>3899.0699999999997</v>
      </c>
      <c r="J16" s="193" t="s">
        <v>2631</v>
      </c>
      <c r="K16" s="193"/>
      <c r="L16" s="329"/>
      <c r="M16" s="193"/>
      <c r="N16" s="329">
        <f t="shared" si="2"/>
        <v>55173.619199999201</v>
      </c>
      <c r="O16" s="329">
        <f t="shared" si="3"/>
        <v>892428.93919999921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41761</v>
      </c>
      <c r="I17" s="329">
        <v>5349.67</v>
      </c>
      <c r="J17" s="193" t="s">
        <v>2631</v>
      </c>
      <c r="K17" s="193"/>
      <c r="L17" s="329"/>
      <c r="M17" s="193"/>
      <c r="N17" s="329">
        <f t="shared" si="2"/>
        <v>49823.949199999202</v>
      </c>
      <c r="O17" s="329">
        <f t="shared" si="3"/>
        <v>887079.26919999917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41762</v>
      </c>
      <c r="I18" s="329">
        <v>9059</v>
      </c>
      <c r="J18" s="193" t="s">
        <v>2631</v>
      </c>
      <c r="K18" s="193" t="s">
        <v>2656</v>
      </c>
      <c r="L18" s="329">
        <v>33245.519999999997</v>
      </c>
      <c r="M18" s="193" t="s">
        <v>2631</v>
      </c>
      <c r="N18" s="329">
        <f t="shared" si="2"/>
        <v>7519.4291999992056</v>
      </c>
      <c r="O18" s="329">
        <f t="shared" si="3"/>
        <v>844774.74919999915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41763</v>
      </c>
      <c r="I19" s="329">
        <v>5238.68</v>
      </c>
      <c r="J19" s="193" t="s">
        <v>2631</v>
      </c>
      <c r="K19" s="193"/>
      <c r="L19" s="329"/>
      <c r="M19" s="193"/>
      <c r="N19" s="329">
        <f t="shared" si="2"/>
        <v>2280.7491999992053</v>
      </c>
      <c r="O19" s="329">
        <f t="shared" si="3"/>
        <v>839536.0691999991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41764</v>
      </c>
      <c r="I20" s="329">
        <v>2280.7491999992053</v>
      </c>
      <c r="J20" s="193" t="s">
        <v>2631</v>
      </c>
      <c r="K20" s="193"/>
      <c r="L20" s="329"/>
      <c r="M20" s="193"/>
      <c r="N20" s="329">
        <f t="shared" si="2"/>
        <v>0</v>
      </c>
      <c r="O20" s="329">
        <f t="shared" si="3"/>
        <v>837255.31999999983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41764</v>
      </c>
      <c r="I21" s="329">
        <v>6567.1808000007904</v>
      </c>
      <c r="J21" s="193" t="s">
        <v>2632</v>
      </c>
      <c r="K21" s="193" t="s">
        <v>2656</v>
      </c>
      <c r="L21" s="329">
        <v>274.47000000000003</v>
      </c>
      <c r="M21" s="193" t="s">
        <v>2632</v>
      </c>
      <c r="N21" s="329">
        <f>C8+N20-I21-L21</f>
        <v>127823.34919999921</v>
      </c>
      <c r="O21" s="329">
        <f t="shared" si="3"/>
        <v>830413.66919999907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41765</v>
      </c>
      <c r="I22" s="329">
        <v>20185.949999999997</v>
      </c>
      <c r="J22" s="193" t="s">
        <v>2632</v>
      </c>
      <c r="K22" s="193"/>
      <c r="L22" s="329"/>
      <c r="M22" s="193"/>
      <c r="N22" s="329">
        <f t="shared" si="2"/>
        <v>107637.39919999921</v>
      </c>
      <c r="O22" s="329">
        <f t="shared" si="3"/>
        <v>810227.71919999912</v>
      </c>
    </row>
    <row r="23" spans="1:15" x14ac:dyDescent="0.15">
      <c r="A23" s="193"/>
      <c r="B23" s="193"/>
      <c r="C23" s="329"/>
      <c r="D23" s="482"/>
      <c r="E23" s="193"/>
      <c r="F23" s="193"/>
      <c r="G23" s="329"/>
      <c r="H23" s="482">
        <v>41766</v>
      </c>
      <c r="I23" s="329">
        <v>9082</v>
      </c>
      <c r="J23" s="193" t="s">
        <v>2632</v>
      </c>
      <c r="K23" s="193" t="s">
        <v>2656</v>
      </c>
      <c r="L23" s="329">
        <v>3171.62</v>
      </c>
      <c r="M23" s="193" t="s">
        <v>2632</v>
      </c>
      <c r="N23" s="329">
        <f t="shared" si="2"/>
        <v>95383.779199999219</v>
      </c>
      <c r="O23" s="329">
        <f t="shared" si="3"/>
        <v>797974.09919999912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41767</v>
      </c>
      <c r="I24" s="329">
        <v>8371.2899999999991</v>
      </c>
      <c r="J24" s="193" t="s">
        <v>2632</v>
      </c>
      <c r="K24" s="193" t="s">
        <v>2656</v>
      </c>
      <c r="L24" s="329">
        <v>21142.73</v>
      </c>
      <c r="M24" s="193" t="s">
        <v>2632</v>
      </c>
      <c r="N24" s="329">
        <f t="shared" si="2"/>
        <v>65869.759199999229</v>
      </c>
      <c r="O24" s="329">
        <f t="shared" si="3"/>
        <v>768460.07919999911</v>
      </c>
    </row>
    <row r="25" spans="1:15" x14ac:dyDescent="0.15">
      <c r="A25" s="193"/>
      <c r="B25" s="193"/>
      <c r="C25" s="329"/>
      <c r="D25" s="482">
        <v>41768</v>
      </c>
      <c r="E25" s="193" t="s">
        <v>1283</v>
      </c>
      <c r="F25" s="193" t="s">
        <v>2647</v>
      </c>
      <c r="G25" s="329">
        <f>+'[1]รับ 0514'!$D$22</f>
        <v>134495</v>
      </c>
      <c r="H25" s="482">
        <v>41768</v>
      </c>
      <c r="I25" s="329">
        <v>8341.19</v>
      </c>
      <c r="J25" s="193" t="s">
        <v>2632</v>
      </c>
      <c r="K25" s="193"/>
      <c r="L25" s="329"/>
      <c r="M25" s="193"/>
      <c r="N25" s="329">
        <f t="shared" si="2"/>
        <v>57528.569199999227</v>
      </c>
      <c r="O25" s="329">
        <f t="shared" si="3"/>
        <v>894613.88919999916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41769</v>
      </c>
      <c r="I26" s="329">
        <v>6208.75</v>
      </c>
      <c r="J26" s="193" t="s">
        <v>2632</v>
      </c>
      <c r="K26" s="193"/>
      <c r="L26" s="329"/>
      <c r="M26" s="193"/>
      <c r="N26" s="329">
        <f t="shared" si="2"/>
        <v>51319.819199999227</v>
      </c>
      <c r="O26" s="329">
        <f t="shared" si="3"/>
        <v>888405.13919999916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41770</v>
      </c>
      <c r="I27" s="329">
        <v>4406.59</v>
      </c>
      <c r="J27" s="193" t="s">
        <v>2632</v>
      </c>
      <c r="K27" s="193" t="s">
        <v>2656</v>
      </c>
      <c r="L27" s="329">
        <v>33947.56</v>
      </c>
      <c r="M27" s="193" t="s">
        <v>2632</v>
      </c>
      <c r="N27" s="329">
        <f t="shared" si="2"/>
        <v>12965.669199999233</v>
      </c>
      <c r="O27" s="329">
        <f t="shared" si="3"/>
        <v>850050.98919999925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41771</v>
      </c>
      <c r="I28" s="329">
        <v>8088.5599999999986</v>
      </c>
      <c r="J28" s="193" t="s">
        <v>2632</v>
      </c>
      <c r="K28" s="193"/>
      <c r="L28" s="329"/>
      <c r="M28" s="193"/>
      <c r="N28" s="329">
        <f t="shared" si="2"/>
        <v>4877.1091999992341</v>
      </c>
      <c r="O28" s="329">
        <f t="shared" si="3"/>
        <v>841962.4291999992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41772</v>
      </c>
      <c r="I29" s="329">
        <v>4877.1091999992341</v>
      </c>
      <c r="J29" s="193" t="s">
        <v>2632</v>
      </c>
      <c r="K29" s="193"/>
      <c r="L29" s="329"/>
      <c r="M29" s="193"/>
      <c r="N29" s="329">
        <f t="shared" si="2"/>
        <v>0</v>
      </c>
      <c r="O29" s="329">
        <f t="shared" si="3"/>
        <v>837085.32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41772</v>
      </c>
      <c r="I30" s="329">
        <v>1577.7808000007699</v>
      </c>
      <c r="J30" s="193" t="s">
        <v>2628</v>
      </c>
      <c r="K30" s="193"/>
      <c r="L30" s="329"/>
      <c r="M30" s="193"/>
      <c r="N30" s="329">
        <f>C9+N29-I30-L30</f>
        <v>86149.024199999229</v>
      </c>
      <c r="O30" s="329">
        <f t="shared" si="3"/>
        <v>835507.53919999918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41773</v>
      </c>
      <c r="I31" s="329">
        <v>11265.81</v>
      </c>
      <c r="J31" s="193" t="s">
        <v>2628</v>
      </c>
      <c r="K31" s="193"/>
      <c r="L31" s="329"/>
      <c r="M31" s="193"/>
      <c r="N31" s="329">
        <f t="shared" si="2"/>
        <v>74883.214199999231</v>
      </c>
      <c r="O31" s="329">
        <f t="shared" si="3"/>
        <v>824241.72919999913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41774</v>
      </c>
      <c r="I32" s="329">
        <v>11048.3</v>
      </c>
      <c r="J32" s="193" t="s">
        <v>2628</v>
      </c>
      <c r="K32" s="193" t="s">
        <v>2655</v>
      </c>
      <c r="L32" s="329">
        <v>1597.43</v>
      </c>
      <c r="M32" s="193" t="s">
        <v>2628</v>
      </c>
      <c r="N32" s="329">
        <f t="shared" si="2"/>
        <v>62237.484199999228</v>
      </c>
      <c r="O32" s="329">
        <f t="shared" si="3"/>
        <v>811595.99919999903</v>
      </c>
    </row>
    <row r="33" spans="1:15" x14ac:dyDescent="0.15">
      <c r="A33" s="193"/>
      <c r="B33" s="193"/>
      <c r="C33" s="329"/>
      <c r="D33" s="482">
        <v>41775</v>
      </c>
      <c r="E33" s="193" t="s">
        <v>1283</v>
      </c>
      <c r="F33" s="193" t="s">
        <v>2652</v>
      </c>
      <c r="G33" s="329">
        <f>+'[1]รับ 0514'!$D$23</f>
        <v>89680</v>
      </c>
      <c r="H33" s="482">
        <v>41775</v>
      </c>
      <c r="I33" s="329">
        <v>7504.98</v>
      </c>
      <c r="J33" s="193" t="s">
        <v>2628</v>
      </c>
      <c r="K33" s="193"/>
      <c r="L33" s="329"/>
      <c r="M33" s="193"/>
      <c r="N33" s="329">
        <f t="shared" si="2"/>
        <v>54732.504199999225</v>
      </c>
      <c r="O33" s="329">
        <f t="shared" si="3"/>
        <v>893771.01919999905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>
        <v>41776</v>
      </c>
      <c r="I34" s="329">
        <v>6779.52</v>
      </c>
      <c r="J34" s="193" t="s">
        <v>2628</v>
      </c>
      <c r="K34" s="193"/>
      <c r="L34" s="329"/>
      <c r="M34" s="193"/>
      <c r="N34" s="329">
        <f t="shared" si="2"/>
        <v>47952.98419999922</v>
      </c>
      <c r="O34" s="329">
        <f t="shared" si="3"/>
        <v>886991.49919999903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>
        <v>41777</v>
      </c>
      <c r="I35" s="329">
        <v>6072.0399999999991</v>
      </c>
      <c r="J35" s="193" t="s">
        <v>2628</v>
      </c>
      <c r="K35" s="193"/>
      <c r="L35" s="329"/>
      <c r="M35" s="193"/>
      <c r="N35" s="329">
        <f t="shared" si="2"/>
        <v>41880.94419999922</v>
      </c>
      <c r="O35" s="329">
        <f t="shared" si="3"/>
        <v>880919.45919999899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>
        <v>41778</v>
      </c>
      <c r="I36" s="329">
        <v>6851.08</v>
      </c>
      <c r="J36" s="193" t="s">
        <v>2628</v>
      </c>
      <c r="K36" s="193"/>
      <c r="L36" s="329"/>
      <c r="M36" s="193"/>
      <c r="N36" s="329">
        <f t="shared" si="2"/>
        <v>35029.864199999218</v>
      </c>
      <c r="O36" s="329">
        <f t="shared" si="3"/>
        <v>874068.37919999904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41779</v>
      </c>
      <c r="I37" s="329">
        <v>17930.919999999998</v>
      </c>
      <c r="J37" s="193" t="s">
        <v>2628</v>
      </c>
      <c r="K37" s="193"/>
      <c r="L37" s="329"/>
      <c r="M37" s="193"/>
      <c r="N37" s="329">
        <f t="shared" si="2"/>
        <v>17098.94419999922</v>
      </c>
      <c r="O37" s="329">
        <f t="shared" si="3"/>
        <v>856137.45919999899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41780</v>
      </c>
      <c r="I38" s="329">
        <v>10224.169999999998</v>
      </c>
      <c r="J38" s="193" t="s">
        <v>2628</v>
      </c>
      <c r="K38" s="193"/>
      <c r="L38" s="329"/>
      <c r="M38" s="193"/>
      <c r="N38" s="329">
        <f t="shared" si="2"/>
        <v>6874.7741999992213</v>
      </c>
      <c r="O38" s="329">
        <f t="shared" si="3"/>
        <v>845913.28919999895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41781</v>
      </c>
      <c r="I39" s="329">
        <v>6874.7741999992213</v>
      </c>
      <c r="J39" s="193" t="s">
        <v>2628</v>
      </c>
      <c r="K39" s="193"/>
      <c r="L39" s="329"/>
      <c r="M39" s="193"/>
      <c r="N39" s="329">
        <f t="shared" si="2"/>
        <v>0</v>
      </c>
      <c r="O39" s="329">
        <f t="shared" si="3"/>
        <v>839038.51499999978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41781</v>
      </c>
      <c r="I40" s="329">
        <v>44927</v>
      </c>
      <c r="J40" s="193" t="s">
        <v>2633</v>
      </c>
      <c r="K40" s="193"/>
      <c r="L40" s="329"/>
      <c r="M40" s="193"/>
      <c r="N40" s="329">
        <f>C10+N39-I40-L40</f>
        <v>0</v>
      </c>
      <c r="O40" s="329">
        <f t="shared" si="3"/>
        <v>794111.51499999978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41781</v>
      </c>
      <c r="I41" s="329">
        <v>9171.8258000008009</v>
      </c>
      <c r="J41" s="193" t="s">
        <v>2629</v>
      </c>
      <c r="K41" s="193"/>
      <c r="L41" s="329"/>
      <c r="M41" s="193"/>
      <c r="N41" s="329">
        <f>C11+N40-I41-L41</f>
        <v>122443.68919999918</v>
      </c>
      <c r="O41" s="329">
        <f t="shared" si="3"/>
        <v>784939.68919999897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41782</v>
      </c>
      <c r="I42" s="329">
        <v>19728.84</v>
      </c>
      <c r="J42" s="193" t="s">
        <v>2629</v>
      </c>
      <c r="K42" s="193" t="s">
        <v>2655</v>
      </c>
      <c r="L42" s="329">
        <v>20557.560000000001</v>
      </c>
      <c r="M42" s="193" t="s">
        <v>2629</v>
      </c>
      <c r="N42" s="329">
        <f t="shared" si="2"/>
        <v>82157.289199999184</v>
      </c>
      <c r="O42" s="329">
        <f t="shared" si="3"/>
        <v>744653.28919999895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41782</v>
      </c>
      <c r="I43" s="329"/>
      <c r="J43" s="193"/>
      <c r="K43" s="193" t="s">
        <v>2655</v>
      </c>
      <c r="L43" s="329">
        <v>19855.490000000002</v>
      </c>
      <c r="M43" s="193" t="s">
        <v>2629</v>
      </c>
      <c r="N43" s="329">
        <f t="shared" si="2"/>
        <v>62301.799199999179</v>
      </c>
      <c r="O43" s="329">
        <f t="shared" si="3"/>
        <v>724797.79919999896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41782</v>
      </c>
      <c r="I44" s="329"/>
      <c r="J44" s="193"/>
      <c r="K44" s="193" t="s">
        <v>2655</v>
      </c>
      <c r="L44" s="329">
        <v>20513.68</v>
      </c>
      <c r="M44" s="193" t="s">
        <v>2629</v>
      </c>
      <c r="N44" s="329">
        <f t="shared" si="2"/>
        <v>41788.119199999179</v>
      </c>
      <c r="O44" s="329">
        <f t="shared" si="3"/>
        <v>704284.11919999891</v>
      </c>
    </row>
    <row r="45" spans="1:15" x14ac:dyDescent="0.15">
      <c r="A45" s="193"/>
      <c r="B45" s="193"/>
      <c r="C45" s="329"/>
      <c r="D45" s="482">
        <v>41783</v>
      </c>
      <c r="E45" s="193" t="s">
        <v>1283</v>
      </c>
      <c r="F45" s="193" t="s">
        <v>2651</v>
      </c>
      <c r="G45" s="329">
        <f>+'[1]รับ 0514'!$D$24</f>
        <v>119516</v>
      </c>
      <c r="H45" s="482">
        <v>41783</v>
      </c>
      <c r="I45" s="329">
        <v>13080.770000000002</v>
      </c>
      <c r="J45" s="193" t="s">
        <v>2629</v>
      </c>
      <c r="K45" s="193"/>
      <c r="L45" s="329"/>
      <c r="M45" s="193"/>
      <c r="N45" s="329">
        <f t="shared" si="2"/>
        <v>28707.349199999175</v>
      </c>
      <c r="O45" s="329">
        <f t="shared" si="3"/>
        <v>810719.34919999889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>
        <v>41784</v>
      </c>
      <c r="I46" s="329">
        <v>4065.25</v>
      </c>
      <c r="J46" s="193" t="s">
        <v>2629</v>
      </c>
      <c r="K46" s="193" t="s">
        <v>2655</v>
      </c>
      <c r="L46" s="329">
        <v>24642.099199999175</v>
      </c>
      <c r="M46" s="193" t="s">
        <v>2629</v>
      </c>
      <c r="N46" s="329">
        <f>+N45-I46-L46</f>
        <v>0</v>
      </c>
      <c r="O46" s="329">
        <f t="shared" si="3"/>
        <v>782011.99999999977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>
        <v>41784</v>
      </c>
      <c r="I47" s="329"/>
      <c r="J47" s="193"/>
      <c r="K47" s="193" t="s">
        <v>2656</v>
      </c>
      <c r="L47" s="329">
        <v>34596.3108000008</v>
      </c>
      <c r="M47" s="193" t="s">
        <v>2634</v>
      </c>
      <c r="N47" s="329">
        <f>C12+N46-I47-L47</f>
        <v>85004.689199999208</v>
      </c>
      <c r="O47" s="329">
        <f t="shared" si="3"/>
        <v>747415.68919999897</v>
      </c>
    </row>
    <row r="48" spans="1:15" x14ac:dyDescent="0.15">
      <c r="A48" s="193"/>
      <c r="B48" s="193"/>
      <c r="C48" s="329"/>
      <c r="D48" s="482"/>
      <c r="E48" s="193"/>
      <c r="F48" s="203"/>
      <c r="G48" s="329"/>
      <c r="H48" s="482">
        <v>41785</v>
      </c>
      <c r="I48" s="329">
        <v>9592.64</v>
      </c>
      <c r="J48" s="193" t="s">
        <v>2634</v>
      </c>
      <c r="K48" s="193" t="s">
        <v>2656</v>
      </c>
      <c r="L48" s="329">
        <v>47796.66</v>
      </c>
      <c r="M48" s="193" t="s">
        <v>2634</v>
      </c>
      <c r="N48" s="329">
        <f t="shared" si="2"/>
        <v>27615.389199999205</v>
      </c>
      <c r="O48" s="329">
        <f t="shared" si="3"/>
        <v>690026.38919999893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41786</v>
      </c>
      <c r="I49" s="329">
        <v>9822.0499999999993</v>
      </c>
      <c r="J49" s="193" t="s">
        <v>2634</v>
      </c>
      <c r="K49" s="193" t="s">
        <v>2656</v>
      </c>
      <c r="L49" s="329">
        <v>17793.339199999205</v>
      </c>
      <c r="M49" s="193" t="s">
        <v>2634</v>
      </c>
      <c r="N49" s="329">
        <f>+N48-I49-L49</f>
        <v>0</v>
      </c>
      <c r="O49" s="329">
        <f t="shared" si="3"/>
        <v>662410.99999999965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41786</v>
      </c>
      <c r="I50" s="329"/>
      <c r="J50" s="193"/>
      <c r="K50" s="193" t="s">
        <v>2656</v>
      </c>
      <c r="L50" s="329">
        <v>36986.270800000799</v>
      </c>
      <c r="M50" s="193" t="s">
        <v>2635</v>
      </c>
      <c r="N50" s="329">
        <f>C13+N49-I50-L50</f>
        <v>42707.729199999201</v>
      </c>
      <c r="O50" s="329">
        <f t="shared" si="3"/>
        <v>625424.7291999989</v>
      </c>
    </row>
    <row r="51" spans="1:15" x14ac:dyDescent="0.15">
      <c r="A51" s="193"/>
      <c r="B51" s="193"/>
      <c r="C51" s="329"/>
      <c r="D51" s="482">
        <v>41787</v>
      </c>
      <c r="E51" s="193" t="s">
        <v>1283</v>
      </c>
      <c r="F51" s="193" t="s">
        <v>2650</v>
      </c>
      <c r="G51" s="329">
        <f>+'[1]รับ 0514'!$D$25</f>
        <v>84718</v>
      </c>
      <c r="H51" s="482">
        <v>41787</v>
      </c>
      <c r="I51" s="329">
        <v>18949.11</v>
      </c>
      <c r="J51" s="193" t="s">
        <v>2635</v>
      </c>
      <c r="K51" s="193" t="s">
        <v>2656</v>
      </c>
      <c r="L51" s="329">
        <v>23758.619199999201</v>
      </c>
      <c r="M51" s="193" t="s">
        <v>2635</v>
      </c>
      <c r="N51" s="329">
        <f t="shared" si="2"/>
        <v>0</v>
      </c>
      <c r="O51" s="329">
        <f t="shared" si="3"/>
        <v>667434.99999999977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41787</v>
      </c>
      <c r="I52" s="329"/>
      <c r="J52" s="193"/>
      <c r="K52" s="193" t="s">
        <v>2656</v>
      </c>
      <c r="L52" s="329">
        <v>22504.940800000801</v>
      </c>
      <c r="M52" s="193" t="s">
        <v>2636</v>
      </c>
      <c r="N52" s="329">
        <f>C14+N51-I52-L52</f>
        <v>136835.0591999992</v>
      </c>
      <c r="O52" s="329">
        <f t="shared" si="3"/>
        <v>644930.05919999897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41787</v>
      </c>
      <c r="I53" s="329"/>
      <c r="J53" s="193"/>
      <c r="K53" s="193" t="s">
        <v>2656</v>
      </c>
      <c r="L53" s="329">
        <v>38626.080000000002</v>
      </c>
      <c r="M53" s="193" t="s">
        <v>2636</v>
      </c>
      <c r="N53" s="329">
        <f t="shared" si="2"/>
        <v>98208.979199999201</v>
      </c>
      <c r="O53" s="329">
        <f t="shared" si="3"/>
        <v>606303.97919999901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41787</v>
      </c>
      <c r="I54" s="329"/>
      <c r="J54" s="193"/>
      <c r="K54" s="193" t="s">
        <v>2656</v>
      </c>
      <c r="L54" s="329">
        <v>2581.39</v>
      </c>
      <c r="M54" s="193" t="s">
        <v>2636</v>
      </c>
      <c r="N54" s="329">
        <f t="shared" si="2"/>
        <v>95627.589199999202</v>
      </c>
      <c r="O54" s="329">
        <f t="shared" si="3"/>
        <v>603722.589199999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41788</v>
      </c>
      <c r="I55" s="329">
        <v>10933.300000000001</v>
      </c>
      <c r="J55" s="193" t="s">
        <v>2636</v>
      </c>
      <c r="K55" s="193" t="s">
        <v>2656</v>
      </c>
      <c r="L55" s="329">
        <v>49005.47</v>
      </c>
      <c r="M55" s="193" t="s">
        <v>2636</v>
      </c>
      <c r="N55" s="329">
        <f t="shared" si="2"/>
        <v>35688.819199999198</v>
      </c>
      <c r="O55" s="329">
        <f t="shared" si="3"/>
        <v>543783.81919999898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41788</v>
      </c>
      <c r="I56" s="329"/>
      <c r="J56" s="203"/>
      <c r="K56" s="193" t="s">
        <v>2656</v>
      </c>
      <c r="L56" s="329">
        <v>19364.98</v>
      </c>
      <c r="M56" s="193" t="s">
        <v>2636</v>
      </c>
      <c r="N56" s="329">
        <f t="shared" si="2"/>
        <v>16323.839199999198</v>
      </c>
      <c r="O56" s="329">
        <f t="shared" si="3"/>
        <v>524418.839199999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>
        <v>41788</v>
      </c>
      <c r="I57" s="329"/>
      <c r="J57" s="193"/>
      <c r="K57" s="193" t="s">
        <v>2656</v>
      </c>
      <c r="L57" s="329">
        <v>16323.839199999198</v>
      </c>
      <c r="M57" s="193" t="s">
        <v>2636</v>
      </c>
      <c r="N57" s="329">
        <f t="shared" si="2"/>
        <v>0</v>
      </c>
      <c r="O57" s="329">
        <f t="shared" si="3"/>
        <v>508094.99999999983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>
        <v>41788</v>
      </c>
      <c r="I58" s="329"/>
      <c r="J58" s="193"/>
      <c r="K58" s="193" t="s">
        <v>2656</v>
      </c>
      <c r="L58" s="329">
        <v>3320.2108000008002</v>
      </c>
      <c r="M58" s="193" t="s">
        <v>2637</v>
      </c>
      <c r="N58" s="329">
        <f>C15+N57-I58-L58</f>
        <v>76365.789199999199</v>
      </c>
      <c r="O58" s="329">
        <f t="shared" si="3"/>
        <v>504774.78919999901</v>
      </c>
    </row>
    <row r="59" spans="1:15" x14ac:dyDescent="0.15">
      <c r="A59" s="193"/>
      <c r="B59" s="193"/>
      <c r="C59" s="329"/>
      <c r="D59" s="482">
        <v>41789</v>
      </c>
      <c r="E59" s="193" t="s">
        <v>1283</v>
      </c>
      <c r="F59" s="193" t="s">
        <v>2648</v>
      </c>
      <c r="G59" s="329">
        <f>+'[1]รับ 0514'!$D$26</f>
        <v>84696</v>
      </c>
      <c r="H59" s="482">
        <v>41789</v>
      </c>
      <c r="I59" s="329">
        <v>7808.76</v>
      </c>
      <c r="J59" s="193" t="s">
        <v>2637</v>
      </c>
      <c r="K59" s="193"/>
      <c r="L59" s="329"/>
      <c r="M59" s="193"/>
      <c r="N59" s="329">
        <f t="shared" si="2"/>
        <v>68557.029199999204</v>
      </c>
      <c r="O59" s="329">
        <f t="shared" si="3"/>
        <v>581662.02919999906</v>
      </c>
    </row>
    <row r="60" spans="1:15" x14ac:dyDescent="0.15">
      <c r="A60" s="193"/>
      <c r="B60" s="193"/>
      <c r="C60" s="329"/>
      <c r="D60" s="482">
        <v>41790</v>
      </c>
      <c r="E60" s="193" t="s">
        <v>1283</v>
      </c>
      <c r="F60" s="193" t="s">
        <v>2649</v>
      </c>
      <c r="G60" s="329">
        <f>+'[1]รับ 0514'!$D$27</f>
        <v>209141</v>
      </c>
      <c r="H60" s="482">
        <v>41790</v>
      </c>
      <c r="I60" s="329">
        <v>3398.59</v>
      </c>
      <c r="J60" s="193" t="s">
        <v>2637</v>
      </c>
      <c r="K60" s="193" t="s">
        <v>2656</v>
      </c>
      <c r="L60" s="329">
        <v>40912.639999999999</v>
      </c>
      <c r="M60" s="193" t="s">
        <v>2637</v>
      </c>
      <c r="N60" s="329">
        <f t="shared" si="2"/>
        <v>24245.799199999208</v>
      </c>
      <c r="O60" s="329">
        <f t="shared" si="3"/>
        <v>746491.79919999908</v>
      </c>
    </row>
    <row r="61" spans="1:15" hidden="1" x14ac:dyDescent="0.15">
      <c r="A61" s="193"/>
      <c r="B61" s="193"/>
      <c r="C61" s="329"/>
      <c r="D61" s="482"/>
      <c r="E61" s="193"/>
      <c r="F61" s="203"/>
      <c r="G61" s="329"/>
      <c r="H61" s="482"/>
      <c r="I61" s="329"/>
      <c r="J61" s="203"/>
      <c r="K61" s="193"/>
      <c r="L61" s="329"/>
      <c r="M61" s="193"/>
      <c r="N61" s="329">
        <f t="shared" si="2"/>
        <v>24245.799199999208</v>
      </c>
      <c r="O61" s="329">
        <f t="shared" si="3"/>
        <v>746491.79919999908</v>
      </c>
    </row>
    <row r="62" spans="1:15" hidden="1" x14ac:dyDescent="0.15">
      <c r="A62" s="193"/>
      <c r="B62" s="193"/>
      <c r="C62" s="329"/>
      <c r="D62" s="482"/>
      <c r="E62" s="193"/>
      <c r="F62" s="203"/>
      <c r="G62" s="329"/>
      <c r="H62" s="482"/>
      <c r="I62" s="329"/>
      <c r="J62" s="203"/>
      <c r="K62" s="193"/>
      <c r="L62" s="329"/>
      <c r="M62" s="203"/>
      <c r="N62" s="329">
        <f t="shared" si="2"/>
        <v>24245.799199999208</v>
      </c>
      <c r="O62" s="329">
        <f t="shared" si="3"/>
        <v>746491.79919999908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24245.799199999208</v>
      </c>
      <c r="O63" s="329">
        <f t="shared" si="3"/>
        <v>746491.79919999908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2"/>
        <v>24245.799199999208</v>
      </c>
      <c r="O64" s="329">
        <f t="shared" si="3"/>
        <v>746491.79919999908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203"/>
      <c r="K65" s="193"/>
      <c r="L65" s="329"/>
      <c r="M65" s="193"/>
      <c r="N65" s="329">
        <f t="shared" si="2"/>
        <v>24245.799199999208</v>
      </c>
      <c r="O65" s="329">
        <f t="shared" si="3"/>
        <v>746491.79919999908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2"/>
        <v>24245.799199999208</v>
      </c>
      <c r="O66" s="329">
        <f t="shared" si="3"/>
        <v>746491.79919999908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193"/>
      <c r="N67" s="329">
        <f t="shared" si="2"/>
        <v>24245.799199999208</v>
      </c>
      <c r="O67" s="329">
        <f t="shared" si="3"/>
        <v>746491.79919999908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2"/>
        <v>24245.799199999208</v>
      </c>
      <c r="O68" s="329">
        <f t="shared" si="3"/>
        <v>746491.79919999908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24245.799199999208</v>
      </c>
      <c r="O69" s="329">
        <f t="shared" si="3"/>
        <v>746491.79919999908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24245.799199999208</v>
      </c>
      <c r="O70" s="329">
        <f t="shared" si="3"/>
        <v>746491.79919999908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24245.799199999208</v>
      </c>
      <c r="O71" s="329">
        <f t="shared" si="3"/>
        <v>746491.79919999908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24245.799199999208</v>
      </c>
      <c r="O72" s="329">
        <f t="shared" si="3"/>
        <v>746491.79919999908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24245.799199999208</v>
      </c>
      <c r="O73" s="329">
        <f t="shared" si="3"/>
        <v>746491.79919999908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ref="N74:N100" si="4">+N73-I74-L74</f>
        <v>24245.799199999208</v>
      </c>
      <c r="O74" s="329">
        <f t="shared" ref="O74:O100" si="5">O73+G74-I74-L74</f>
        <v>746491.79919999908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4"/>
        <v>24245.799199999208</v>
      </c>
      <c r="O75" s="329">
        <f t="shared" si="5"/>
        <v>746491.79919999908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4"/>
        <v>24245.799199999208</v>
      </c>
      <c r="O76" s="329">
        <f t="shared" si="5"/>
        <v>746491.79919999908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24245.799199999208</v>
      </c>
      <c r="O77" s="329">
        <f t="shared" si="5"/>
        <v>746491.79919999908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24245.799199999208</v>
      </c>
      <c r="O78" s="329">
        <f t="shared" si="5"/>
        <v>746491.79919999908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24245.799199999208</v>
      </c>
      <c r="O79" s="329">
        <f t="shared" si="5"/>
        <v>746491.79919999908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24245.799199999208</v>
      </c>
      <c r="O80" s="329">
        <f t="shared" si="5"/>
        <v>746491.79919999908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24245.799199999208</v>
      </c>
      <c r="O81" s="329">
        <f t="shared" si="5"/>
        <v>746491.79919999908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4"/>
        <v>24245.799199999208</v>
      </c>
      <c r="O82" s="329">
        <f t="shared" si="5"/>
        <v>746491.79919999908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4"/>
        <v>24245.799199999208</v>
      </c>
      <c r="O83" s="329">
        <f t="shared" si="5"/>
        <v>746491.79919999908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4"/>
        <v>24245.799199999208</v>
      </c>
      <c r="O84" s="329">
        <f t="shared" si="5"/>
        <v>746491.79919999908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4"/>
        <v>24245.799199999208</v>
      </c>
      <c r="O85" s="329">
        <f t="shared" si="5"/>
        <v>746491.79919999908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24245.799199999208</v>
      </c>
      <c r="O86" s="329">
        <f t="shared" si="5"/>
        <v>746491.79919999908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4"/>
        <v>24245.799199999208</v>
      </c>
      <c r="O87" s="329">
        <f t="shared" si="5"/>
        <v>746491.79919999908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4"/>
        <v>24245.799199999208</v>
      </c>
      <c r="O88" s="329">
        <f t="shared" si="5"/>
        <v>746491.79919999908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24245.799199999208</v>
      </c>
      <c r="O89" s="329">
        <f t="shared" si="5"/>
        <v>746491.79919999908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24245.799199999208</v>
      </c>
      <c r="O90" s="329">
        <f t="shared" si="5"/>
        <v>746491.79919999908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4"/>
        <v>24245.799199999208</v>
      </c>
      <c r="O91" s="329">
        <f t="shared" si="5"/>
        <v>746491.79919999908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4"/>
        <v>24245.799199999208</v>
      </c>
      <c r="O92" s="329">
        <f t="shared" si="5"/>
        <v>746491.79919999908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4"/>
        <v>24245.799199999208</v>
      </c>
      <c r="O93" s="329">
        <f t="shared" si="5"/>
        <v>746491.79919999908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24245.799199999208</v>
      </c>
      <c r="O94" s="329">
        <f t="shared" si="5"/>
        <v>746491.79919999908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4"/>
        <v>24245.799199999208</v>
      </c>
      <c r="O95" s="329">
        <f t="shared" si="5"/>
        <v>746491.79919999908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4"/>
        <v>24245.799199999208</v>
      </c>
      <c r="O96" s="329">
        <f t="shared" si="5"/>
        <v>746491.79919999908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4"/>
        <v>24245.799199999208</v>
      </c>
      <c r="O97" s="329">
        <f t="shared" si="5"/>
        <v>746491.79919999908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4"/>
        <v>24245.799199999208</v>
      </c>
      <c r="O98" s="329">
        <f t="shared" si="5"/>
        <v>746491.79919999908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4"/>
        <v>24245.799199999208</v>
      </c>
      <c r="O99" s="329">
        <f t="shared" si="5"/>
        <v>746491.79919999908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4"/>
        <v>24245.799199999208</v>
      </c>
      <c r="O100" s="329">
        <f t="shared" si="5"/>
        <v>746491.79919999908</v>
      </c>
    </row>
    <row r="101" spans="1:15" x14ac:dyDescent="0.15">
      <c r="A101" s="224"/>
      <c r="B101" s="224"/>
      <c r="C101" s="335">
        <f>SUM(C7:C100)</f>
        <v>896328.00919999916</v>
      </c>
      <c r="D101" s="224"/>
      <c r="E101" s="224"/>
      <c r="F101" s="224"/>
      <c r="G101" s="335">
        <f>SUM(G7:G99)</f>
        <v>722246</v>
      </c>
      <c r="H101" s="226"/>
      <c r="I101" s="335">
        <f>SUM(I7:I99)</f>
        <v>339563.3</v>
      </c>
      <c r="J101" s="224"/>
      <c r="K101" s="224"/>
      <c r="L101" s="335">
        <f>SUM(L7:L99)</f>
        <v>532518.90999999992</v>
      </c>
      <c r="M101" s="224"/>
      <c r="N101" s="227"/>
      <c r="O101" s="228">
        <f>C101+G101-I101-L101</f>
        <v>746491.79919999931</v>
      </c>
    </row>
    <row r="102" spans="1:15" x14ac:dyDescent="0.15">
      <c r="A102" s="230"/>
      <c r="B102" s="615"/>
      <c r="C102" s="615"/>
      <c r="D102" s="615"/>
      <c r="E102" s="231"/>
      <c r="F102" s="504"/>
      <c r="G102" s="232"/>
      <c r="H102" s="233"/>
      <c r="I102" s="234"/>
      <c r="J102" s="272"/>
      <c r="K102" s="235" t="s">
        <v>200</v>
      </c>
      <c r="L102" s="236">
        <f>+L101+I101</f>
        <v>872082.21</v>
      </c>
      <c r="M102" s="284"/>
      <c r="N102" s="330">
        <f>+N100</f>
        <v>24245.799199999208</v>
      </c>
      <c r="O102" s="331" t="s">
        <v>2637</v>
      </c>
    </row>
    <row r="103" spans="1:15" x14ac:dyDescent="0.15">
      <c r="A103" s="181"/>
      <c r="B103" s="505"/>
      <c r="C103" s="336"/>
      <c r="D103" s="505"/>
      <c r="E103" s="231"/>
      <c r="F103" s="504"/>
      <c r="G103" s="232"/>
      <c r="H103" s="233"/>
      <c r="I103" s="234"/>
      <c r="J103" s="273"/>
      <c r="K103" s="235"/>
      <c r="L103" s="236"/>
      <c r="M103" s="284"/>
      <c r="N103" s="330">
        <v>134495</v>
      </c>
      <c r="O103" s="331" t="str">
        <f>+F25</f>
        <v>GC 090514</v>
      </c>
    </row>
    <row r="104" spans="1:15" x14ac:dyDescent="0.15">
      <c r="A104" s="230" t="s">
        <v>2631</v>
      </c>
      <c r="B104" s="505" t="s">
        <v>2644</v>
      </c>
      <c r="C104" s="336"/>
      <c r="D104" s="505"/>
      <c r="E104" s="231" t="s">
        <v>67</v>
      </c>
      <c r="F104" s="504">
        <v>2134921.87</v>
      </c>
      <c r="G104" s="232" t="s">
        <v>98</v>
      </c>
      <c r="H104" s="233">
        <v>41746</v>
      </c>
      <c r="I104" s="234" t="s">
        <v>199</v>
      </c>
      <c r="J104" s="236">
        <v>33245.519999999997</v>
      </c>
      <c r="K104" s="268"/>
      <c r="L104" s="236"/>
      <c r="M104" s="235"/>
      <c r="N104" s="330">
        <v>89680</v>
      </c>
      <c r="O104" s="331" t="str">
        <f>+F33</f>
        <v>GC 160514</v>
      </c>
    </row>
    <row r="105" spans="1:15" x14ac:dyDescent="0.15">
      <c r="A105" s="230" t="s">
        <v>2632</v>
      </c>
      <c r="B105" s="505" t="s">
        <v>2657</v>
      </c>
      <c r="C105" s="336"/>
      <c r="D105" s="505"/>
      <c r="E105" s="231" t="s">
        <v>67</v>
      </c>
      <c r="F105" s="504">
        <v>1542760.86</v>
      </c>
      <c r="G105" s="232" t="s">
        <v>98</v>
      </c>
      <c r="H105" s="233">
        <v>41747</v>
      </c>
      <c r="I105" s="234" t="s">
        <v>199</v>
      </c>
      <c r="J105" s="236">
        <v>58536.38</v>
      </c>
      <c r="K105" s="268"/>
      <c r="L105" s="236"/>
      <c r="M105" s="235"/>
      <c r="N105" s="330">
        <v>119516</v>
      </c>
      <c r="O105" s="331" t="str">
        <f>+F45</f>
        <v>GC 240514</v>
      </c>
    </row>
    <row r="106" spans="1:15" x14ac:dyDescent="0.15">
      <c r="A106" s="230" t="s">
        <v>2634</v>
      </c>
      <c r="B106" s="505" t="s">
        <v>2658</v>
      </c>
      <c r="C106" s="336"/>
      <c r="D106" s="505"/>
      <c r="E106" s="231" t="s">
        <v>67</v>
      </c>
      <c r="F106" s="504">
        <v>1442238.91</v>
      </c>
      <c r="G106" s="232" t="s">
        <v>98</v>
      </c>
      <c r="H106" s="233">
        <v>41761</v>
      </c>
      <c r="I106" s="234" t="s">
        <v>199</v>
      </c>
      <c r="J106" s="236">
        <v>100186.31</v>
      </c>
      <c r="K106" s="268"/>
      <c r="L106" s="236"/>
      <c r="M106" s="235"/>
      <c r="N106" s="330">
        <v>84718</v>
      </c>
      <c r="O106" s="331" t="str">
        <f>+F51</f>
        <v>GC 280514</v>
      </c>
    </row>
    <row r="107" spans="1:15" x14ac:dyDescent="0.15">
      <c r="A107" s="230" t="s">
        <v>2635</v>
      </c>
      <c r="B107" s="505" t="s">
        <v>2659</v>
      </c>
      <c r="C107" s="336"/>
      <c r="D107" s="505"/>
      <c r="E107" s="231" t="s">
        <v>67</v>
      </c>
      <c r="F107" s="504">
        <v>1547295.1</v>
      </c>
      <c r="G107" s="232" t="s">
        <v>98</v>
      </c>
      <c r="H107" s="233">
        <v>41765</v>
      </c>
      <c r="I107" s="234" t="s">
        <v>199</v>
      </c>
      <c r="J107" s="236">
        <v>60744.89</v>
      </c>
      <c r="K107" s="268"/>
      <c r="L107" s="236"/>
      <c r="M107" s="235"/>
      <c r="N107" s="330">
        <v>84696</v>
      </c>
      <c r="O107" s="331" t="str">
        <f>+F59</f>
        <v>GC 300514</v>
      </c>
    </row>
    <row r="108" spans="1:15" x14ac:dyDescent="0.15">
      <c r="A108" s="230" t="s">
        <v>2636</v>
      </c>
      <c r="B108" s="505" t="s">
        <v>2660</v>
      </c>
      <c r="C108" s="336"/>
      <c r="D108" s="505"/>
      <c r="E108" s="231" t="s">
        <v>67</v>
      </c>
      <c r="F108" s="504">
        <v>2152296.06</v>
      </c>
      <c r="G108" s="232" t="s">
        <v>98</v>
      </c>
      <c r="H108" s="233">
        <v>41771</v>
      </c>
      <c r="I108" s="234" t="s">
        <v>199</v>
      </c>
      <c r="J108" s="180">
        <v>148406.70000000001</v>
      </c>
      <c r="K108" s="268"/>
      <c r="L108" s="236"/>
      <c r="M108" s="235"/>
      <c r="N108" s="330">
        <v>209141</v>
      </c>
      <c r="O108" s="331" t="str">
        <f>+F60</f>
        <v>GC 310514</v>
      </c>
    </row>
    <row r="109" spans="1:15" x14ac:dyDescent="0.15">
      <c r="A109" s="230" t="s">
        <v>2637</v>
      </c>
      <c r="B109" s="505" t="s">
        <v>2661</v>
      </c>
      <c r="C109" s="336"/>
      <c r="D109" s="505"/>
      <c r="E109" s="231" t="s">
        <v>67</v>
      </c>
      <c r="F109" s="504">
        <v>3654753.74</v>
      </c>
      <c r="G109" s="232" t="s">
        <v>98</v>
      </c>
      <c r="H109" s="233">
        <v>41771</v>
      </c>
      <c r="I109" s="234" t="s">
        <v>199</v>
      </c>
      <c r="J109" s="180">
        <v>44232.850800000801</v>
      </c>
      <c r="K109" s="268"/>
      <c r="M109" s="235"/>
      <c r="N109" s="330"/>
      <c r="O109" s="331"/>
    </row>
    <row r="110" spans="1:15" ht="12" thickBot="1" x14ac:dyDescent="0.2">
      <c r="A110" s="230"/>
      <c r="B110" s="505"/>
      <c r="C110" s="336"/>
      <c r="D110" s="505"/>
      <c r="E110" s="231"/>
      <c r="F110" s="504"/>
      <c r="G110" s="232"/>
      <c r="H110" s="233"/>
      <c r="I110" s="401" t="s">
        <v>1920</v>
      </c>
      <c r="J110" s="274">
        <f>SUM(J104:J109)</f>
        <v>445352.65080000076</v>
      </c>
      <c r="K110" s="268"/>
      <c r="M110" s="235"/>
      <c r="N110" s="330"/>
      <c r="O110" s="331"/>
    </row>
    <row r="111" spans="1:15" ht="12" thickTop="1" x14ac:dyDescent="0.15">
      <c r="A111" s="230" t="s">
        <v>2628</v>
      </c>
      <c r="B111" s="505" t="s">
        <v>2653</v>
      </c>
      <c r="C111" s="336"/>
      <c r="D111" s="505"/>
      <c r="E111" s="231" t="s">
        <v>67</v>
      </c>
      <c r="F111" s="504">
        <v>43947949.090000004</v>
      </c>
      <c r="G111" s="232" t="s">
        <v>98</v>
      </c>
      <c r="H111" s="233">
        <v>41729</v>
      </c>
      <c r="I111" s="234" t="s">
        <v>199</v>
      </c>
      <c r="J111" s="180">
        <v>1597.43</v>
      </c>
      <c r="K111" s="268"/>
      <c r="M111" s="235"/>
      <c r="N111" s="330"/>
      <c r="O111" s="331"/>
    </row>
    <row r="112" spans="1:15" x14ac:dyDescent="0.15">
      <c r="A112" s="230" t="s">
        <v>2629</v>
      </c>
      <c r="B112" s="505" t="s">
        <v>2654</v>
      </c>
      <c r="C112" s="336"/>
      <c r="D112" s="505"/>
      <c r="E112" s="231" t="s">
        <v>67</v>
      </c>
      <c r="F112" s="504">
        <v>33166170.859999999</v>
      </c>
      <c r="G112" s="232" t="s">
        <v>98</v>
      </c>
      <c r="H112" s="233">
        <v>41737</v>
      </c>
      <c r="I112" s="234" t="s">
        <v>199</v>
      </c>
      <c r="J112" s="180">
        <v>85568.829199999178</v>
      </c>
      <c r="K112" s="268"/>
      <c r="M112" s="235"/>
      <c r="N112" s="330"/>
      <c r="O112" s="331"/>
    </row>
    <row r="113" spans="1:15" ht="12" thickBot="1" x14ac:dyDescent="0.2">
      <c r="A113" s="230"/>
      <c r="B113" s="505"/>
      <c r="C113" s="336"/>
      <c r="D113" s="505"/>
      <c r="E113" s="231"/>
      <c r="F113" s="504"/>
      <c r="G113" s="232"/>
      <c r="H113" s="233"/>
      <c r="I113" s="401" t="s">
        <v>320</v>
      </c>
      <c r="J113" s="274">
        <f>SUM(J111:J112)</f>
        <v>87166.259199999171</v>
      </c>
      <c r="K113" s="268"/>
      <c r="M113" s="235"/>
      <c r="N113" s="330"/>
      <c r="O113" s="331"/>
    </row>
    <row r="114" spans="1:15" ht="12" thickTop="1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35"/>
      <c r="N114" s="330"/>
      <c r="O114" s="331"/>
    </row>
    <row r="115" spans="1:15" x14ac:dyDescent="0.15">
      <c r="A115" s="230" t="s">
        <v>2631</v>
      </c>
      <c r="B115" s="180">
        <v>33246</v>
      </c>
      <c r="C115" s="349">
        <v>24.422599999999999</v>
      </c>
      <c r="D115" s="350">
        <f t="shared" ref="D115:D120" si="6">+B115*C115</f>
        <v>811953.75959999999</v>
      </c>
      <c r="E115" s="350">
        <f t="shared" ref="E115:E120" si="7">+D115*0.01</f>
        <v>8119.5375960000001</v>
      </c>
      <c r="F115" s="350">
        <f t="shared" ref="F115:F120" si="8">+E115*0.1</f>
        <v>811.95375960000001</v>
      </c>
      <c r="G115" s="351">
        <f t="shared" ref="G115:G120" si="9">+E115+F115</f>
        <v>8931.4913555999992</v>
      </c>
      <c r="I115" s="229"/>
      <c r="J115" s="229"/>
      <c r="M115" s="235"/>
      <c r="N115" s="330"/>
      <c r="O115" s="331"/>
    </row>
    <row r="116" spans="1:15" x14ac:dyDescent="0.15">
      <c r="A116" s="230" t="s">
        <v>2632</v>
      </c>
      <c r="B116" s="180">
        <v>58536</v>
      </c>
      <c r="C116" s="349">
        <v>24.421800000000001</v>
      </c>
      <c r="D116" s="350">
        <f t="shared" si="6"/>
        <v>1429554.4848</v>
      </c>
      <c r="E116" s="350">
        <f t="shared" si="7"/>
        <v>14295.544848</v>
      </c>
      <c r="F116" s="350">
        <f t="shared" si="8"/>
        <v>1429.5544848</v>
      </c>
      <c r="G116" s="351">
        <f t="shared" si="9"/>
        <v>15725.0993328</v>
      </c>
      <c r="I116" s="229"/>
      <c r="J116" s="229"/>
      <c r="M116" s="235"/>
      <c r="N116" s="330"/>
      <c r="O116" s="331"/>
    </row>
    <row r="117" spans="1:15" x14ac:dyDescent="0.15">
      <c r="A117" s="230" t="s">
        <v>2634</v>
      </c>
      <c r="B117" s="180">
        <v>100186</v>
      </c>
      <c r="C117" s="349">
        <v>25.021000000000001</v>
      </c>
      <c r="D117" s="350">
        <f t="shared" si="6"/>
        <v>2506753.906</v>
      </c>
      <c r="E117" s="350">
        <f t="shared" si="7"/>
        <v>25067.539059999999</v>
      </c>
      <c r="F117" s="350">
        <f t="shared" si="8"/>
        <v>2506.7539059999999</v>
      </c>
      <c r="G117" s="351">
        <f t="shared" si="9"/>
        <v>27574.292966000001</v>
      </c>
      <c r="I117" s="229"/>
      <c r="J117" s="229"/>
      <c r="M117" s="266">
        <f>+O117-O101</f>
        <v>0</v>
      </c>
      <c r="N117" s="228" t="s">
        <v>56</v>
      </c>
      <c r="O117" s="333">
        <f>SUM(N102:N116)</f>
        <v>746491.79919999919</v>
      </c>
    </row>
    <row r="118" spans="1:15" x14ac:dyDescent="0.15">
      <c r="A118" s="230" t="s">
        <v>2635</v>
      </c>
      <c r="B118" s="180">
        <v>60745</v>
      </c>
      <c r="C118" s="349">
        <v>25.0169</v>
      </c>
      <c r="D118" s="350">
        <f t="shared" si="6"/>
        <v>1519651.5904999999</v>
      </c>
      <c r="E118" s="350">
        <f t="shared" si="7"/>
        <v>15196.515905</v>
      </c>
      <c r="F118" s="350">
        <f t="shared" si="8"/>
        <v>1519.6515905000001</v>
      </c>
      <c r="G118" s="351">
        <f t="shared" si="9"/>
        <v>16716.167495500002</v>
      </c>
      <c r="I118" s="229"/>
      <c r="J118" s="259"/>
    </row>
    <row r="119" spans="1:15" s="181" customFormat="1" x14ac:dyDescent="0.15">
      <c r="A119" s="230" t="s">
        <v>2636</v>
      </c>
      <c r="B119" s="180">
        <v>148407</v>
      </c>
      <c r="C119" s="349">
        <v>24.768899999999999</v>
      </c>
      <c r="D119" s="350">
        <f t="shared" si="6"/>
        <v>3675878.1422999999</v>
      </c>
      <c r="E119" s="350">
        <f t="shared" si="7"/>
        <v>36758.781423</v>
      </c>
      <c r="F119" s="350">
        <f t="shared" si="8"/>
        <v>3675.8781423</v>
      </c>
      <c r="G119" s="351">
        <f t="shared" si="9"/>
        <v>40434.659565299997</v>
      </c>
      <c r="I119" s="229"/>
      <c r="J119" s="229"/>
      <c r="L119" s="180"/>
      <c r="M119" s="182"/>
      <c r="N119" s="180"/>
      <c r="O119" s="180"/>
    </row>
    <row r="120" spans="1:15" s="181" customFormat="1" x14ac:dyDescent="0.15">
      <c r="A120" s="230" t="s">
        <v>2637</v>
      </c>
      <c r="B120" s="180">
        <v>44233</v>
      </c>
      <c r="C120" s="349">
        <v>24.636500000000002</v>
      </c>
      <c r="D120" s="350">
        <f t="shared" si="6"/>
        <v>1089746.3045000001</v>
      </c>
      <c r="E120" s="350">
        <f t="shared" si="7"/>
        <v>10897.463045</v>
      </c>
      <c r="F120" s="350">
        <f t="shared" si="8"/>
        <v>1089.7463045000002</v>
      </c>
      <c r="G120" s="351">
        <f t="shared" si="9"/>
        <v>11987.209349500001</v>
      </c>
      <c r="I120" s="229"/>
      <c r="J120" s="259"/>
      <c r="L120" s="180"/>
      <c r="M120" s="182"/>
      <c r="N120" s="180"/>
      <c r="O120" s="180"/>
    </row>
    <row r="121" spans="1:15" ht="12" thickBot="1" x14ac:dyDescent="0.2">
      <c r="A121" s="230"/>
      <c r="B121" s="381">
        <f>SUM(B115:B120)</f>
        <v>445353</v>
      </c>
      <c r="C121" s="349"/>
      <c r="D121" s="350"/>
      <c r="E121" s="380">
        <f>SUM(E115:E120)</f>
        <v>110335.38187699999</v>
      </c>
      <c r="F121" s="380">
        <f t="shared" ref="F121:G121" si="10">SUM(F115:F120)</f>
        <v>11033.5381877</v>
      </c>
      <c r="G121" s="380">
        <f t="shared" si="10"/>
        <v>121368.9200647</v>
      </c>
      <c r="I121" s="229"/>
      <c r="J121" s="259"/>
    </row>
    <row r="122" spans="1:15" ht="12" thickTop="1" x14ac:dyDescent="0.15">
      <c r="A122" s="230" t="s">
        <v>2628</v>
      </c>
      <c r="B122" s="180">
        <v>1597</v>
      </c>
      <c r="C122" s="349">
        <v>24.780200000000001</v>
      </c>
      <c r="D122" s="350">
        <f t="shared" ref="D122:D123" si="11">+B122*C122</f>
        <v>39573.979400000004</v>
      </c>
      <c r="E122" s="350">
        <f t="shared" ref="E122:E123" si="12">+D122*0.01</f>
        <v>395.73979400000007</v>
      </c>
      <c r="F122" s="350">
        <f t="shared" ref="F122:F123" si="13">+E122*0.1</f>
        <v>39.573979400000013</v>
      </c>
      <c r="G122" s="351">
        <f t="shared" ref="G122:G123" si="14">+E122+F122</f>
        <v>435.31377340000006</v>
      </c>
      <c r="I122" s="229"/>
    </row>
    <row r="123" spans="1:15" x14ac:dyDescent="0.15">
      <c r="A123" s="230" t="s">
        <v>2629</v>
      </c>
      <c r="B123" s="180">
        <v>85569</v>
      </c>
      <c r="C123" s="349">
        <v>24.996300000000002</v>
      </c>
      <c r="D123" s="350">
        <f t="shared" si="11"/>
        <v>2138908.3947000001</v>
      </c>
      <c r="E123" s="350">
        <f t="shared" si="12"/>
        <v>21389.083947000003</v>
      </c>
      <c r="F123" s="350">
        <f t="shared" si="13"/>
        <v>2138.9083947000004</v>
      </c>
      <c r="G123" s="351">
        <f t="shared" si="14"/>
        <v>23527.992341700003</v>
      </c>
      <c r="I123" s="229"/>
    </row>
    <row r="124" spans="1:15" ht="12" thickBot="1" x14ac:dyDescent="0.2">
      <c r="A124" s="230"/>
      <c r="B124" s="381">
        <f>SUM(B122:B123)</f>
        <v>87166</v>
      </c>
      <c r="C124" s="349"/>
      <c r="D124" s="350"/>
      <c r="E124" s="380">
        <f>SUM(E122:E123)</f>
        <v>21784.823741000004</v>
      </c>
      <c r="F124" s="380">
        <f t="shared" ref="F124" si="15">SUM(F122:F123)</f>
        <v>2178.4823741000005</v>
      </c>
      <c r="G124" s="380">
        <f t="shared" ref="G124" si="16">SUM(G122:G123)</f>
        <v>23963.306115100004</v>
      </c>
      <c r="I124" s="229"/>
    </row>
    <row r="125" spans="1:15" ht="12" thickTop="1" x14ac:dyDescent="0.15">
      <c r="I125" s="229"/>
    </row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363"/>
  <sheetViews>
    <sheetView topLeftCell="A334" workbookViewId="0">
      <selection activeCell="I358" sqref="I358"/>
    </sheetView>
  </sheetViews>
  <sheetFormatPr defaultRowHeight="14.25" x14ac:dyDescent="0.2"/>
  <cols>
    <col min="1" max="1" width="14.5703125" style="518" customWidth="1"/>
    <col min="2" max="2" width="14.5703125" style="518" hidden="1" customWidth="1"/>
    <col min="3" max="3" width="14.5703125" style="518" customWidth="1"/>
    <col min="4" max="4" width="82.5703125" style="518" hidden="1" customWidth="1"/>
    <col min="5" max="6" width="21.28515625" style="518" hidden="1" customWidth="1"/>
    <col min="7" max="7" width="21.28515625" style="518" customWidth="1"/>
    <col min="8" max="8" width="15.7109375" style="518" bestFit="1" customWidth="1"/>
    <col min="9" max="9" width="15.42578125" style="518" bestFit="1" customWidth="1"/>
    <col min="10" max="16384" width="9.140625" style="518"/>
  </cols>
  <sheetData>
    <row r="1" spans="1:9" s="506" customFormat="1" ht="15" x14ac:dyDescent="0.5">
      <c r="A1" s="622" t="s">
        <v>2470</v>
      </c>
      <c r="B1" s="622"/>
      <c r="C1" s="622"/>
      <c r="D1" s="622"/>
      <c r="E1" s="622"/>
      <c r="F1" s="622"/>
      <c r="G1" s="622"/>
      <c r="H1" s="622"/>
      <c r="I1" s="622"/>
    </row>
    <row r="2" spans="1:9" s="506" customFormat="1" ht="15" x14ac:dyDescent="0.5">
      <c r="A2" s="623" t="s">
        <v>2627</v>
      </c>
      <c r="B2" s="623"/>
      <c r="C2" s="623"/>
      <c r="D2" s="623"/>
      <c r="E2" s="623"/>
      <c r="F2" s="623"/>
      <c r="G2" s="623"/>
      <c r="H2" s="623"/>
      <c r="I2" s="623"/>
    </row>
    <row r="3" spans="1:9" s="506" customFormat="1" ht="15" x14ac:dyDescent="0.5">
      <c r="A3" s="507" t="s">
        <v>9</v>
      </c>
      <c r="B3" s="507" t="s">
        <v>1688</v>
      </c>
      <c r="C3" s="507" t="s">
        <v>1689</v>
      </c>
      <c r="D3" s="507" t="s">
        <v>1690</v>
      </c>
      <c r="E3" s="507" t="s">
        <v>1691</v>
      </c>
      <c r="F3" s="507" t="s">
        <v>1692</v>
      </c>
      <c r="G3" s="507" t="s">
        <v>1693</v>
      </c>
      <c r="H3" s="508" t="s">
        <v>1694</v>
      </c>
      <c r="I3" s="508" t="s">
        <v>1695</v>
      </c>
    </row>
    <row r="4" spans="1:9" s="506" customFormat="1" ht="15" hidden="1" x14ac:dyDescent="0.5">
      <c r="A4" s="509">
        <v>41730</v>
      </c>
      <c r="B4" s="510">
        <v>560002</v>
      </c>
      <c r="C4" s="510">
        <v>69</v>
      </c>
      <c r="D4" s="511" t="s">
        <v>1700</v>
      </c>
      <c r="E4" s="512" t="s">
        <v>1703</v>
      </c>
      <c r="F4" s="512" t="s">
        <v>1704</v>
      </c>
      <c r="G4" s="509" t="s">
        <v>1697</v>
      </c>
      <c r="H4" s="513">
        <v>574</v>
      </c>
      <c r="I4" s="513">
        <v>573.19000000000005</v>
      </c>
    </row>
    <row r="5" spans="1:9" s="506" customFormat="1" ht="15" hidden="1" x14ac:dyDescent="0.5">
      <c r="A5" s="509">
        <v>41730</v>
      </c>
      <c r="B5" s="510">
        <v>560002</v>
      </c>
      <c r="C5" s="510">
        <v>70</v>
      </c>
      <c r="D5" s="511" t="s">
        <v>2473</v>
      </c>
      <c r="E5" s="512" t="s">
        <v>2509</v>
      </c>
      <c r="F5" s="512" t="s">
        <v>2510</v>
      </c>
      <c r="G5" s="509" t="s">
        <v>1697</v>
      </c>
      <c r="H5" s="513">
        <v>264</v>
      </c>
      <c r="I5" s="513">
        <v>263.63</v>
      </c>
    </row>
    <row r="6" spans="1:9" s="506" customFormat="1" ht="15" hidden="1" x14ac:dyDescent="0.5">
      <c r="A6" s="509">
        <v>41730</v>
      </c>
      <c r="B6" s="510">
        <v>560002</v>
      </c>
      <c r="C6" s="510">
        <v>71</v>
      </c>
      <c r="D6" s="511" t="s">
        <v>2362</v>
      </c>
      <c r="E6" s="512" t="s">
        <v>1706</v>
      </c>
      <c r="F6" s="512" t="s">
        <v>1707</v>
      </c>
      <c r="G6" s="509" t="s">
        <v>1697</v>
      </c>
      <c r="H6" s="513">
        <v>1364</v>
      </c>
      <c r="I6" s="513">
        <v>1362.06</v>
      </c>
    </row>
    <row r="7" spans="1:9" s="506" customFormat="1" ht="15" hidden="1" x14ac:dyDescent="0.5">
      <c r="A7" s="509">
        <v>41730</v>
      </c>
      <c r="B7" s="510">
        <v>560002</v>
      </c>
      <c r="C7" s="510">
        <v>72</v>
      </c>
      <c r="D7" s="511" t="s">
        <v>2473</v>
      </c>
      <c r="E7" s="512" t="s">
        <v>2509</v>
      </c>
      <c r="F7" s="512" t="s">
        <v>2510</v>
      </c>
      <c r="G7" s="509" t="s">
        <v>1697</v>
      </c>
      <c r="H7" s="513">
        <v>739</v>
      </c>
      <c r="I7" s="513">
        <v>737.95</v>
      </c>
    </row>
    <row r="8" spans="1:9" s="506" customFormat="1" ht="15" hidden="1" x14ac:dyDescent="0.5">
      <c r="A8" s="509">
        <v>41730</v>
      </c>
      <c r="B8" s="510">
        <v>560002</v>
      </c>
      <c r="C8" s="510">
        <v>73</v>
      </c>
      <c r="D8" s="511" t="s">
        <v>1700</v>
      </c>
      <c r="E8" s="512" t="s">
        <v>1698</v>
      </c>
      <c r="F8" s="512" t="s">
        <v>2626</v>
      </c>
      <c r="G8" s="509" t="s">
        <v>1697</v>
      </c>
      <c r="H8" s="513">
        <v>3000</v>
      </c>
      <c r="I8" s="513">
        <v>2995.74</v>
      </c>
    </row>
    <row r="9" spans="1:9" s="506" customFormat="1" ht="15" hidden="1" x14ac:dyDescent="0.5">
      <c r="A9" s="509">
        <v>41730</v>
      </c>
      <c r="B9" s="510">
        <v>560002</v>
      </c>
      <c r="C9" s="510">
        <v>74</v>
      </c>
      <c r="D9" s="511" t="s">
        <v>2602</v>
      </c>
      <c r="E9" s="512" t="s">
        <v>1698</v>
      </c>
      <c r="F9" s="512" t="s">
        <v>2617</v>
      </c>
      <c r="G9" s="509" t="s">
        <v>1697</v>
      </c>
      <c r="H9" s="513">
        <v>400</v>
      </c>
      <c r="I9" s="513">
        <v>399.43</v>
      </c>
    </row>
    <row r="10" spans="1:9" s="506" customFormat="1" ht="15" hidden="1" x14ac:dyDescent="0.5">
      <c r="A10" s="509">
        <v>41730</v>
      </c>
      <c r="B10" s="510">
        <v>560002</v>
      </c>
      <c r="C10" s="510">
        <v>75</v>
      </c>
      <c r="D10" s="511" t="s">
        <v>2362</v>
      </c>
      <c r="E10" s="512" t="s">
        <v>1705</v>
      </c>
      <c r="F10" s="512" t="s">
        <v>1707</v>
      </c>
      <c r="G10" s="509" t="s">
        <v>1697</v>
      </c>
      <c r="H10" s="513">
        <v>981</v>
      </c>
      <c r="I10" s="513">
        <v>979.61</v>
      </c>
    </row>
    <row r="11" spans="1:9" s="506" customFormat="1" ht="15" hidden="1" x14ac:dyDescent="0.5">
      <c r="A11" s="509">
        <v>41730</v>
      </c>
      <c r="B11" s="510">
        <v>560002</v>
      </c>
      <c r="C11" s="510">
        <v>77</v>
      </c>
      <c r="D11" s="511" t="s">
        <v>2473</v>
      </c>
      <c r="E11" s="512" t="s">
        <v>2509</v>
      </c>
      <c r="F11" s="512" t="s">
        <v>2510</v>
      </c>
      <c r="G11" s="509" t="s">
        <v>1697</v>
      </c>
      <c r="H11" s="513">
        <v>508</v>
      </c>
      <c r="I11" s="513">
        <v>507.28</v>
      </c>
    </row>
    <row r="12" spans="1:9" s="506" customFormat="1" ht="15" hidden="1" x14ac:dyDescent="0.5">
      <c r="A12" s="509">
        <v>41730</v>
      </c>
      <c r="B12" s="510">
        <v>560002</v>
      </c>
      <c r="C12" s="510">
        <v>78</v>
      </c>
      <c r="D12" s="511" t="s">
        <v>2363</v>
      </c>
      <c r="E12" s="512" t="s">
        <v>2545</v>
      </c>
      <c r="F12" s="512" t="s">
        <v>2544</v>
      </c>
      <c r="G12" s="509" t="s">
        <v>1697</v>
      </c>
      <c r="H12" s="513">
        <v>2130</v>
      </c>
      <c r="I12" s="513">
        <v>2126.98</v>
      </c>
    </row>
    <row r="13" spans="1:9" s="506" customFormat="1" ht="15" hidden="1" x14ac:dyDescent="0.5">
      <c r="A13" s="509">
        <v>41731</v>
      </c>
      <c r="B13" s="510">
        <v>560002</v>
      </c>
      <c r="C13" s="510">
        <v>79</v>
      </c>
      <c r="D13" s="511" t="s">
        <v>1700</v>
      </c>
      <c r="E13" s="512" t="s">
        <v>2183</v>
      </c>
      <c r="F13" s="512" t="s">
        <v>2184</v>
      </c>
      <c r="G13" s="509" t="s">
        <v>1697</v>
      </c>
      <c r="H13" s="513">
        <v>95</v>
      </c>
      <c r="I13" s="513">
        <v>94.87</v>
      </c>
    </row>
    <row r="14" spans="1:9" s="506" customFormat="1" ht="15" hidden="1" x14ac:dyDescent="0.5">
      <c r="A14" s="509">
        <v>41731</v>
      </c>
      <c r="B14" s="510">
        <v>560002</v>
      </c>
      <c r="C14" s="510">
        <v>80</v>
      </c>
      <c r="D14" s="511" t="s">
        <v>2473</v>
      </c>
      <c r="E14" s="512" t="s">
        <v>2475</v>
      </c>
      <c r="F14" s="512" t="s">
        <v>2474</v>
      </c>
      <c r="G14" s="509" t="s">
        <v>1697</v>
      </c>
      <c r="H14" s="513">
        <v>84</v>
      </c>
      <c r="I14" s="513">
        <v>83.89</v>
      </c>
    </row>
    <row r="15" spans="1:9" s="506" customFormat="1" ht="15" hidden="1" x14ac:dyDescent="0.5">
      <c r="A15" s="509">
        <v>41731</v>
      </c>
      <c r="B15" s="510">
        <v>560002</v>
      </c>
      <c r="C15" s="510">
        <v>81</v>
      </c>
      <c r="D15" s="511" t="s">
        <v>2541</v>
      </c>
      <c r="E15" s="512" t="s">
        <v>1698</v>
      </c>
      <c r="F15" s="512">
        <v>1521</v>
      </c>
      <c r="G15" s="509" t="s">
        <v>1697</v>
      </c>
      <c r="H15" s="513">
        <v>2082</v>
      </c>
      <c r="I15" s="513">
        <v>2079.2600000000002</v>
      </c>
    </row>
    <row r="16" spans="1:9" s="506" customFormat="1" ht="15" hidden="1" x14ac:dyDescent="0.5">
      <c r="A16" s="509">
        <v>41731</v>
      </c>
      <c r="B16" s="510">
        <v>560002</v>
      </c>
      <c r="C16" s="510">
        <v>83</v>
      </c>
      <c r="D16" s="511" t="s">
        <v>2473</v>
      </c>
      <c r="E16" s="512" t="s">
        <v>2475</v>
      </c>
      <c r="F16" s="512" t="s">
        <v>2474</v>
      </c>
      <c r="G16" s="509" t="s">
        <v>1697</v>
      </c>
      <c r="H16" s="513">
        <v>799</v>
      </c>
      <c r="I16" s="513">
        <v>797.95</v>
      </c>
    </row>
    <row r="17" spans="1:9" s="506" customFormat="1" ht="15" hidden="1" x14ac:dyDescent="0.5">
      <c r="A17" s="509">
        <v>41731</v>
      </c>
      <c r="B17" s="510">
        <v>560002</v>
      </c>
      <c r="C17" s="510">
        <v>84</v>
      </c>
      <c r="D17" s="511" t="s">
        <v>2473</v>
      </c>
      <c r="E17" s="512" t="s">
        <v>2509</v>
      </c>
      <c r="F17" s="512" t="s">
        <v>2510</v>
      </c>
      <c r="G17" s="509" t="s">
        <v>1697</v>
      </c>
      <c r="H17" s="513">
        <v>732</v>
      </c>
      <c r="I17" s="513">
        <v>731.04</v>
      </c>
    </row>
    <row r="18" spans="1:9" s="506" customFormat="1" ht="15" hidden="1" x14ac:dyDescent="0.5">
      <c r="A18" s="509">
        <v>41731</v>
      </c>
      <c r="B18" s="510">
        <v>560002</v>
      </c>
      <c r="C18" s="510">
        <v>85</v>
      </c>
      <c r="D18" s="511" t="s">
        <v>2362</v>
      </c>
      <c r="E18" s="512" t="s">
        <v>1706</v>
      </c>
      <c r="F18" s="512" t="s">
        <v>1712</v>
      </c>
      <c r="G18" s="509" t="s">
        <v>1697</v>
      </c>
      <c r="H18" s="513">
        <v>1122</v>
      </c>
      <c r="I18" s="513">
        <v>1120.52</v>
      </c>
    </row>
    <row r="19" spans="1:9" s="506" customFormat="1" ht="15" hidden="1" x14ac:dyDescent="0.5">
      <c r="A19" s="509">
        <v>41731</v>
      </c>
      <c r="B19" s="510">
        <v>560002</v>
      </c>
      <c r="C19" s="510">
        <v>87</v>
      </c>
      <c r="D19" s="511" t="s">
        <v>1700</v>
      </c>
      <c r="E19" s="512" t="s">
        <v>1698</v>
      </c>
      <c r="F19" s="512" t="s">
        <v>2597</v>
      </c>
      <c r="G19" s="509" t="s">
        <v>1697</v>
      </c>
      <c r="H19" s="513">
        <v>3000</v>
      </c>
      <c r="I19" s="513">
        <v>2996.05</v>
      </c>
    </row>
    <row r="20" spans="1:9" s="506" customFormat="1" ht="15" hidden="1" x14ac:dyDescent="0.5">
      <c r="A20" s="509">
        <v>41731</v>
      </c>
      <c r="B20" s="510">
        <v>560002</v>
      </c>
      <c r="C20" s="510">
        <v>88</v>
      </c>
      <c r="D20" s="511" t="s">
        <v>1700</v>
      </c>
      <c r="E20" s="512" t="s">
        <v>2183</v>
      </c>
      <c r="F20" s="512" t="s">
        <v>2184</v>
      </c>
      <c r="G20" s="509" t="s">
        <v>1697</v>
      </c>
      <c r="H20" s="513">
        <v>623</v>
      </c>
      <c r="I20" s="513">
        <v>622.17999999999995</v>
      </c>
    </row>
    <row r="21" spans="1:9" s="506" customFormat="1" ht="15" hidden="1" x14ac:dyDescent="0.5">
      <c r="A21" s="509">
        <v>41731</v>
      </c>
      <c r="B21" s="510">
        <v>560002</v>
      </c>
      <c r="C21" s="510">
        <v>89</v>
      </c>
      <c r="D21" s="511" t="s">
        <v>2473</v>
      </c>
      <c r="E21" s="512" t="s">
        <v>2475</v>
      </c>
      <c r="F21" s="512" t="s">
        <v>2474</v>
      </c>
      <c r="G21" s="509" t="s">
        <v>1697</v>
      </c>
      <c r="H21" s="513">
        <v>609</v>
      </c>
      <c r="I21" s="513">
        <v>608.20000000000005</v>
      </c>
    </row>
    <row r="22" spans="1:9" s="506" customFormat="1" ht="15" hidden="1" x14ac:dyDescent="0.5">
      <c r="A22" s="509">
        <v>41731</v>
      </c>
      <c r="B22" s="510">
        <v>560002</v>
      </c>
      <c r="C22" s="510">
        <v>90</v>
      </c>
      <c r="D22" s="511" t="s">
        <v>2596</v>
      </c>
      <c r="E22" s="512" t="s">
        <v>1698</v>
      </c>
      <c r="F22" s="512" t="s">
        <v>2595</v>
      </c>
      <c r="G22" s="509" t="s">
        <v>1697</v>
      </c>
      <c r="H22" s="513">
        <v>157</v>
      </c>
      <c r="I22" s="513">
        <v>156.79</v>
      </c>
    </row>
    <row r="23" spans="1:9" s="506" customFormat="1" ht="15" hidden="1" x14ac:dyDescent="0.5">
      <c r="A23" s="509">
        <v>41731</v>
      </c>
      <c r="B23" s="510">
        <v>560002</v>
      </c>
      <c r="C23" s="510">
        <v>91</v>
      </c>
      <c r="D23" s="511" t="s">
        <v>2362</v>
      </c>
      <c r="E23" s="512" t="s">
        <v>1705</v>
      </c>
      <c r="F23" s="512" t="s">
        <v>1712</v>
      </c>
      <c r="G23" s="509" t="s">
        <v>1697</v>
      </c>
      <c r="H23" s="513">
        <v>846</v>
      </c>
      <c r="I23" s="513">
        <v>844.88</v>
      </c>
    </row>
    <row r="24" spans="1:9" s="506" customFormat="1" ht="15" hidden="1" x14ac:dyDescent="0.5">
      <c r="A24" s="509">
        <v>41732</v>
      </c>
      <c r="B24" s="510">
        <v>560002</v>
      </c>
      <c r="C24" s="510">
        <v>92</v>
      </c>
      <c r="D24" s="511" t="s">
        <v>2541</v>
      </c>
      <c r="E24" s="512" t="s">
        <v>1698</v>
      </c>
      <c r="F24" s="512">
        <v>1521</v>
      </c>
      <c r="G24" s="509" t="s">
        <v>1697</v>
      </c>
      <c r="H24" s="513">
        <v>2438</v>
      </c>
      <c r="I24" s="513">
        <v>2434.79</v>
      </c>
    </row>
    <row r="25" spans="1:9" s="506" customFormat="1" ht="15" hidden="1" x14ac:dyDescent="0.5">
      <c r="A25" s="509">
        <v>41732</v>
      </c>
      <c r="B25" s="510">
        <v>560002</v>
      </c>
      <c r="C25" s="510">
        <v>93</v>
      </c>
      <c r="D25" s="511" t="s">
        <v>2363</v>
      </c>
      <c r="E25" s="512" t="s">
        <v>2545</v>
      </c>
      <c r="F25" s="512" t="s">
        <v>2544</v>
      </c>
      <c r="G25" s="509" t="s">
        <v>1697</v>
      </c>
      <c r="H25" s="513">
        <v>9480</v>
      </c>
      <c r="I25" s="513">
        <v>9467.5</v>
      </c>
    </row>
    <row r="26" spans="1:9" s="506" customFormat="1" ht="15" hidden="1" x14ac:dyDescent="0.5">
      <c r="A26" s="509">
        <v>41732</v>
      </c>
      <c r="B26" s="510">
        <v>560002</v>
      </c>
      <c r="C26" s="510">
        <v>94</v>
      </c>
      <c r="D26" s="511" t="s">
        <v>2473</v>
      </c>
      <c r="E26" s="512" t="s">
        <v>2509</v>
      </c>
      <c r="F26" s="512" t="s">
        <v>2510</v>
      </c>
      <c r="G26" s="509" t="s">
        <v>1697</v>
      </c>
      <c r="H26" s="513">
        <v>481</v>
      </c>
      <c r="I26" s="513">
        <v>480.37</v>
      </c>
    </row>
    <row r="27" spans="1:9" s="506" customFormat="1" ht="15" hidden="1" x14ac:dyDescent="0.5">
      <c r="A27" s="509">
        <v>41732</v>
      </c>
      <c r="B27" s="510">
        <v>560002</v>
      </c>
      <c r="C27" s="510">
        <v>96</v>
      </c>
      <c r="D27" s="511" t="s">
        <v>1700</v>
      </c>
      <c r="E27" s="512" t="s">
        <v>2183</v>
      </c>
      <c r="F27" s="512" t="s">
        <v>2184</v>
      </c>
      <c r="G27" s="509" t="s">
        <v>1697</v>
      </c>
      <c r="H27" s="513">
        <v>591</v>
      </c>
      <c r="I27" s="513">
        <v>590.22</v>
      </c>
    </row>
    <row r="28" spans="1:9" s="506" customFormat="1" ht="15" hidden="1" x14ac:dyDescent="0.5">
      <c r="A28" s="509">
        <v>41732</v>
      </c>
      <c r="B28" s="510">
        <v>560002</v>
      </c>
      <c r="C28" s="510">
        <v>97</v>
      </c>
      <c r="D28" s="511" t="s">
        <v>1700</v>
      </c>
      <c r="E28" s="512" t="s">
        <v>1703</v>
      </c>
      <c r="F28" s="512" t="s">
        <v>1704</v>
      </c>
      <c r="G28" s="509" t="s">
        <v>1697</v>
      </c>
      <c r="H28" s="513">
        <v>608</v>
      </c>
      <c r="I28" s="513">
        <v>607.20000000000005</v>
      </c>
    </row>
    <row r="29" spans="1:9" s="506" customFormat="1" ht="15" hidden="1" x14ac:dyDescent="0.5">
      <c r="A29" s="509">
        <v>41732</v>
      </c>
      <c r="B29" s="510">
        <v>560002</v>
      </c>
      <c r="C29" s="510">
        <v>98</v>
      </c>
      <c r="D29" s="511" t="s">
        <v>2596</v>
      </c>
      <c r="E29" s="512" t="s">
        <v>1698</v>
      </c>
      <c r="F29" s="512" t="s">
        <v>2595</v>
      </c>
      <c r="G29" s="509" t="s">
        <v>1697</v>
      </c>
      <c r="H29" s="513">
        <v>69</v>
      </c>
      <c r="I29" s="513">
        <v>68.91</v>
      </c>
    </row>
    <row r="30" spans="1:9" s="506" customFormat="1" ht="15" hidden="1" x14ac:dyDescent="0.5">
      <c r="A30" s="509">
        <v>41732</v>
      </c>
      <c r="B30" s="510">
        <v>560002</v>
      </c>
      <c r="C30" s="510">
        <v>100</v>
      </c>
      <c r="D30" s="511" t="s">
        <v>2473</v>
      </c>
      <c r="E30" s="512" t="s">
        <v>2509</v>
      </c>
      <c r="F30" s="512" t="s">
        <v>2510</v>
      </c>
      <c r="G30" s="509" t="s">
        <v>1697</v>
      </c>
      <c r="H30" s="513">
        <v>485</v>
      </c>
      <c r="I30" s="513">
        <v>484.36</v>
      </c>
    </row>
    <row r="31" spans="1:9" s="506" customFormat="1" ht="15" hidden="1" x14ac:dyDescent="0.5">
      <c r="A31" s="509">
        <v>41732</v>
      </c>
      <c r="B31" s="510">
        <v>560003</v>
      </c>
      <c r="C31" s="510">
        <v>101</v>
      </c>
      <c r="D31" s="511" t="s">
        <v>2362</v>
      </c>
      <c r="E31" s="512" t="s">
        <v>1706</v>
      </c>
      <c r="F31" s="512" t="s">
        <v>1711</v>
      </c>
      <c r="G31" s="509" t="s">
        <v>1697</v>
      </c>
      <c r="H31" s="513">
        <v>1104</v>
      </c>
      <c r="I31" s="513">
        <v>1102.54</v>
      </c>
    </row>
    <row r="32" spans="1:9" s="506" customFormat="1" ht="15" hidden="1" x14ac:dyDescent="0.5">
      <c r="A32" s="509">
        <v>41732</v>
      </c>
      <c r="B32" s="510">
        <v>560003</v>
      </c>
      <c r="C32" s="510">
        <v>102</v>
      </c>
      <c r="D32" s="511" t="s">
        <v>1700</v>
      </c>
      <c r="E32" s="512" t="s">
        <v>2183</v>
      </c>
      <c r="F32" s="512" t="s">
        <v>2184</v>
      </c>
      <c r="G32" s="509" t="s">
        <v>1697</v>
      </c>
      <c r="H32" s="513">
        <v>562</v>
      </c>
      <c r="I32" s="513">
        <v>561.26</v>
      </c>
    </row>
    <row r="33" spans="1:9" s="506" customFormat="1" ht="15" hidden="1" x14ac:dyDescent="0.5">
      <c r="A33" s="509">
        <v>41732</v>
      </c>
      <c r="B33" s="510">
        <v>560003</v>
      </c>
      <c r="C33" s="510">
        <v>103</v>
      </c>
      <c r="D33" s="511" t="s">
        <v>2602</v>
      </c>
      <c r="E33" s="512" t="s">
        <v>1698</v>
      </c>
      <c r="F33" s="512" t="s">
        <v>2625</v>
      </c>
      <c r="G33" s="509" t="s">
        <v>1697</v>
      </c>
      <c r="H33" s="513">
        <v>1400</v>
      </c>
      <c r="I33" s="513">
        <v>1398.15</v>
      </c>
    </row>
    <row r="34" spans="1:9" s="506" customFormat="1" ht="15" hidden="1" x14ac:dyDescent="0.5">
      <c r="A34" s="509">
        <v>41732</v>
      </c>
      <c r="B34" s="510">
        <v>560003</v>
      </c>
      <c r="C34" s="510">
        <v>104</v>
      </c>
      <c r="D34" s="511" t="s">
        <v>2473</v>
      </c>
      <c r="E34" s="512" t="s">
        <v>2509</v>
      </c>
      <c r="F34" s="512" t="s">
        <v>2510</v>
      </c>
      <c r="G34" s="509" t="s">
        <v>1697</v>
      </c>
      <c r="H34" s="513">
        <v>486</v>
      </c>
      <c r="I34" s="513">
        <v>485.36</v>
      </c>
    </row>
    <row r="35" spans="1:9" s="506" customFormat="1" ht="15" hidden="1" x14ac:dyDescent="0.5">
      <c r="A35" s="509">
        <v>41732</v>
      </c>
      <c r="B35" s="510">
        <v>560003</v>
      </c>
      <c r="C35" s="510">
        <v>105</v>
      </c>
      <c r="D35" s="511" t="s">
        <v>1700</v>
      </c>
      <c r="E35" s="512" t="s">
        <v>1701</v>
      </c>
      <c r="F35" s="512" t="s">
        <v>1702</v>
      </c>
      <c r="G35" s="509" t="s">
        <v>1697</v>
      </c>
      <c r="H35" s="513">
        <v>14</v>
      </c>
      <c r="I35" s="513">
        <v>13.98</v>
      </c>
    </row>
    <row r="36" spans="1:9" s="506" customFormat="1" ht="15" hidden="1" x14ac:dyDescent="0.5">
      <c r="A36" s="509">
        <v>41732</v>
      </c>
      <c r="B36" s="510">
        <v>560003</v>
      </c>
      <c r="C36" s="510">
        <v>106</v>
      </c>
      <c r="D36" s="511" t="s">
        <v>2362</v>
      </c>
      <c r="E36" s="512" t="s">
        <v>1705</v>
      </c>
      <c r="F36" s="512" t="s">
        <v>1711</v>
      </c>
      <c r="G36" s="509" t="s">
        <v>1697</v>
      </c>
      <c r="H36" s="513">
        <v>812</v>
      </c>
      <c r="I36" s="513">
        <v>810.93</v>
      </c>
    </row>
    <row r="37" spans="1:9" s="506" customFormat="1" ht="15" hidden="1" x14ac:dyDescent="0.5">
      <c r="A37" s="509">
        <v>41733</v>
      </c>
      <c r="B37" s="510">
        <v>560003</v>
      </c>
      <c r="C37" s="510">
        <v>107</v>
      </c>
      <c r="D37" s="511" t="s">
        <v>2473</v>
      </c>
      <c r="E37" s="512" t="s">
        <v>2509</v>
      </c>
      <c r="F37" s="512" t="s">
        <v>2510</v>
      </c>
      <c r="G37" s="509" t="s">
        <v>1697</v>
      </c>
      <c r="H37" s="513">
        <v>280</v>
      </c>
      <c r="I37" s="513">
        <v>279.57</v>
      </c>
    </row>
    <row r="38" spans="1:9" s="506" customFormat="1" ht="15" hidden="1" x14ac:dyDescent="0.5">
      <c r="A38" s="509">
        <v>41733</v>
      </c>
      <c r="B38" s="510">
        <v>560003</v>
      </c>
      <c r="C38" s="510">
        <v>108</v>
      </c>
      <c r="D38" s="511" t="s">
        <v>2541</v>
      </c>
      <c r="E38" s="512" t="s">
        <v>1698</v>
      </c>
      <c r="F38" s="512">
        <v>1521</v>
      </c>
      <c r="G38" s="509" t="s">
        <v>1697</v>
      </c>
      <c r="H38" s="513">
        <v>2306</v>
      </c>
      <c r="I38" s="513">
        <v>2302.4899999999998</v>
      </c>
    </row>
    <row r="39" spans="1:9" s="506" customFormat="1" ht="15" hidden="1" x14ac:dyDescent="0.5">
      <c r="A39" s="509">
        <v>41733</v>
      </c>
      <c r="B39" s="510">
        <v>560003</v>
      </c>
      <c r="C39" s="510">
        <v>109</v>
      </c>
      <c r="D39" s="511" t="s">
        <v>2473</v>
      </c>
      <c r="E39" s="512" t="s">
        <v>2475</v>
      </c>
      <c r="F39" s="512" t="s">
        <v>2474</v>
      </c>
      <c r="G39" s="509" t="s">
        <v>1697</v>
      </c>
      <c r="H39" s="513">
        <v>268</v>
      </c>
      <c r="I39" s="513">
        <v>267.58999999999997</v>
      </c>
    </row>
    <row r="40" spans="1:9" s="506" customFormat="1" ht="15" hidden="1" x14ac:dyDescent="0.5">
      <c r="A40" s="509">
        <v>41733</v>
      </c>
      <c r="B40" s="510">
        <v>560003</v>
      </c>
      <c r="C40" s="510">
        <v>110</v>
      </c>
      <c r="D40" s="511" t="s">
        <v>2473</v>
      </c>
      <c r="E40" s="512" t="s">
        <v>2509</v>
      </c>
      <c r="F40" s="512" t="s">
        <v>2510</v>
      </c>
      <c r="G40" s="509" t="s">
        <v>1697</v>
      </c>
      <c r="H40" s="513">
        <v>798</v>
      </c>
      <c r="I40" s="513">
        <v>796.79</v>
      </c>
    </row>
    <row r="41" spans="1:9" s="506" customFormat="1" ht="15" hidden="1" x14ac:dyDescent="0.5">
      <c r="A41" s="509">
        <v>41733</v>
      </c>
      <c r="B41" s="510">
        <v>560003</v>
      </c>
      <c r="C41" s="510">
        <v>112</v>
      </c>
      <c r="D41" s="511" t="s">
        <v>2363</v>
      </c>
      <c r="E41" s="512" t="s">
        <v>2545</v>
      </c>
      <c r="F41" s="512" t="s">
        <v>2544</v>
      </c>
      <c r="G41" s="509" t="s">
        <v>1697</v>
      </c>
      <c r="H41" s="513">
        <v>513</v>
      </c>
      <c r="I41" s="513">
        <v>512.22</v>
      </c>
    </row>
    <row r="42" spans="1:9" s="506" customFormat="1" ht="15" hidden="1" x14ac:dyDescent="0.5">
      <c r="A42" s="509">
        <v>41733</v>
      </c>
      <c r="B42" s="510">
        <v>560003</v>
      </c>
      <c r="C42" s="510">
        <v>113</v>
      </c>
      <c r="D42" s="511" t="s">
        <v>2362</v>
      </c>
      <c r="E42" s="512" t="s">
        <v>1706</v>
      </c>
      <c r="F42" s="512" t="s">
        <v>2546</v>
      </c>
      <c r="G42" s="509" t="s">
        <v>1697</v>
      </c>
      <c r="H42" s="513">
        <v>1253</v>
      </c>
      <c r="I42" s="513">
        <v>1251.0899999999999</v>
      </c>
    </row>
    <row r="43" spans="1:9" s="506" customFormat="1" ht="15" hidden="1" x14ac:dyDescent="0.5">
      <c r="A43" s="509">
        <v>41733</v>
      </c>
      <c r="B43" s="510">
        <v>560003</v>
      </c>
      <c r="C43" s="510">
        <v>114</v>
      </c>
      <c r="D43" s="511" t="s">
        <v>2596</v>
      </c>
      <c r="E43" s="512" t="s">
        <v>1698</v>
      </c>
      <c r="F43" s="512" t="s">
        <v>2595</v>
      </c>
      <c r="G43" s="509" t="s">
        <v>1697</v>
      </c>
      <c r="H43" s="513">
        <v>186</v>
      </c>
      <c r="I43" s="513">
        <v>185.72</v>
      </c>
    </row>
    <row r="44" spans="1:9" s="506" customFormat="1" ht="15" hidden="1" x14ac:dyDescent="0.5">
      <c r="A44" s="509">
        <v>41733</v>
      </c>
      <c r="B44" s="510">
        <v>560003</v>
      </c>
      <c r="C44" s="510">
        <v>115</v>
      </c>
      <c r="D44" s="511" t="s">
        <v>2541</v>
      </c>
      <c r="E44" s="512" t="s">
        <v>1698</v>
      </c>
      <c r="F44" s="512">
        <v>1521</v>
      </c>
      <c r="G44" s="509" t="s">
        <v>1697</v>
      </c>
      <c r="H44" s="513">
        <v>900</v>
      </c>
      <c r="I44" s="513">
        <v>898.63</v>
      </c>
    </row>
    <row r="45" spans="1:9" s="506" customFormat="1" ht="15" hidden="1" x14ac:dyDescent="0.5">
      <c r="A45" s="509">
        <v>41733</v>
      </c>
      <c r="B45" s="510">
        <v>560003</v>
      </c>
      <c r="C45" s="510">
        <v>116</v>
      </c>
      <c r="D45" s="511" t="s">
        <v>1700</v>
      </c>
      <c r="E45" s="512" t="s">
        <v>1703</v>
      </c>
      <c r="F45" s="512" t="s">
        <v>1704</v>
      </c>
      <c r="G45" s="509" t="s">
        <v>1697</v>
      </c>
      <c r="H45" s="513">
        <v>636</v>
      </c>
      <c r="I45" s="513">
        <v>635.03</v>
      </c>
    </row>
    <row r="46" spans="1:9" s="506" customFormat="1" ht="15" hidden="1" x14ac:dyDescent="0.5">
      <c r="A46" s="509">
        <v>41733</v>
      </c>
      <c r="B46" s="510">
        <v>560003</v>
      </c>
      <c r="C46" s="510">
        <v>117</v>
      </c>
      <c r="D46" s="511" t="s">
        <v>2624</v>
      </c>
      <c r="E46" s="512" t="s">
        <v>2623</v>
      </c>
      <c r="F46" s="512" t="s">
        <v>2622</v>
      </c>
      <c r="G46" s="509" t="s">
        <v>1697</v>
      </c>
      <c r="H46" s="513">
        <v>16940</v>
      </c>
      <c r="I46" s="513">
        <v>16914.240000000002</v>
      </c>
    </row>
    <row r="47" spans="1:9" s="506" customFormat="1" ht="15" hidden="1" x14ac:dyDescent="0.5">
      <c r="A47" s="509">
        <v>41733</v>
      </c>
      <c r="B47" s="510">
        <v>560003</v>
      </c>
      <c r="C47" s="510">
        <v>119</v>
      </c>
      <c r="D47" s="511" t="s">
        <v>1700</v>
      </c>
      <c r="E47" s="512">
        <v>787377</v>
      </c>
      <c r="F47" s="512" t="s">
        <v>2621</v>
      </c>
      <c r="G47" s="509" t="s">
        <v>1697</v>
      </c>
      <c r="H47" s="513">
        <v>3000</v>
      </c>
      <c r="I47" s="513">
        <v>2995.44</v>
      </c>
    </row>
    <row r="48" spans="1:9" s="506" customFormat="1" ht="15" hidden="1" x14ac:dyDescent="0.5">
      <c r="A48" s="509">
        <v>41733</v>
      </c>
      <c r="B48" s="510">
        <v>560003</v>
      </c>
      <c r="C48" s="510">
        <v>120</v>
      </c>
      <c r="D48" s="511" t="s">
        <v>2362</v>
      </c>
      <c r="E48" s="512" t="s">
        <v>1705</v>
      </c>
      <c r="F48" s="512" t="s">
        <v>2546</v>
      </c>
      <c r="G48" s="509" t="s">
        <v>1697</v>
      </c>
      <c r="H48" s="513">
        <v>794</v>
      </c>
      <c r="I48" s="513">
        <v>792.79</v>
      </c>
    </row>
    <row r="49" spans="1:9" s="506" customFormat="1" ht="15" hidden="1" x14ac:dyDescent="0.5">
      <c r="A49" s="509">
        <v>41733</v>
      </c>
      <c r="B49" s="510">
        <v>560003</v>
      </c>
      <c r="C49" s="510">
        <v>121</v>
      </c>
      <c r="D49" s="511" t="s">
        <v>2473</v>
      </c>
      <c r="E49" s="512" t="s">
        <v>2475</v>
      </c>
      <c r="F49" s="512" t="s">
        <v>2474</v>
      </c>
      <c r="G49" s="509" t="s">
        <v>1697</v>
      </c>
      <c r="H49" s="513">
        <v>566</v>
      </c>
      <c r="I49" s="513">
        <v>565.14</v>
      </c>
    </row>
    <row r="50" spans="1:9" s="506" customFormat="1" ht="15" hidden="1" x14ac:dyDescent="0.5">
      <c r="A50" s="509">
        <v>41734</v>
      </c>
      <c r="B50" s="510">
        <v>560003</v>
      </c>
      <c r="C50" s="510">
        <v>123</v>
      </c>
      <c r="D50" s="511" t="s">
        <v>2473</v>
      </c>
      <c r="E50" s="512" t="s">
        <v>2509</v>
      </c>
      <c r="F50" s="512" t="s">
        <v>2510</v>
      </c>
      <c r="G50" s="509" t="s">
        <v>1697</v>
      </c>
      <c r="H50" s="513">
        <v>446</v>
      </c>
      <c r="I50" s="513">
        <v>445.32</v>
      </c>
    </row>
    <row r="51" spans="1:9" s="506" customFormat="1" ht="15" hidden="1" x14ac:dyDescent="0.5">
      <c r="A51" s="509">
        <v>41734</v>
      </c>
      <c r="B51" s="510">
        <v>560003</v>
      </c>
      <c r="C51" s="510">
        <v>124</v>
      </c>
      <c r="D51" s="511" t="s">
        <v>2473</v>
      </c>
      <c r="E51" s="512" t="s">
        <v>2509</v>
      </c>
      <c r="F51" s="512" t="s">
        <v>2510</v>
      </c>
      <c r="G51" s="509" t="s">
        <v>1697</v>
      </c>
      <c r="H51" s="513">
        <v>849</v>
      </c>
      <c r="I51" s="513">
        <v>847.71</v>
      </c>
    </row>
    <row r="52" spans="1:9" s="506" customFormat="1" ht="15" hidden="1" x14ac:dyDescent="0.5">
      <c r="A52" s="509">
        <v>41734</v>
      </c>
      <c r="B52" s="510">
        <v>560003</v>
      </c>
      <c r="C52" s="510">
        <v>125</v>
      </c>
      <c r="D52" s="511" t="s">
        <v>2362</v>
      </c>
      <c r="E52" s="512" t="s">
        <v>1706</v>
      </c>
      <c r="F52" s="512" t="s">
        <v>1709</v>
      </c>
      <c r="G52" s="509" t="s">
        <v>1697</v>
      </c>
      <c r="H52" s="513">
        <v>1097</v>
      </c>
      <c r="I52" s="513">
        <v>1095.33</v>
      </c>
    </row>
    <row r="53" spans="1:9" s="506" customFormat="1" ht="15" hidden="1" x14ac:dyDescent="0.5">
      <c r="A53" s="509">
        <v>41734</v>
      </c>
      <c r="B53" s="510">
        <v>560003</v>
      </c>
      <c r="C53" s="510">
        <v>126</v>
      </c>
      <c r="D53" s="511" t="s">
        <v>2602</v>
      </c>
      <c r="E53" s="512" t="s">
        <v>1698</v>
      </c>
      <c r="F53" s="512" t="s">
        <v>2620</v>
      </c>
      <c r="G53" s="509" t="s">
        <v>1697</v>
      </c>
      <c r="H53" s="513">
        <v>780</v>
      </c>
      <c r="I53" s="513">
        <v>778.81</v>
      </c>
    </row>
    <row r="54" spans="1:9" s="506" customFormat="1" ht="15" hidden="1" x14ac:dyDescent="0.5">
      <c r="A54" s="509">
        <v>41734</v>
      </c>
      <c r="B54" s="510">
        <v>560003</v>
      </c>
      <c r="C54" s="510">
        <v>127</v>
      </c>
      <c r="D54" s="511" t="s">
        <v>2473</v>
      </c>
      <c r="E54" s="512" t="s">
        <v>2509</v>
      </c>
      <c r="F54" s="512" t="s">
        <v>2510</v>
      </c>
      <c r="G54" s="509" t="s">
        <v>1697</v>
      </c>
      <c r="H54" s="513">
        <v>604</v>
      </c>
      <c r="I54" s="513">
        <v>603.08000000000004</v>
      </c>
    </row>
    <row r="55" spans="1:9" s="506" customFormat="1" ht="15" hidden="1" x14ac:dyDescent="0.5">
      <c r="A55" s="509">
        <v>41734</v>
      </c>
      <c r="B55" s="510">
        <v>560003</v>
      </c>
      <c r="C55" s="510">
        <v>128</v>
      </c>
      <c r="D55" s="511" t="s">
        <v>1700</v>
      </c>
      <c r="E55" s="512" t="s">
        <v>1701</v>
      </c>
      <c r="F55" s="512" t="s">
        <v>1702</v>
      </c>
      <c r="G55" s="509" t="s">
        <v>1697</v>
      </c>
      <c r="H55" s="513">
        <v>840</v>
      </c>
      <c r="I55" s="513">
        <v>838.72</v>
      </c>
    </row>
    <row r="56" spans="1:9" s="506" customFormat="1" ht="15" hidden="1" x14ac:dyDescent="0.5">
      <c r="A56" s="509">
        <v>41734</v>
      </c>
      <c r="B56" s="510">
        <v>560003</v>
      </c>
      <c r="C56" s="510">
        <v>129</v>
      </c>
      <c r="D56" s="511" t="s">
        <v>2362</v>
      </c>
      <c r="E56" s="512" t="s">
        <v>1705</v>
      </c>
      <c r="F56" s="512" t="s">
        <v>1709</v>
      </c>
      <c r="G56" s="509" t="s">
        <v>1697</v>
      </c>
      <c r="H56" s="513">
        <v>994</v>
      </c>
      <c r="I56" s="513">
        <v>992.49</v>
      </c>
    </row>
    <row r="57" spans="1:9" s="506" customFormat="1" ht="15" hidden="1" x14ac:dyDescent="0.5">
      <c r="A57" s="509">
        <v>41735</v>
      </c>
      <c r="B57" s="510">
        <v>560003</v>
      </c>
      <c r="C57" s="510">
        <v>132</v>
      </c>
      <c r="D57" s="511" t="s">
        <v>2541</v>
      </c>
      <c r="E57" s="512" t="s">
        <v>1698</v>
      </c>
      <c r="F57" s="512">
        <v>1542</v>
      </c>
      <c r="G57" s="509" t="s">
        <v>1697</v>
      </c>
      <c r="H57" s="513">
        <v>1989</v>
      </c>
      <c r="I57" s="513">
        <v>1985.98</v>
      </c>
    </row>
    <row r="58" spans="1:9" s="506" customFormat="1" ht="15" hidden="1" x14ac:dyDescent="0.5">
      <c r="A58" s="509">
        <v>41735</v>
      </c>
      <c r="B58" s="510">
        <v>560003</v>
      </c>
      <c r="C58" s="510">
        <v>133</v>
      </c>
      <c r="D58" s="511" t="s">
        <v>2473</v>
      </c>
      <c r="E58" s="512" t="s">
        <v>2475</v>
      </c>
      <c r="F58" s="512" t="s">
        <v>2474</v>
      </c>
      <c r="G58" s="509" t="s">
        <v>1697</v>
      </c>
      <c r="H58" s="513">
        <v>258</v>
      </c>
      <c r="I58" s="513">
        <v>257.61</v>
      </c>
    </row>
    <row r="59" spans="1:9" s="506" customFormat="1" ht="15" hidden="1" x14ac:dyDescent="0.5">
      <c r="A59" s="509">
        <v>41735</v>
      </c>
      <c r="B59" s="510">
        <v>560003</v>
      </c>
      <c r="C59" s="510">
        <v>135</v>
      </c>
      <c r="D59" s="511" t="s">
        <v>2473</v>
      </c>
      <c r="E59" s="512" t="s">
        <v>2475</v>
      </c>
      <c r="F59" s="512" t="s">
        <v>2474</v>
      </c>
      <c r="G59" s="509" t="s">
        <v>1697</v>
      </c>
      <c r="H59" s="513">
        <v>541</v>
      </c>
      <c r="I59" s="513">
        <v>540.17999999999995</v>
      </c>
    </row>
    <row r="60" spans="1:9" s="506" customFormat="1" ht="15" hidden="1" x14ac:dyDescent="0.5">
      <c r="A60" s="509">
        <v>41735</v>
      </c>
      <c r="B60" s="510">
        <v>560003</v>
      </c>
      <c r="C60" s="510">
        <v>136</v>
      </c>
      <c r="D60" s="511" t="s">
        <v>2473</v>
      </c>
      <c r="E60" s="512" t="s">
        <v>2509</v>
      </c>
      <c r="F60" s="512" t="s">
        <v>2510</v>
      </c>
      <c r="G60" s="509" t="s">
        <v>1697</v>
      </c>
      <c r="H60" s="513">
        <v>183</v>
      </c>
      <c r="I60" s="513">
        <v>182.72</v>
      </c>
    </row>
    <row r="61" spans="1:9" s="506" customFormat="1" ht="15" hidden="1" x14ac:dyDescent="0.5">
      <c r="A61" s="509">
        <v>41735</v>
      </c>
      <c r="B61" s="510">
        <v>560003</v>
      </c>
      <c r="C61" s="510">
        <v>137</v>
      </c>
      <c r="D61" s="511" t="s">
        <v>2602</v>
      </c>
      <c r="E61" s="512" t="s">
        <v>1698</v>
      </c>
      <c r="F61" s="512" t="s">
        <v>2617</v>
      </c>
      <c r="G61" s="509" t="s">
        <v>1697</v>
      </c>
      <c r="H61" s="513">
        <v>730</v>
      </c>
      <c r="I61" s="513">
        <v>728.89</v>
      </c>
    </row>
    <row r="62" spans="1:9" s="506" customFormat="1" ht="15" hidden="1" x14ac:dyDescent="0.5">
      <c r="A62" s="509">
        <v>41735</v>
      </c>
      <c r="B62" s="510">
        <v>560003</v>
      </c>
      <c r="C62" s="510">
        <v>138</v>
      </c>
      <c r="D62" s="511" t="s">
        <v>2362</v>
      </c>
      <c r="E62" s="512" t="s">
        <v>1706</v>
      </c>
      <c r="F62" s="512" t="s">
        <v>1712</v>
      </c>
      <c r="G62" s="509" t="s">
        <v>1697</v>
      </c>
      <c r="H62" s="513">
        <v>784</v>
      </c>
      <c r="I62" s="513">
        <v>782.81</v>
      </c>
    </row>
    <row r="63" spans="1:9" s="506" customFormat="1" ht="15" hidden="1" x14ac:dyDescent="0.5">
      <c r="A63" s="509">
        <v>41735</v>
      </c>
      <c r="B63" s="510">
        <v>560003</v>
      </c>
      <c r="C63" s="510">
        <v>139</v>
      </c>
      <c r="D63" s="511" t="s">
        <v>2473</v>
      </c>
      <c r="E63" s="512" t="s">
        <v>2509</v>
      </c>
      <c r="F63" s="512" t="s">
        <v>2510</v>
      </c>
      <c r="G63" s="509" t="s">
        <v>1697</v>
      </c>
      <c r="H63" s="513">
        <v>382</v>
      </c>
      <c r="I63" s="513">
        <v>381.42</v>
      </c>
    </row>
    <row r="64" spans="1:9" s="506" customFormat="1" ht="15" hidden="1" x14ac:dyDescent="0.5">
      <c r="A64" s="509">
        <v>41735</v>
      </c>
      <c r="B64" s="510">
        <v>560003</v>
      </c>
      <c r="C64" s="510">
        <v>140</v>
      </c>
      <c r="D64" s="511" t="s">
        <v>2602</v>
      </c>
      <c r="E64" s="512" t="s">
        <v>1698</v>
      </c>
      <c r="F64" s="512" t="s">
        <v>2601</v>
      </c>
      <c r="G64" s="509" t="s">
        <v>1697</v>
      </c>
      <c r="H64" s="513">
        <v>100</v>
      </c>
      <c r="I64" s="513">
        <v>99.85</v>
      </c>
    </row>
    <row r="65" spans="1:9" s="506" customFormat="1" ht="15" hidden="1" x14ac:dyDescent="0.5">
      <c r="A65" s="509">
        <v>41735</v>
      </c>
      <c r="B65" s="510">
        <v>560003</v>
      </c>
      <c r="C65" s="510">
        <v>141</v>
      </c>
      <c r="D65" s="511" t="s">
        <v>2362</v>
      </c>
      <c r="E65" s="512" t="s">
        <v>1705</v>
      </c>
      <c r="F65" s="512" t="s">
        <v>1712</v>
      </c>
      <c r="G65" s="509" t="s">
        <v>1697</v>
      </c>
      <c r="H65" s="513">
        <v>960</v>
      </c>
      <c r="I65" s="513">
        <v>958.54</v>
      </c>
    </row>
    <row r="66" spans="1:9" s="506" customFormat="1" ht="15" hidden="1" x14ac:dyDescent="0.5">
      <c r="A66" s="509">
        <v>41736</v>
      </c>
      <c r="B66" s="510">
        <v>560003</v>
      </c>
      <c r="C66" s="510">
        <v>142</v>
      </c>
      <c r="D66" s="511" t="s">
        <v>2473</v>
      </c>
      <c r="E66" s="512" t="s">
        <v>2475</v>
      </c>
      <c r="F66" s="512" t="s">
        <v>2474</v>
      </c>
      <c r="G66" s="509" t="s">
        <v>1697</v>
      </c>
      <c r="H66" s="513">
        <v>278</v>
      </c>
      <c r="I66" s="513">
        <v>277.55</v>
      </c>
    </row>
    <row r="67" spans="1:9" s="506" customFormat="1" ht="15" hidden="1" x14ac:dyDescent="0.5">
      <c r="A67" s="509">
        <v>41736</v>
      </c>
      <c r="B67" s="510">
        <v>560003</v>
      </c>
      <c r="C67" s="510">
        <v>143</v>
      </c>
      <c r="D67" s="511" t="s">
        <v>1700</v>
      </c>
      <c r="E67" s="512" t="s">
        <v>1703</v>
      </c>
      <c r="F67" s="512" t="s">
        <v>1704</v>
      </c>
      <c r="G67" s="509" t="s">
        <v>1697</v>
      </c>
      <c r="H67" s="513">
        <v>73</v>
      </c>
      <c r="I67" s="513">
        <v>72.88</v>
      </c>
    </row>
    <row r="68" spans="1:9" s="506" customFormat="1" ht="15" hidden="1" x14ac:dyDescent="0.5">
      <c r="A68" s="509">
        <v>41736</v>
      </c>
      <c r="B68" s="510">
        <v>560003</v>
      </c>
      <c r="C68" s="510">
        <v>144</v>
      </c>
      <c r="D68" s="511" t="s">
        <v>2541</v>
      </c>
      <c r="E68" s="512" t="s">
        <v>1698</v>
      </c>
      <c r="F68" s="512">
        <v>1521</v>
      </c>
      <c r="G68" s="509" t="s">
        <v>1697</v>
      </c>
      <c r="H68" s="513">
        <v>1867</v>
      </c>
      <c r="I68" s="513">
        <v>1863.97</v>
      </c>
    </row>
    <row r="69" spans="1:9" s="506" customFormat="1" ht="15" hidden="1" x14ac:dyDescent="0.5">
      <c r="A69" s="509">
        <v>41736</v>
      </c>
      <c r="B69" s="510">
        <v>560003</v>
      </c>
      <c r="C69" s="510">
        <v>145</v>
      </c>
      <c r="D69" s="511" t="s">
        <v>1700</v>
      </c>
      <c r="E69" s="512" t="s">
        <v>2183</v>
      </c>
      <c r="F69" s="512" t="s">
        <v>2184</v>
      </c>
      <c r="G69" s="509" t="s">
        <v>1697</v>
      </c>
      <c r="H69" s="513">
        <v>571</v>
      </c>
      <c r="I69" s="513">
        <v>570.07000000000005</v>
      </c>
    </row>
    <row r="70" spans="1:9" s="506" customFormat="1" ht="15" hidden="1" x14ac:dyDescent="0.5">
      <c r="A70" s="509">
        <v>41736</v>
      </c>
      <c r="B70" s="510">
        <v>560003</v>
      </c>
      <c r="C70" s="510">
        <v>146</v>
      </c>
      <c r="D70" s="511" t="s">
        <v>2473</v>
      </c>
      <c r="E70" s="512" t="s">
        <v>2475</v>
      </c>
      <c r="F70" s="512" t="s">
        <v>2474</v>
      </c>
      <c r="G70" s="509" t="s">
        <v>1697</v>
      </c>
      <c r="H70" s="513">
        <v>840</v>
      </c>
      <c r="I70" s="513">
        <v>838.64</v>
      </c>
    </row>
    <row r="71" spans="1:9" s="506" customFormat="1" ht="15" hidden="1" x14ac:dyDescent="0.5">
      <c r="A71" s="509">
        <v>41736</v>
      </c>
      <c r="B71" s="510">
        <v>560003</v>
      </c>
      <c r="C71" s="510">
        <v>147</v>
      </c>
      <c r="D71" s="511" t="s">
        <v>1696</v>
      </c>
      <c r="E71" s="512" t="s">
        <v>2619</v>
      </c>
      <c r="F71" s="512" t="s">
        <v>2618</v>
      </c>
      <c r="G71" s="509" t="s">
        <v>1697</v>
      </c>
      <c r="H71" s="513">
        <v>11230</v>
      </c>
      <c r="I71" s="513">
        <v>11211.78</v>
      </c>
    </row>
    <row r="72" spans="1:9" s="506" customFormat="1" ht="15" hidden="1" x14ac:dyDescent="0.5">
      <c r="A72" s="509">
        <v>41736</v>
      </c>
      <c r="B72" s="510">
        <v>560003</v>
      </c>
      <c r="C72" s="510">
        <v>148</v>
      </c>
      <c r="D72" s="511" t="s">
        <v>2362</v>
      </c>
      <c r="E72" s="512" t="s">
        <v>1706</v>
      </c>
      <c r="F72" s="512" t="s">
        <v>1708</v>
      </c>
      <c r="G72" s="509" t="s">
        <v>1697</v>
      </c>
      <c r="H72" s="513">
        <v>1470</v>
      </c>
      <c r="I72" s="513">
        <v>1467.62</v>
      </c>
    </row>
    <row r="73" spans="1:9" s="506" customFormat="1" ht="15" hidden="1" x14ac:dyDescent="0.5">
      <c r="A73" s="509">
        <v>41736</v>
      </c>
      <c r="B73" s="510">
        <v>560003</v>
      </c>
      <c r="C73" s="510">
        <v>149</v>
      </c>
      <c r="D73" s="511" t="s">
        <v>1700</v>
      </c>
      <c r="E73" s="512" t="s">
        <v>2183</v>
      </c>
      <c r="F73" s="512" t="s">
        <v>2184</v>
      </c>
      <c r="G73" s="509" t="s">
        <v>1697</v>
      </c>
      <c r="H73" s="513">
        <v>629</v>
      </c>
      <c r="I73" s="513">
        <v>627.98</v>
      </c>
    </row>
    <row r="74" spans="1:9" s="506" customFormat="1" ht="15" hidden="1" x14ac:dyDescent="0.5">
      <c r="A74" s="509">
        <v>41736</v>
      </c>
      <c r="B74" s="510">
        <v>560003</v>
      </c>
      <c r="C74" s="510">
        <v>150</v>
      </c>
      <c r="D74" s="511" t="s">
        <v>2602</v>
      </c>
      <c r="E74" s="512" t="s">
        <v>1698</v>
      </c>
      <c r="F74" s="512" t="s">
        <v>2617</v>
      </c>
      <c r="G74" s="509" t="s">
        <v>1697</v>
      </c>
      <c r="H74" s="513">
        <v>700</v>
      </c>
      <c r="I74" s="513">
        <v>698.86</v>
      </c>
    </row>
    <row r="75" spans="1:9" s="506" customFormat="1" ht="15" hidden="1" x14ac:dyDescent="0.5">
      <c r="A75" s="509">
        <v>41736</v>
      </c>
      <c r="B75" s="510">
        <v>560004</v>
      </c>
      <c r="C75" s="510">
        <v>152</v>
      </c>
      <c r="D75" s="511" t="s">
        <v>1700</v>
      </c>
      <c r="E75" s="512" t="s">
        <v>1703</v>
      </c>
      <c r="F75" s="512" t="s">
        <v>1704</v>
      </c>
      <c r="G75" s="509" t="s">
        <v>1697</v>
      </c>
      <c r="H75" s="513">
        <v>576</v>
      </c>
      <c r="I75" s="513">
        <v>575.07000000000005</v>
      </c>
    </row>
    <row r="76" spans="1:9" s="506" customFormat="1" ht="15" hidden="1" x14ac:dyDescent="0.5">
      <c r="A76" s="509">
        <v>41736</v>
      </c>
      <c r="B76" s="510">
        <v>560004</v>
      </c>
      <c r="C76" s="510">
        <v>153</v>
      </c>
      <c r="D76" s="511" t="s">
        <v>2473</v>
      </c>
      <c r="E76" s="512" t="s">
        <v>2475</v>
      </c>
      <c r="F76" s="512" t="s">
        <v>2474</v>
      </c>
      <c r="G76" s="509" t="s">
        <v>1697</v>
      </c>
      <c r="H76" s="513">
        <v>559</v>
      </c>
      <c r="I76" s="513">
        <v>558.09</v>
      </c>
    </row>
    <row r="77" spans="1:9" s="506" customFormat="1" ht="15" hidden="1" x14ac:dyDescent="0.5">
      <c r="A77" s="509">
        <v>41736</v>
      </c>
      <c r="B77" s="510">
        <v>560004</v>
      </c>
      <c r="C77" s="510">
        <v>154</v>
      </c>
      <c r="D77" s="511" t="s">
        <v>2362</v>
      </c>
      <c r="E77" s="512" t="s">
        <v>1705</v>
      </c>
      <c r="F77" s="512" t="s">
        <v>1708</v>
      </c>
      <c r="G77" s="509" t="s">
        <v>1697</v>
      </c>
      <c r="H77" s="513">
        <v>1376</v>
      </c>
      <c r="I77" s="513">
        <v>1373.77</v>
      </c>
    </row>
    <row r="78" spans="1:9" s="506" customFormat="1" ht="15" hidden="1" x14ac:dyDescent="0.5">
      <c r="A78" s="509">
        <v>41737</v>
      </c>
      <c r="B78" s="510">
        <v>560004</v>
      </c>
      <c r="C78" s="510">
        <v>155</v>
      </c>
      <c r="D78" s="511" t="s">
        <v>2541</v>
      </c>
      <c r="E78" s="512" t="s">
        <v>1698</v>
      </c>
      <c r="F78" s="512">
        <v>1521</v>
      </c>
      <c r="G78" s="509" t="s">
        <v>1697</v>
      </c>
      <c r="H78" s="513">
        <v>975</v>
      </c>
      <c r="I78" s="513">
        <v>973.42</v>
      </c>
    </row>
    <row r="79" spans="1:9" s="506" customFormat="1" ht="15" hidden="1" x14ac:dyDescent="0.5">
      <c r="A79" s="509">
        <v>41737</v>
      </c>
      <c r="B79" s="510">
        <v>560004</v>
      </c>
      <c r="C79" s="510">
        <v>157</v>
      </c>
      <c r="D79" s="511" t="s">
        <v>1700</v>
      </c>
      <c r="E79" s="512" t="s">
        <v>2183</v>
      </c>
      <c r="F79" s="512" t="s">
        <v>2184</v>
      </c>
      <c r="G79" s="509" t="s">
        <v>1697</v>
      </c>
      <c r="H79" s="513">
        <v>580</v>
      </c>
      <c r="I79" s="513">
        <v>579.05999999999995</v>
      </c>
    </row>
    <row r="80" spans="1:9" s="506" customFormat="1" ht="15" hidden="1" x14ac:dyDescent="0.5">
      <c r="A80" s="509">
        <v>41737</v>
      </c>
      <c r="B80" s="510">
        <v>560004</v>
      </c>
      <c r="C80" s="510">
        <v>159</v>
      </c>
      <c r="D80" s="511" t="s">
        <v>2473</v>
      </c>
      <c r="E80" s="512" t="s">
        <v>2475</v>
      </c>
      <c r="F80" s="512" t="s">
        <v>2474</v>
      </c>
      <c r="G80" s="509" t="s">
        <v>1697</v>
      </c>
      <c r="H80" s="513">
        <v>272</v>
      </c>
      <c r="I80" s="513">
        <v>271.56</v>
      </c>
    </row>
    <row r="81" spans="1:9" s="506" customFormat="1" ht="15" hidden="1" x14ac:dyDescent="0.5">
      <c r="A81" s="509">
        <v>41737</v>
      </c>
      <c r="B81" s="510">
        <v>560004</v>
      </c>
      <c r="C81" s="510">
        <v>161</v>
      </c>
      <c r="D81" s="511" t="s">
        <v>2362</v>
      </c>
      <c r="E81" s="512" t="s">
        <v>1706</v>
      </c>
      <c r="F81" s="512" t="s">
        <v>2546</v>
      </c>
      <c r="G81" s="509" t="s">
        <v>1697</v>
      </c>
      <c r="H81" s="513">
        <v>842</v>
      </c>
      <c r="I81" s="513">
        <v>840.63</v>
      </c>
    </row>
    <row r="82" spans="1:9" s="506" customFormat="1" ht="15" hidden="1" x14ac:dyDescent="0.5">
      <c r="A82" s="509">
        <v>41737</v>
      </c>
      <c r="B82" s="510">
        <v>560004</v>
      </c>
      <c r="C82" s="510">
        <v>162</v>
      </c>
      <c r="D82" s="511" t="s">
        <v>2473</v>
      </c>
      <c r="E82" s="512" t="s">
        <v>2475</v>
      </c>
      <c r="F82" s="512" t="s">
        <v>2474</v>
      </c>
      <c r="G82" s="509" t="s">
        <v>1697</v>
      </c>
      <c r="H82" s="513">
        <v>527</v>
      </c>
      <c r="I82" s="513">
        <v>526.15</v>
      </c>
    </row>
    <row r="83" spans="1:9" s="506" customFormat="1" ht="15" hidden="1" x14ac:dyDescent="0.5">
      <c r="A83" s="509">
        <v>41737</v>
      </c>
      <c r="B83" s="510">
        <v>560004</v>
      </c>
      <c r="C83" s="510">
        <v>163</v>
      </c>
      <c r="D83" s="511" t="s">
        <v>2362</v>
      </c>
      <c r="E83" s="512" t="s">
        <v>1705</v>
      </c>
      <c r="F83" s="512" t="s">
        <v>2546</v>
      </c>
      <c r="G83" s="509" t="s">
        <v>1697</v>
      </c>
      <c r="H83" s="513">
        <v>919</v>
      </c>
      <c r="I83" s="513">
        <v>917.51</v>
      </c>
    </row>
    <row r="84" spans="1:9" s="506" customFormat="1" ht="15" hidden="1" x14ac:dyDescent="0.5">
      <c r="A84" s="509">
        <v>41738</v>
      </c>
      <c r="B84" s="510">
        <v>560004</v>
      </c>
      <c r="C84" s="510">
        <v>164</v>
      </c>
      <c r="D84" s="511" t="s">
        <v>2473</v>
      </c>
      <c r="E84" s="512" t="s">
        <v>2475</v>
      </c>
      <c r="F84" s="512" t="s">
        <v>2474</v>
      </c>
      <c r="G84" s="509" t="s">
        <v>1697</v>
      </c>
      <c r="H84" s="513">
        <v>142</v>
      </c>
      <c r="I84" s="513">
        <v>141.77000000000001</v>
      </c>
    </row>
    <row r="85" spans="1:9" s="506" customFormat="1" ht="15" hidden="1" x14ac:dyDescent="0.5">
      <c r="A85" s="509">
        <v>41738</v>
      </c>
      <c r="B85" s="510">
        <v>560004</v>
      </c>
      <c r="C85" s="510">
        <v>165</v>
      </c>
      <c r="D85" s="511" t="s">
        <v>2541</v>
      </c>
      <c r="E85" s="512" t="s">
        <v>1698</v>
      </c>
      <c r="F85" s="512">
        <v>1521</v>
      </c>
      <c r="G85" s="509" t="s">
        <v>1697</v>
      </c>
      <c r="H85" s="513">
        <v>836</v>
      </c>
      <c r="I85" s="513">
        <v>834.64</v>
      </c>
    </row>
    <row r="86" spans="1:9" s="506" customFormat="1" ht="15" hidden="1" x14ac:dyDescent="0.5">
      <c r="A86" s="509">
        <v>41738</v>
      </c>
      <c r="B86" s="510">
        <v>560004</v>
      </c>
      <c r="C86" s="510">
        <v>166</v>
      </c>
      <c r="D86" s="511" t="s">
        <v>1700</v>
      </c>
      <c r="E86" s="512" t="s">
        <v>1703</v>
      </c>
      <c r="F86" s="512" t="s">
        <v>1704</v>
      </c>
      <c r="G86" s="509" t="s">
        <v>1697</v>
      </c>
      <c r="H86" s="513">
        <v>597</v>
      </c>
      <c r="I86" s="513">
        <v>596.03</v>
      </c>
    </row>
    <row r="87" spans="1:9" s="506" customFormat="1" ht="15" hidden="1" x14ac:dyDescent="0.5">
      <c r="A87" s="509">
        <v>41738</v>
      </c>
      <c r="B87" s="510">
        <v>560004</v>
      </c>
      <c r="C87" s="510">
        <v>167</v>
      </c>
      <c r="D87" s="511" t="s">
        <v>2596</v>
      </c>
      <c r="E87" s="512" t="s">
        <v>1698</v>
      </c>
      <c r="F87" s="512" t="s">
        <v>2595</v>
      </c>
      <c r="G87" s="509" t="s">
        <v>1697</v>
      </c>
      <c r="H87" s="513">
        <v>190</v>
      </c>
      <c r="I87" s="513">
        <v>189.69</v>
      </c>
    </row>
    <row r="88" spans="1:9" s="506" customFormat="1" ht="15" hidden="1" x14ac:dyDescent="0.5">
      <c r="A88" s="509">
        <v>41738</v>
      </c>
      <c r="B88" s="510">
        <v>560004</v>
      </c>
      <c r="C88" s="510">
        <v>168</v>
      </c>
      <c r="D88" s="511" t="s">
        <v>2473</v>
      </c>
      <c r="E88" s="512" t="s">
        <v>2475</v>
      </c>
      <c r="F88" s="512" t="s">
        <v>2474</v>
      </c>
      <c r="G88" s="509" t="s">
        <v>1697</v>
      </c>
      <c r="H88" s="513">
        <v>857</v>
      </c>
      <c r="I88" s="513">
        <v>855.61</v>
      </c>
    </row>
    <row r="89" spans="1:9" s="506" customFormat="1" ht="15" hidden="1" x14ac:dyDescent="0.5">
      <c r="A89" s="509">
        <v>41738</v>
      </c>
      <c r="B89" s="510">
        <v>560004</v>
      </c>
      <c r="C89" s="510">
        <v>169</v>
      </c>
      <c r="D89" s="511" t="s">
        <v>2362</v>
      </c>
      <c r="E89" s="512" t="s">
        <v>1706</v>
      </c>
      <c r="F89" s="512" t="s">
        <v>1709</v>
      </c>
      <c r="G89" s="509" t="s">
        <v>1697</v>
      </c>
      <c r="H89" s="513">
        <v>1357</v>
      </c>
      <c r="I89" s="513">
        <v>1354.8</v>
      </c>
    </row>
    <row r="90" spans="1:9" s="506" customFormat="1" ht="15" hidden="1" x14ac:dyDescent="0.5">
      <c r="A90" s="509">
        <v>41738</v>
      </c>
      <c r="B90" s="510">
        <v>560004</v>
      </c>
      <c r="C90" s="510">
        <v>170</v>
      </c>
      <c r="D90" s="511" t="s">
        <v>2541</v>
      </c>
      <c r="E90" s="512" t="s">
        <v>1698</v>
      </c>
      <c r="F90" s="512">
        <v>1521</v>
      </c>
      <c r="G90" s="509" t="s">
        <v>1697</v>
      </c>
      <c r="H90" s="513">
        <v>820</v>
      </c>
      <c r="I90" s="513">
        <v>818.67</v>
      </c>
    </row>
    <row r="91" spans="1:9" s="506" customFormat="1" ht="15" hidden="1" x14ac:dyDescent="0.5">
      <c r="A91" s="509">
        <v>41738</v>
      </c>
      <c r="B91" s="510">
        <v>560004</v>
      </c>
      <c r="C91" s="510">
        <v>171</v>
      </c>
      <c r="D91" s="511" t="s">
        <v>2473</v>
      </c>
      <c r="E91" s="512" t="s">
        <v>2475</v>
      </c>
      <c r="F91" s="512" t="s">
        <v>2474</v>
      </c>
      <c r="G91" s="509" t="s">
        <v>1697</v>
      </c>
      <c r="H91" s="513">
        <v>637</v>
      </c>
      <c r="I91" s="513">
        <v>635.97</v>
      </c>
    </row>
    <row r="92" spans="1:9" s="506" customFormat="1" ht="15" hidden="1" x14ac:dyDescent="0.5">
      <c r="A92" s="509">
        <v>41738</v>
      </c>
      <c r="B92" s="510">
        <v>560004</v>
      </c>
      <c r="C92" s="510">
        <v>173</v>
      </c>
      <c r="D92" s="511" t="s">
        <v>1700</v>
      </c>
      <c r="E92" s="512" t="s">
        <v>1698</v>
      </c>
      <c r="F92" s="512" t="s">
        <v>2471</v>
      </c>
      <c r="G92" s="509" t="s">
        <v>1697</v>
      </c>
      <c r="H92" s="513">
        <v>6000</v>
      </c>
      <c r="I92" s="513">
        <v>5990.27</v>
      </c>
    </row>
    <row r="93" spans="1:9" s="506" customFormat="1" ht="15" hidden="1" x14ac:dyDescent="0.5">
      <c r="A93" s="509">
        <v>41738</v>
      </c>
      <c r="B93" s="510">
        <v>560004</v>
      </c>
      <c r="C93" s="510">
        <v>174</v>
      </c>
      <c r="D93" s="511" t="s">
        <v>2362</v>
      </c>
      <c r="E93" s="512" t="s">
        <v>1705</v>
      </c>
      <c r="F93" s="512" t="s">
        <v>1709</v>
      </c>
      <c r="G93" s="509" t="s">
        <v>1697</v>
      </c>
      <c r="H93" s="513">
        <v>1052</v>
      </c>
      <c r="I93" s="513">
        <v>1050.29</v>
      </c>
    </row>
    <row r="94" spans="1:9" s="506" customFormat="1" ht="15" hidden="1" x14ac:dyDescent="0.5">
      <c r="A94" s="509">
        <v>41739</v>
      </c>
      <c r="B94" s="510">
        <v>560004</v>
      </c>
      <c r="C94" s="510">
        <v>175</v>
      </c>
      <c r="D94" s="511" t="s">
        <v>2473</v>
      </c>
      <c r="E94" s="512" t="s">
        <v>2475</v>
      </c>
      <c r="F94" s="512" t="s">
        <v>2474</v>
      </c>
      <c r="G94" s="509" t="s">
        <v>1697</v>
      </c>
      <c r="H94" s="513">
        <v>135</v>
      </c>
      <c r="I94" s="513">
        <v>134.77000000000001</v>
      </c>
    </row>
    <row r="95" spans="1:9" s="506" customFormat="1" ht="15" hidden="1" x14ac:dyDescent="0.5">
      <c r="A95" s="509">
        <v>41739</v>
      </c>
      <c r="B95" s="510">
        <v>560004</v>
      </c>
      <c r="C95" s="510">
        <v>176</v>
      </c>
      <c r="D95" s="511" t="s">
        <v>2541</v>
      </c>
      <c r="E95" s="512" t="s">
        <v>1698</v>
      </c>
      <c r="F95" s="512">
        <v>1521</v>
      </c>
      <c r="G95" s="509" t="s">
        <v>1697</v>
      </c>
      <c r="H95" s="513">
        <v>540</v>
      </c>
      <c r="I95" s="513">
        <v>539.07000000000005</v>
      </c>
    </row>
    <row r="96" spans="1:9" s="506" customFormat="1" ht="15" hidden="1" x14ac:dyDescent="0.5">
      <c r="A96" s="509">
        <v>41739</v>
      </c>
      <c r="B96" s="510">
        <v>560004</v>
      </c>
      <c r="C96" s="510">
        <v>177</v>
      </c>
      <c r="D96" s="511" t="s">
        <v>2541</v>
      </c>
      <c r="E96" s="512" t="s">
        <v>1698</v>
      </c>
      <c r="F96" s="512">
        <v>2013</v>
      </c>
      <c r="G96" s="509" t="s">
        <v>1697</v>
      </c>
      <c r="H96" s="513">
        <v>800</v>
      </c>
      <c r="I96" s="513">
        <v>798.62</v>
      </c>
    </row>
    <row r="97" spans="1:9" s="506" customFormat="1" ht="15" hidden="1" x14ac:dyDescent="0.5">
      <c r="A97" s="509">
        <v>41739</v>
      </c>
      <c r="B97" s="510">
        <v>560004</v>
      </c>
      <c r="C97" s="510">
        <v>178</v>
      </c>
      <c r="D97" s="511" t="s">
        <v>2363</v>
      </c>
      <c r="E97" s="512" t="s">
        <v>2545</v>
      </c>
      <c r="F97" s="512" t="s">
        <v>2544</v>
      </c>
      <c r="G97" s="509" t="s">
        <v>1697</v>
      </c>
      <c r="H97" s="513">
        <v>8354</v>
      </c>
      <c r="I97" s="513">
        <v>8339.6</v>
      </c>
    </row>
    <row r="98" spans="1:9" s="506" customFormat="1" ht="15" hidden="1" x14ac:dyDescent="0.5">
      <c r="A98" s="509">
        <v>41739</v>
      </c>
      <c r="B98" s="510">
        <v>560004</v>
      </c>
      <c r="C98" s="510">
        <v>180</v>
      </c>
      <c r="D98" s="511" t="s">
        <v>1700</v>
      </c>
      <c r="E98" s="512" t="s">
        <v>2183</v>
      </c>
      <c r="F98" s="512" t="s">
        <v>2184</v>
      </c>
      <c r="G98" s="509" t="s">
        <v>1697</v>
      </c>
      <c r="H98" s="513">
        <v>630</v>
      </c>
      <c r="I98" s="513">
        <v>628.91</v>
      </c>
    </row>
    <row r="99" spans="1:9" s="506" customFormat="1" ht="15" hidden="1" x14ac:dyDescent="0.5">
      <c r="A99" s="509">
        <v>41739</v>
      </c>
      <c r="B99" s="510">
        <v>560004</v>
      </c>
      <c r="C99" s="510">
        <v>181</v>
      </c>
      <c r="D99" s="511" t="s">
        <v>2602</v>
      </c>
      <c r="E99" s="512" t="s">
        <v>1698</v>
      </c>
      <c r="F99" s="512" t="s">
        <v>2617</v>
      </c>
      <c r="G99" s="509" t="s">
        <v>1697</v>
      </c>
      <c r="H99" s="513">
        <v>300</v>
      </c>
      <c r="I99" s="513">
        <v>299.48</v>
      </c>
    </row>
    <row r="100" spans="1:9" s="506" customFormat="1" ht="15" hidden="1" x14ac:dyDescent="0.5">
      <c r="A100" s="509">
        <v>41739</v>
      </c>
      <c r="B100" s="510">
        <v>560004</v>
      </c>
      <c r="C100" s="510">
        <v>182</v>
      </c>
      <c r="D100" s="511" t="s">
        <v>1700</v>
      </c>
      <c r="E100" s="512" t="s">
        <v>1703</v>
      </c>
      <c r="F100" s="512" t="s">
        <v>1704</v>
      </c>
      <c r="G100" s="509" t="s">
        <v>1697</v>
      </c>
      <c r="H100" s="513">
        <v>621</v>
      </c>
      <c r="I100" s="513">
        <v>619.92999999999995</v>
      </c>
    </row>
    <row r="101" spans="1:9" s="506" customFormat="1" ht="15" hidden="1" x14ac:dyDescent="0.5">
      <c r="A101" s="509">
        <v>41739</v>
      </c>
      <c r="B101" s="510">
        <v>560004</v>
      </c>
      <c r="C101" s="510">
        <v>183</v>
      </c>
      <c r="D101" s="511" t="s">
        <v>1700</v>
      </c>
      <c r="E101" s="512" t="s">
        <v>1701</v>
      </c>
      <c r="F101" s="512" t="s">
        <v>1702</v>
      </c>
      <c r="G101" s="509" t="s">
        <v>1697</v>
      </c>
      <c r="H101" s="513">
        <v>332</v>
      </c>
      <c r="I101" s="513">
        <v>331.43</v>
      </c>
    </row>
    <row r="102" spans="1:9" s="506" customFormat="1" ht="15" hidden="1" x14ac:dyDescent="0.5">
      <c r="A102" s="509">
        <v>41739</v>
      </c>
      <c r="B102" s="510">
        <v>560004</v>
      </c>
      <c r="C102" s="510">
        <v>185</v>
      </c>
      <c r="D102" s="511" t="s">
        <v>2473</v>
      </c>
      <c r="E102" s="512" t="s">
        <v>2475</v>
      </c>
      <c r="F102" s="512" t="s">
        <v>2474</v>
      </c>
      <c r="G102" s="509" t="s">
        <v>1697</v>
      </c>
      <c r="H102" s="513">
        <v>845</v>
      </c>
      <c r="I102" s="513">
        <v>843.54</v>
      </c>
    </row>
    <row r="103" spans="1:9" s="506" customFormat="1" ht="15" hidden="1" x14ac:dyDescent="0.5">
      <c r="A103" s="509">
        <v>41739</v>
      </c>
      <c r="B103" s="510">
        <v>560004</v>
      </c>
      <c r="C103" s="510">
        <v>186</v>
      </c>
      <c r="D103" s="511" t="s">
        <v>2362</v>
      </c>
      <c r="E103" s="512" t="s">
        <v>1706</v>
      </c>
      <c r="F103" s="512" t="s">
        <v>1710</v>
      </c>
      <c r="G103" s="509" t="s">
        <v>1697</v>
      </c>
      <c r="H103" s="513">
        <v>1551</v>
      </c>
      <c r="I103" s="513">
        <v>1548.33</v>
      </c>
    </row>
    <row r="104" spans="1:9" s="506" customFormat="1" ht="15" hidden="1" x14ac:dyDescent="0.5">
      <c r="A104" s="509">
        <v>41739</v>
      </c>
      <c r="B104" s="510">
        <v>560004</v>
      </c>
      <c r="C104" s="510">
        <v>187</v>
      </c>
      <c r="D104" s="511" t="s">
        <v>1700</v>
      </c>
      <c r="E104" s="512" t="s">
        <v>1701</v>
      </c>
      <c r="F104" s="512" t="s">
        <v>1702</v>
      </c>
      <c r="G104" s="509" t="s">
        <v>1697</v>
      </c>
      <c r="H104" s="513">
        <v>115</v>
      </c>
      <c r="I104" s="513">
        <v>114.8</v>
      </c>
    </row>
    <row r="105" spans="1:9" s="506" customFormat="1" ht="15" hidden="1" x14ac:dyDescent="0.5">
      <c r="A105" s="509">
        <v>41739</v>
      </c>
      <c r="B105" s="510">
        <v>560004</v>
      </c>
      <c r="C105" s="510">
        <v>188</v>
      </c>
      <c r="D105" s="511" t="s">
        <v>1700</v>
      </c>
      <c r="E105" s="512" t="s">
        <v>2183</v>
      </c>
      <c r="F105" s="512" t="s">
        <v>2184</v>
      </c>
      <c r="G105" s="509" t="s">
        <v>1697</v>
      </c>
      <c r="H105" s="513">
        <v>652</v>
      </c>
      <c r="I105" s="513">
        <v>650.88</v>
      </c>
    </row>
    <row r="106" spans="1:9" s="506" customFormat="1" ht="15" hidden="1" x14ac:dyDescent="0.5">
      <c r="A106" s="509">
        <v>41739</v>
      </c>
      <c r="B106" s="510">
        <v>560004</v>
      </c>
      <c r="C106" s="510">
        <v>189</v>
      </c>
      <c r="D106" s="511" t="s">
        <v>1700</v>
      </c>
      <c r="E106" s="512" t="s">
        <v>1698</v>
      </c>
      <c r="F106" s="512" t="s">
        <v>2616</v>
      </c>
      <c r="G106" s="509" t="s">
        <v>1697</v>
      </c>
      <c r="H106" s="513">
        <v>3000</v>
      </c>
      <c r="I106" s="513">
        <v>2994.83</v>
      </c>
    </row>
    <row r="107" spans="1:9" s="506" customFormat="1" ht="15" hidden="1" x14ac:dyDescent="0.5">
      <c r="A107" s="509">
        <v>41739</v>
      </c>
      <c r="B107" s="510">
        <v>560004</v>
      </c>
      <c r="C107" s="510">
        <v>191</v>
      </c>
      <c r="D107" s="511" t="s">
        <v>2473</v>
      </c>
      <c r="E107" s="512" t="s">
        <v>2475</v>
      </c>
      <c r="F107" s="512" t="s">
        <v>2474</v>
      </c>
      <c r="G107" s="509" t="s">
        <v>1697</v>
      </c>
      <c r="H107" s="513">
        <v>575</v>
      </c>
      <c r="I107" s="513">
        <v>574.01</v>
      </c>
    </row>
    <row r="108" spans="1:9" s="506" customFormat="1" ht="15" hidden="1" x14ac:dyDescent="0.5">
      <c r="A108" s="509">
        <v>41739</v>
      </c>
      <c r="B108" s="510">
        <v>560004</v>
      </c>
      <c r="C108" s="510">
        <v>192</v>
      </c>
      <c r="D108" s="511" t="s">
        <v>2362</v>
      </c>
      <c r="E108" s="512" t="s">
        <v>1705</v>
      </c>
      <c r="F108" s="512" t="s">
        <v>1710</v>
      </c>
      <c r="G108" s="509" t="s">
        <v>1697</v>
      </c>
      <c r="H108" s="513">
        <v>912</v>
      </c>
      <c r="I108" s="513">
        <v>910.43</v>
      </c>
    </row>
    <row r="109" spans="1:9" s="506" customFormat="1" ht="15" hidden="1" x14ac:dyDescent="0.5">
      <c r="A109" s="509">
        <v>41740</v>
      </c>
      <c r="B109" s="510">
        <v>560004</v>
      </c>
      <c r="C109" s="510">
        <v>193</v>
      </c>
      <c r="D109" s="511" t="s">
        <v>2473</v>
      </c>
      <c r="E109" s="512" t="s">
        <v>2475</v>
      </c>
      <c r="F109" s="512" t="s">
        <v>2474</v>
      </c>
      <c r="G109" s="509" t="s">
        <v>1697</v>
      </c>
      <c r="H109" s="513">
        <v>258</v>
      </c>
      <c r="I109" s="513">
        <v>257.63</v>
      </c>
    </row>
    <row r="110" spans="1:9" s="506" customFormat="1" ht="15" hidden="1" x14ac:dyDescent="0.5">
      <c r="A110" s="509">
        <v>41740</v>
      </c>
      <c r="B110" s="510">
        <v>560004</v>
      </c>
      <c r="C110" s="510">
        <v>194</v>
      </c>
      <c r="D110" s="511" t="s">
        <v>2596</v>
      </c>
      <c r="E110" s="512" t="s">
        <v>1698</v>
      </c>
      <c r="F110" s="512" t="s">
        <v>2595</v>
      </c>
      <c r="G110" s="509" t="s">
        <v>1697</v>
      </c>
      <c r="H110" s="513">
        <v>163</v>
      </c>
      <c r="I110" s="513">
        <v>162.77000000000001</v>
      </c>
    </row>
    <row r="111" spans="1:9" s="506" customFormat="1" ht="15" hidden="1" x14ac:dyDescent="0.5">
      <c r="A111" s="509">
        <v>41740</v>
      </c>
      <c r="B111" s="510">
        <v>560004</v>
      </c>
      <c r="C111" s="510">
        <v>195</v>
      </c>
      <c r="D111" s="511" t="s">
        <v>1700</v>
      </c>
      <c r="E111" s="512" t="s">
        <v>1703</v>
      </c>
      <c r="F111" s="512" t="s">
        <v>1704</v>
      </c>
      <c r="G111" s="509" t="s">
        <v>1697</v>
      </c>
      <c r="H111" s="513">
        <v>643</v>
      </c>
      <c r="I111" s="513">
        <v>642.09</v>
      </c>
    </row>
    <row r="112" spans="1:9" s="506" customFormat="1" ht="15" hidden="1" x14ac:dyDescent="0.5">
      <c r="A112" s="509">
        <v>41740</v>
      </c>
      <c r="B112" s="510">
        <v>560004</v>
      </c>
      <c r="C112" s="510">
        <v>196</v>
      </c>
      <c r="D112" s="511" t="s">
        <v>2473</v>
      </c>
      <c r="E112" s="512" t="s">
        <v>2475</v>
      </c>
      <c r="F112" s="512" t="s">
        <v>2474</v>
      </c>
      <c r="G112" s="509" t="s">
        <v>1697</v>
      </c>
      <c r="H112" s="513">
        <v>843</v>
      </c>
      <c r="I112" s="513">
        <v>841.8</v>
      </c>
    </row>
    <row r="113" spans="1:9" s="506" customFormat="1" ht="15" hidden="1" x14ac:dyDescent="0.5">
      <c r="A113" s="509">
        <v>41740</v>
      </c>
      <c r="B113" s="510">
        <v>560004</v>
      </c>
      <c r="C113" s="510">
        <v>197</v>
      </c>
      <c r="D113" s="511" t="s">
        <v>2362</v>
      </c>
      <c r="E113" s="512" t="s">
        <v>1706</v>
      </c>
      <c r="F113" s="512" t="s">
        <v>2270</v>
      </c>
      <c r="G113" s="509" t="s">
        <v>1697</v>
      </c>
      <c r="H113" s="513">
        <v>1361</v>
      </c>
      <c r="I113" s="513">
        <v>1359.07</v>
      </c>
    </row>
    <row r="114" spans="1:9" s="506" customFormat="1" ht="15" hidden="1" x14ac:dyDescent="0.5">
      <c r="A114" s="509">
        <v>41740</v>
      </c>
      <c r="B114" s="510">
        <v>560004</v>
      </c>
      <c r="C114" s="510">
        <v>198</v>
      </c>
      <c r="D114" s="511" t="s">
        <v>2473</v>
      </c>
      <c r="E114" s="512" t="s">
        <v>2475</v>
      </c>
      <c r="F114" s="512" t="s">
        <v>2474</v>
      </c>
      <c r="G114" s="509" t="s">
        <v>1697</v>
      </c>
      <c r="H114" s="513">
        <v>594</v>
      </c>
      <c r="I114" s="513">
        <v>593.16</v>
      </c>
    </row>
    <row r="115" spans="1:9" s="506" customFormat="1" ht="15" hidden="1" x14ac:dyDescent="0.5">
      <c r="A115" s="509">
        <v>41740</v>
      </c>
      <c r="B115" s="510">
        <v>560004</v>
      </c>
      <c r="C115" s="510">
        <v>199</v>
      </c>
      <c r="D115" s="511" t="s">
        <v>2362</v>
      </c>
      <c r="E115" s="512" t="s">
        <v>1705</v>
      </c>
      <c r="F115" s="512" t="s">
        <v>2270</v>
      </c>
      <c r="G115" s="509" t="s">
        <v>1697</v>
      </c>
      <c r="H115" s="513">
        <v>904</v>
      </c>
      <c r="I115" s="513">
        <v>902.72</v>
      </c>
    </row>
    <row r="116" spans="1:9" s="506" customFormat="1" ht="15" hidden="1" x14ac:dyDescent="0.5">
      <c r="A116" s="509">
        <v>41741</v>
      </c>
      <c r="B116" s="510">
        <v>551161</v>
      </c>
      <c r="C116" s="510">
        <v>58001</v>
      </c>
      <c r="D116" s="511" t="s">
        <v>2596</v>
      </c>
      <c r="E116" s="512" t="s">
        <v>1698</v>
      </c>
      <c r="F116" s="512" t="s">
        <v>2595</v>
      </c>
      <c r="G116" s="509" t="s">
        <v>1697</v>
      </c>
      <c r="H116" s="513">
        <v>158</v>
      </c>
      <c r="I116" s="513">
        <v>157.78</v>
      </c>
    </row>
    <row r="117" spans="1:9" s="506" customFormat="1" ht="15" hidden="1" x14ac:dyDescent="0.5">
      <c r="A117" s="509">
        <v>41741</v>
      </c>
      <c r="B117" s="510">
        <v>551161</v>
      </c>
      <c r="C117" s="510">
        <v>58002</v>
      </c>
      <c r="D117" s="511" t="s">
        <v>2271</v>
      </c>
      <c r="E117" s="512" t="s">
        <v>1698</v>
      </c>
      <c r="F117" s="512" t="s">
        <v>2615</v>
      </c>
      <c r="G117" s="509" t="s">
        <v>1697</v>
      </c>
      <c r="H117" s="513">
        <v>11475</v>
      </c>
      <c r="I117" s="513">
        <v>11458.71</v>
      </c>
    </row>
    <row r="118" spans="1:9" s="506" customFormat="1" ht="15" hidden="1" x14ac:dyDescent="0.5">
      <c r="A118" s="509">
        <v>41741</v>
      </c>
      <c r="B118" s="510">
        <v>551161</v>
      </c>
      <c r="C118" s="510">
        <v>58003</v>
      </c>
      <c r="D118" s="511" t="s">
        <v>2473</v>
      </c>
      <c r="E118" s="512" t="s">
        <v>2475</v>
      </c>
      <c r="F118" s="512" t="s">
        <v>2474</v>
      </c>
      <c r="G118" s="509" t="s">
        <v>1697</v>
      </c>
      <c r="H118" s="513">
        <v>256</v>
      </c>
      <c r="I118" s="513">
        <v>255.64</v>
      </c>
    </row>
    <row r="119" spans="1:9" s="506" customFormat="1" ht="15" hidden="1" x14ac:dyDescent="0.5">
      <c r="A119" s="509">
        <v>41741</v>
      </c>
      <c r="B119" s="510">
        <v>551161</v>
      </c>
      <c r="C119" s="510">
        <v>58004</v>
      </c>
      <c r="D119" s="511" t="s">
        <v>1700</v>
      </c>
      <c r="E119" s="512" t="s">
        <v>1701</v>
      </c>
      <c r="F119" s="512" t="s">
        <v>1702</v>
      </c>
      <c r="G119" s="509" t="s">
        <v>1697</v>
      </c>
      <c r="H119" s="513">
        <v>591</v>
      </c>
      <c r="I119" s="513">
        <v>590.16</v>
      </c>
    </row>
    <row r="120" spans="1:9" s="506" customFormat="1" ht="15" hidden="1" x14ac:dyDescent="0.5">
      <c r="A120" s="509">
        <v>41741</v>
      </c>
      <c r="B120" s="510">
        <v>551161</v>
      </c>
      <c r="C120" s="510">
        <v>58005</v>
      </c>
      <c r="D120" s="511" t="s">
        <v>2362</v>
      </c>
      <c r="E120" s="512" t="s">
        <v>1706</v>
      </c>
      <c r="F120" s="512" t="s">
        <v>1707</v>
      </c>
      <c r="G120" s="509" t="s">
        <v>1697</v>
      </c>
      <c r="H120" s="513">
        <v>1145</v>
      </c>
      <c r="I120" s="513">
        <v>1143.3699999999999</v>
      </c>
    </row>
    <row r="121" spans="1:9" s="506" customFormat="1" ht="15" hidden="1" x14ac:dyDescent="0.5">
      <c r="A121" s="509">
        <v>41741</v>
      </c>
      <c r="B121" s="510">
        <v>551161</v>
      </c>
      <c r="C121" s="510">
        <v>58006</v>
      </c>
      <c r="D121" s="511" t="s">
        <v>2473</v>
      </c>
      <c r="E121" s="512" t="s">
        <v>2475</v>
      </c>
      <c r="F121" s="512" t="s">
        <v>2474</v>
      </c>
      <c r="G121" s="509" t="s">
        <v>1697</v>
      </c>
      <c r="H121" s="513">
        <v>628</v>
      </c>
      <c r="I121" s="513">
        <v>627.11</v>
      </c>
    </row>
    <row r="122" spans="1:9" s="506" customFormat="1" ht="15" hidden="1" x14ac:dyDescent="0.5">
      <c r="A122" s="509">
        <v>41741</v>
      </c>
      <c r="B122" s="510">
        <v>551161</v>
      </c>
      <c r="C122" s="510">
        <v>58007</v>
      </c>
      <c r="D122" s="511" t="s">
        <v>2362</v>
      </c>
      <c r="E122" s="512" t="s">
        <v>1705</v>
      </c>
      <c r="F122" s="512" t="s">
        <v>1707</v>
      </c>
      <c r="G122" s="509" t="s">
        <v>1697</v>
      </c>
      <c r="H122" s="513">
        <v>894</v>
      </c>
      <c r="I122" s="513">
        <v>892.73</v>
      </c>
    </row>
    <row r="123" spans="1:9" s="506" customFormat="1" ht="15" hidden="1" x14ac:dyDescent="0.5">
      <c r="A123" s="509">
        <v>41741</v>
      </c>
      <c r="B123" s="510">
        <v>560004</v>
      </c>
      <c r="C123" s="510">
        <v>200</v>
      </c>
      <c r="D123" s="511" t="s">
        <v>2541</v>
      </c>
      <c r="E123" s="512" t="s">
        <v>1698</v>
      </c>
      <c r="F123" s="512">
        <v>1521</v>
      </c>
      <c r="G123" s="509" t="s">
        <v>1697</v>
      </c>
      <c r="H123" s="513">
        <v>2073</v>
      </c>
      <c r="I123" s="513">
        <v>2070.06</v>
      </c>
    </row>
    <row r="124" spans="1:9" s="506" customFormat="1" ht="15" hidden="1" x14ac:dyDescent="0.5">
      <c r="A124" s="509">
        <v>41742</v>
      </c>
      <c r="B124" s="510">
        <v>551161</v>
      </c>
      <c r="C124" s="510">
        <v>58008</v>
      </c>
      <c r="D124" s="511" t="s">
        <v>2473</v>
      </c>
      <c r="E124" s="512" t="s">
        <v>2475</v>
      </c>
      <c r="F124" s="512" t="s">
        <v>2474</v>
      </c>
      <c r="G124" s="509" t="s">
        <v>1697</v>
      </c>
      <c r="H124" s="513">
        <v>241</v>
      </c>
      <c r="I124" s="513">
        <v>240.66</v>
      </c>
    </row>
    <row r="125" spans="1:9" s="506" customFormat="1" ht="15" hidden="1" x14ac:dyDescent="0.5">
      <c r="A125" s="509">
        <v>41742</v>
      </c>
      <c r="B125" s="510">
        <v>551161</v>
      </c>
      <c r="C125" s="510">
        <v>58009</v>
      </c>
      <c r="D125" s="511" t="s">
        <v>1696</v>
      </c>
      <c r="E125" s="512" t="s">
        <v>1698</v>
      </c>
      <c r="F125" s="512" t="s">
        <v>2614</v>
      </c>
      <c r="G125" s="509" t="s">
        <v>1697</v>
      </c>
      <c r="H125" s="513">
        <v>4519</v>
      </c>
      <c r="I125" s="513">
        <v>4512.59</v>
      </c>
    </row>
    <row r="126" spans="1:9" s="506" customFormat="1" ht="15" hidden="1" x14ac:dyDescent="0.5">
      <c r="A126" s="509">
        <v>41742</v>
      </c>
      <c r="B126" s="510">
        <v>551161</v>
      </c>
      <c r="C126" s="510">
        <v>58010</v>
      </c>
      <c r="D126" s="511" t="s">
        <v>2596</v>
      </c>
      <c r="E126" s="512" t="s">
        <v>1698</v>
      </c>
      <c r="F126" s="512" t="s">
        <v>2595</v>
      </c>
      <c r="G126" s="509" t="s">
        <v>1697</v>
      </c>
      <c r="H126" s="513">
        <v>158</v>
      </c>
      <c r="I126" s="513">
        <v>157.78</v>
      </c>
    </row>
    <row r="127" spans="1:9" s="506" customFormat="1" ht="15" hidden="1" x14ac:dyDescent="0.5">
      <c r="A127" s="509">
        <v>41742</v>
      </c>
      <c r="B127" s="510">
        <v>551161</v>
      </c>
      <c r="C127" s="510">
        <v>58011</v>
      </c>
      <c r="D127" s="511" t="s">
        <v>2362</v>
      </c>
      <c r="E127" s="512" t="s">
        <v>1706</v>
      </c>
      <c r="F127" s="512" t="s">
        <v>1710</v>
      </c>
      <c r="G127" s="509" t="s">
        <v>1697</v>
      </c>
      <c r="H127" s="513">
        <v>1003</v>
      </c>
      <c r="I127" s="513">
        <v>1001.58</v>
      </c>
    </row>
    <row r="128" spans="1:9" s="506" customFormat="1" ht="15" hidden="1" x14ac:dyDescent="0.5">
      <c r="A128" s="509">
        <v>41742</v>
      </c>
      <c r="B128" s="510">
        <v>551161</v>
      </c>
      <c r="C128" s="510">
        <v>58012</v>
      </c>
      <c r="D128" s="511" t="s">
        <v>2473</v>
      </c>
      <c r="E128" s="512" t="s">
        <v>2475</v>
      </c>
      <c r="F128" s="512" t="s">
        <v>2474</v>
      </c>
      <c r="G128" s="509" t="s">
        <v>1697</v>
      </c>
      <c r="H128" s="513">
        <v>617</v>
      </c>
      <c r="I128" s="513">
        <v>616.12</v>
      </c>
    </row>
    <row r="129" spans="1:9" s="506" customFormat="1" ht="15" hidden="1" x14ac:dyDescent="0.5">
      <c r="A129" s="509">
        <v>41742</v>
      </c>
      <c r="B129" s="510">
        <v>551161</v>
      </c>
      <c r="C129" s="510">
        <v>58013</v>
      </c>
      <c r="D129" s="511" t="s">
        <v>2543</v>
      </c>
      <c r="E129" s="512" t="s">
        <v>1698</v>
      </c>
      <c r="F129" s="512" t="s">
        <v>2542</v>
      </c>
      <c r="G129" s="509" t="s">
        <v>1697</v>
      </c>
      <c r="H129" s="513">
        <v>900</v>
      </c>
      <c r="I129" s="513">
        <v>898.72</v>
      </c>
    </row>
    <row r="130" spans="1:9" s="506" customFormat="1" ht="15" hidden="1" x14ac:dyDescent="0.5">
      <c r="A130" s="509">
        <v>41742</v>
      </c>
      <c r="B130" s="510">
        <v>551161</v>
      </c>
      <c r="C130" s="510">
        <v>58014</v>
      </c>
      <c r="D130" s="511" t="s">
        <v>2362</v>
      </c>
      <c r="E130" s="512" t="s">
        <v>1705</v>
      </c>
      <c r="F130" s="512" t="s">
        <v>1710</v>
      </c>
      <c r="G130" s="509" t="s">
        <v>1697</v>
      </c>
      <c r="H130" s="513">
        <v>987</v>
      </c>
      <c r="I130" s="513">
        <v>985.6</v>
      </c>
    </row>
    <row r="131" spans="1:9" s="506" customFormat="1" ht="15" hidden="1" x14ac:dyDescent="0.5">
      <c r="A131" s="509">
        <v>41743</v>
      </c>
      <c r="B131" s="510">
        <v>551161</v>
      </c>
      <c r="C131" s="510">
        <v>58015</v>
      </c>
      <c r="D131" s="511" t="s">
        <v>1700</v>
      </c>
      <c r="E131" s="512" t="s">
        <v>2183</v>
      </c>
      <c r="F131" s="512" t="s">
        <v>2184</v>
      </c>
      <c r="G131" s="509" t="s">
        <v>1697</v>
      </c>
      <c r="H131" s="513">
        <v>592</v>
      </c>
      <c r="I131" s="513">
        <v>591.16</v>
      </c>
    </row>
    <row r="132" spans="1:9" s="506" customFormat="1" ht="15" hidden="1" x14ac:dyDescent="0.5">
      <c r="A132" s="509">
        <v>41743</v>
      </c>
      <c r="B132" s="510">
        <v>551161</v>
      </c>
      <c r="C132" s="510">
        <v>58016</v>
      </c>
      <c r="D132" s="511" t="s">
        <v>1700</v>
      </c>
      <c r="E132" s="512" t="s">
        <v>1703</v>
      </c>
      <c r="F132" s="512" t="s">
        <v>1704</v>
      </c>
      <c r="G132" s="509" t="s">
        <v>1697</v>
      </c>
      <c r="H132" s="513">
        <v>593</v>
      </c>
      <c r="I132" s="513">
        <v>592.16</v>
      </c>
    </row>
    <row r="133" spans="1:9" s="506" customFormat="1" ht="15" hidden="1" x14ac:dyDescent="0.5">
      <c r="A133" s="509">
        <v>41743</v>
      </c>
      <c r="B133" s="510">
        <v>551161</v>
      </c>
      <c r="C133" s="510">
        <v>58017</v>
      </c>
      <c r="D133" s="511" t="s">
        <v>2596</v>
      </c>
      <c r="E133" s="512" t="s">
        <v>1698</v>
      </c>
      <c r="F133" s="512" t="s">
        <v>2595</v>
      </c>
      <c r="G133" s="509" t="s">
        <v>1697</v>
      </c>
      <c r="H133" s="513">
        <v>139</v>
      </c>
      <c r="I133" s="513">
        <v>138.80000000000001</v>
      </c>
    </row>
    <row r="134" spans="1:9" s="506" customFormat="1" ht="15" hidden="1" x14ac:dyDescent="0.5">
      <c r="A134" s="509">
        <v>41743</v>
      </c>
      <c r="B134" s="510">
        <v>551161</v>
      </c>
      <c r="C134" s="510">
        <v>58018</v>
      </c>
      <c r="D134" s="511" t="s">
        <v>2362</v>
      </c>
      <c r="E134" s="512" t="s">
        <v>1706</v>
      </c>
      <c r="F134" s="512" t="s">
        <v>2546</v>
      </c>
      <c r="G134" s="509" t="s">
        <v>1697</v>
      </c>
      <c r="H134" s="513">
        <v>1306</v>
      </c>
      <c r="I134" s="513">
        <v>1304.1500000000001</v>
      </c>
    </row>
    <row r="135" spans="1:9" s="506" customFormat="1" ht="15" hidden="1" x14ac:dyDescent="0.5">
      <c r="A135" s="509">
        <v>41743</v>
      </c>
      <c r="B135" s="510">
        <v>551161</v>
      </c>
      <c r="C135" s="510">
        <v>58019</v>
      </c>
      <c r="D135" s="511" t="s">
        <v>1700</v>
      </c>
      <c r="E135" s="512" t="s">
        <v>2183</v>
      </c>
      <c r="F135" s="512" t="s">
        <v>2184</v>
      </c>
      <c r="G135" s="509" t="s">
        <v>1697</v>
      </c>
      <c r="H135" s="513">
        <v>588</v>
      </c>
      <c r="I135" s="513">
        <v>587.16999999999996</v>
      </c>
    </row>
    <row r="136" spans="1:9" s="506" customFormat="1" ht="15" hidden="1" x14ac:dyDescent="0.5">
      <c r="A136" s="509">
        <v>41743</v>
      </c>
      <c r="B136" s="510">
        <v>551161</v>
      </c>
      <c r="C136" s="510">
        <v>58020</v>
      </c>
      <c r="D136" s="511" t="s">
        <v>2362</v>
      </c>
      <c r="E136" s="512" t="s">
        <v>1705</v>
      </c>
      <c r="F136" s="512" t="s">
        <v>2546</v>
      </c>
      <c r="G136" s="509" t="s">
        <v>1697</v>
      </c>
      <c r="H136" s="513">
        <v>1306</v>
      </c>
      <c r="I136" s="513">
        <v>1304.1500000000001</v>
      </c>
    </row>
    <row r="137" spans="1:9" s="506" customFormat="1" ht="15" hidden="1" x14ac:dyDescent="0.5">
      <c r="A137" s="509">
        <v>41743</v>
      </c>
      <c r="B137" s="510">
        <v>551161</v>
      </c>
      <c r="C137" s="510">
        <v>58021</v>
      </c>
      <c r="D137" s="511" t="s">
        <v>1696</v>
      </c>
      <c r="E137" s="512" t="s">
        <v>2613</v>
      </c>
      <c r="F137" s="512" t="s">
        <v>2539</v>
      </c>
      <c r="G137" s="509" t="s">
        <v>1697</v>
      </c>
      <c r="H137" s="513">
        <v>12240</v>
      </c>
      <c r="I137" s="513">
        <v>12222.63</v>
      </c>
    </row>
    <row r="138" spans="1:9" s="506" customFormat="1" ht="15" hidden="1" x14ac:dyDescent="0.5">
      <c r="A138" s="509">
        <v>41744</v>
      </c>
      <c r="B138" s="510">
        <v>551161</v>
      </c>
      <c r="C138" s="510">
        <v>58023</v>
      </c>
      <c r="D138" s="511" t="s">
        <v>1700</v>
      </c>
      <c r="E138" s="512" t="s">
        <v>2183</v>
      </c>
      <c r="F138" s="512" t="s">
        <v>2184</v>
      </c>
      <c r="G138" s="509" t="s">
        <v>1697</v>
      </c>
      <c r="H138" s="513">
        <v>548</v>
      </c>
      <c r="I138" s="513">
        <v>547.22</v>
      </c>
    </row>
    <row r="139" spans="1:9" s="506" customFormat="1" ht="15" hidden="1" x14ac:dyDescent="0.5">
      <c r="A139" s="509">
        <v>41744</v>
      </c>
      <c r="B139" s="510">
        <v>551161</v>
      </c>
      <c r="C139" s="510">
        <v>58024</v>
      </c>
      <c r="D139" s="511" t="s">
        <v>2473</v>
      </c>
      <c r="E139" s="512" t="s">
        <v>2475</v>
      </c>
      <c r="F139" s="512" t="s">
        <v>2474</v>
      </c>
      <c r="G139" s="509" t="s">
        <v>1697</v>
      </c>
      <c r="H139" s="513">
        <v>275</v>
      </c>
      <c r="I139" s="513">
        <v>274.61</v>
      </c>
    </row>
    <row r="140" spans="1:9" s="506" customFormat="1" ht="15" hidden="1" x14ac:dyDescent="0.5">
      <c r="A140" s="509">
        <v>41744</v>
      </c>
      <c r="B140" s="510">
        <v>551161</v>
      </c>
      <c r="C140" s="510">
        <v>58025</v>
      </c>
      <c r="D140" s="511" t="s">
        <v>2362</v>
      </c>
      <c r="E140" s="512" t="s">
        <v>1706</v>
      </c>
      <c r="F140" s="512" t="s">
        <v>1711</v>
      </c>
      <c r="G140" s="509" t="s">
        <v>1697</v>
      </c>
      <c r="H140" s="513">
        <v>1257</v>
      </c>
      <c r="I140" s="513">
        <v>1255.22</v>
      </c>
    </row>
    <row r="141" spans="1:9" s="506" customFormat="1" ht="15" hidden="1" x14ac:dyDescent="0.5">
      <c r="A141" s="509">
        <v>41744</v>
      </c>
      <c r="B141" s="510">
        <v>551161</v>
      </c>
      <c r="C141" s="510">
        <v>58027</v>
      </c>
      <c r="D141" s="511" t="s">
        <v>1700</v>
      </c>
      <c r="E141" s="512">
        <v>787377</v>
      </c>
      <c r="F141" s="512" t="s">
        <v>2597</v>
      </c>
      <c r="G141" s="509" t="s">
        <v>1697</v>
      </c>
      <c r="H141" s="513">
        <v>3000</v>
      </c>
      <c r="I141" s="513">
        <v>2995.74</v>
      </c>
    </row>
    <row r="142" spans="1:9" s="506" customFormat="1" ht="15" hidden="1" x14ac:dyDescent="0.5">
      <c r="A142" s="509">
        <v>41744</v>
      </c>
      <c r="B142" s="510">
        <v>551161</v>
      </c>
      <c r="C142" s="510">
        <v>58028</v>
      </c>
      <c r="D142" s="511" t="s">
        <v>2473</v>
      </c>
      <c r="E142" s="512" t="s">
        <v>2475</v>
      </c>
      <c r="F142" s="512" t="s">
        <v>2474</v>
      </c>
      <c r="G142" s="509" t="s">
        <v>1697</v>
      </c>
      <c r="H142" s="513">
        <v>611</v>
      </c>
      <c r="I142" s="513">
        <v>610.13</v>
      </c>
    </row>
    <row r="143" spans="1:9" s="506" customFormat="1" ht="15" hidden="1" x14ac:dyDescent="0.5">
      <c r="A143" s="509">
        <v>41744</v>
      </c>
      <c r="B143" s="510">
        <v>551161</v>
      </c>
      <c r="C143" s="510">
        <v>58029</v>
      </c>
      <c r="D143" s="511" t="s">
        <v>2362</v>
      </c>
      <c r="E143" s="512" t="s">
        <v>1705</v>
      </c>
      <c r="F143" s="512" t="s">
        <v>1711</v>
      </c>
      <c r="G143" s="509" t="s">
        <v>1697</v>
      </c>
      <c r="H143" s="513">
        <v>1053</v>
      </c>
      <c r="I143" s="513">
        <v>1051.51</v>
      </c>
    </row>
    <row r="144" spans="1:9" s="506" customFormat="1" ht="15" hidden="1" x14ac:dyDescent="0.5">
      <c r="A144" s="509">
        <v>41745</v>
      </c>
      <c r="B144" s="510">
        <v>551161</v>
      </c>
      <c r="C144" s="510">
        <v>58030</v>
      </c>
      <c r="D144" s="511" t="s">
        <v>2473</v>
      </c>
      <c r="E144" s="512" t="s">
        <v>2475</v>
      </c>
      <c r="F144" s="512" t="s">
        <v>2474</v>
      </c>
      <c r="G144" s="509" t="s">
        <v>1697</v>
      </c>
      <c r="H144" s="513">
        <v>252</v>
      </c>
      <c r="I144" s="513">
        <v>251.57</v>
      </c>
    </row>
    <row r="145" spans="1:9" s="506" customFormat="1" ht="15" hidden="1" x14ac:dyDescent="0.5">
      <c r="A145" s="509">
        <v>41745</v>
      </c>
      <c r="B145" s="510">
        <v>551161</v>
      </c>
      <c r="C145" s="510">
        <v>58031</v>
      </c>
      <c r="D145" s="511" t="s">
        <v>1700</v>
      </c>
      <c r="E145" s="512" t="s">
        <v>2183</v>
      </c>
      <c r="F145" s="512" t="s">
        <v>2184</v>
      </c>
      <c r="G145" s="509" t="s">
        <v>1697</v>
      </c>
      <c r="H145" s="513">
        <v>563</v>
      </c>
      <c r="I145" s="513">
        <v>562.03</v>
      </c>
    </row>
    <row r="146" spans="1:9" s="506" customFormat="1" ht="15" hidden="1" x14ac:dyDescent="0.5">
      <c r="A146" s="509">
        <v>41745</v>
      </c>
      <c r="B146" s="510">
        <v>551161</v>
      </c>
      <c r="C146" s="510">
        <v>58032</v>
      </c>
      <c r="D146" s="511" t="s">
        <v>2596</v>
      </c>
      <c r="E146" s="512" t="s">
        <v>2610</v>
      </c>
      <c r="F146" s="512" t="s">
        <v>2595</v>
      </c>
      <c r="G146" s="509" t="s">
        <v>1697</v>
      </c>
      <c r="H146" s="513">
        <v>116</v>
      </c>
      <c r="I146" s="513">
        <v>115.8</v>
      </c>
    </row>
    <row r="147" spans="1:9" s="506" customFormat="1" ht="15" hidden="1" x14ac:dyDescent="0.5">
      <c r="A147" s="509">
        <v>41745</v>
      </c>
      <c r="B147" s="510">
        <v>551161</v>
      </c>
      <c r="C147" s="510">
        <v>58033</v>
      </c>
      <c r="D147" s="511" t="s">
        <v>2473</v>
      </c>
      <c r="E147" s="512" t="s">
        <v>2475</v>
      </c>
      <c r="F147" s="512" t="s">
        <v>2474</v>
      </c>
      <c r="G147" s="509" t="s">
        <v>1697</v>
      </c>
      <c r="H147" s="513">
        <v>832</v>
      </c>
      <c r="I147" s="513">
        <v>830.57</v>
      </c>
    </row>
    <row r="148" spans="1:9" s="506" customFormat="1" ht="15" hidden="1" x14ac:dyDescent="0.5">
      <c r="A148" s="509">
        <v>41745</v>
      </c>
      <c r="B148" s="510">
        <v>551161</v>
      </c>
      <c r="C148" s="510">
        <v>58034</v>
      </c>
      <c r="D148" s="511" t="s">
        <v>2362</v>
      </c>
      <c r="E148" s="512" t="s">
        <v>1706</v>
      </c>
      <c r="F148" s="512" t="s">
        <v>2270</v>
      </c>
      <c r="G148" s="509" t="s">
        <v>1697</v>
      </c>
      <c r="H148" s="513">
        <v>1076</v>
      </c>
      <c r="I148" s="513">
        <v>1074.1500000000001</v>
      </c>
    </row>
    <row r="149" spans="1:9" s="506" customFormat="1" ht="15" hidden="1" x14ac:dyDescent="0.5">
      <c r="A149" s="509">
        <v>41745</v>
      </c>
      <c r="B149" s="510">
        <v>551161</v>
      </c>
      <c r="C149" s="510">
        <v>58035</v>
      </c>
      <c r="D149" s="511" t="s">
        <v>1700</v>
      </c>
      <c r="E149" s="512" t="s">
        <v>1698</v>
      </c>
      <c r="F149" s="512" t="s">
        <v>2612</v>
      </c>
      <c r="G149" s="509" t="s">
        <v>1697</v>
      </c>
      <c r="H149" s="513">
        <v>3000</v>
      </c>
      <c r="I149" s="513">
        <v>2994.83</v>
      </c>
    </row>
    <row r="150" spans="1:9" s="506" customFormat="1" ht="15" hidden="1" x14ac:dyDescent="0.5">
      <c r="A150" s="509">
        <v>41745</v>
      </c>
      <c r="B150" s="510">
        <v>551161</v>
      </c>
      <c r="C150" s="510">
        <v>58036</v>
      </c>
      <c r="D150" s="511" t="s">
        <v>1700</v>
      </c>
      <c r="E150" s="512" t="s">
        <v>1701</v>
      </c>
      <c r="F150" s="512" t="s">
        <v>1702</v>
      </c>
      <c r="G150" s="509" t="s">
        <v>1697</v>
      </c>
      <c r="H150" s="513">
        <v>434</v>
      </c>
      <c r="I150" s="513">
        <v>433.25</v>
      </c>
    </row>
    <row r="151" spans="1:9" s="506" customFormat="1" ht="15" hidden="1" x14ac:dyDescent="0.5">
      <c r="A151" s="509">
        <v>41745</v>
      </c>
      <c r="B151" s="510">
        <v>551161</v>
      </c>
      <c r="C151" s="510">
        <v>58037</v>
      </c>
      <c r="D151" s="511" t="s">
        <v>2473</v>
      </c>
      <c r="E151" s="512" t="s">
        <v>2475</v>
      </c>
      <c r="F151" s="512" t="s">
        <v>2474</v>
      </c>
      <c r="G151" s="509" t="s">
        <v>1697</v>
      </c>
      <c r="H151" s="513">
        <v>668</v>
      </c>
      <c r="I151" s="513">
        <v>666.85</v>
      </c>
    </row>
    <row r="152" spans="1:9" s="506" customFormat="1" ht="15" hidden="1" x14ac:dyDescent="0.5">
      <c r="A152" s="509">
        <v>41745</v>
      </c>
      <c r="B152" s="510">
        <v>551161</v>
      </c>
      <c r="C152" s="510">
        <v>58038</v>
      </c>
      <c r="D152" s="511" t="s">
        <v>1700</v>
      </c>
      <c r="E152" s="512" t="s">
        <v>1701</v>
      </c>
      <c r="F152" s="512" t="s">
        <v>1702</v>
      </c>
      <c r="G152" s="509" t="s">
        <v>1697</v>
      </c>
      <c r="H152" s="513">
        <v>298</v>
      </c>
      <c r="I152" s="513">
        <v>297.49</v>
      </c>
    </row>
    <row r="153" spans="1:9" s="506" customFormat="1" ht="15" hidden="1" x14ac:dyDescent="0.5">
      <c r="A153" s="509">
        <v>41745</v>
      </c>
      <c r="B153" s="510">
        <v>551161</v>
      </c>
      <c r="C153" s="510">
        <v>58040</v>
      </c>
      <c r="D153" s="511" t="s">
        <v>2596</v>
      </c>
      <c r="E153" s="512" t="s">
        <v>2610</v>
      </c>
      <c r="F153" s="512" t="s">
        <v>2595</v>
      </c>
      <c r="G153" s="509" t="s">
        <v>1697</v>
      </c>
      <c r="H153" s="513">
        <v>88</v>
      </c>
      <c r="I153" s="513">
        <v>87.85</v>
      </c>
    </row>
    <row r="154" spans="1:9" s="506" customFormat="1" ht="15" hidden="1" x14ac:dyDescent="0.5">
      <c r="A154" s="509">
        <v>41745</v>
      </c>
      <c r="B154" s="510">
        <v>551161</v>
      </c>
      <c r="C154" s="510">
        <v>58041</v>
      </c>
      <c r="D154" s="511" t="s">
        <v>2362</v>
      </c>
      <c r="E154" s="512" t="s">
        <v>1705</v>
      </c>
      <c r="F154" s="512" t="s">
        <v>2270</v>
      </c>
      <c r="G154" s="509" t="s">
        <v>1697</v>
      </c>
      <c r="H154" s="513">
        <v>1405</v>
      </c>
      <c r="I154" s="513">
        <v>1402.58</v>
      </c>
    </row>
    <row r="155" spans="1:9" s="506" customFormat="1" ht="15" hidden="1" x14ac:dyDescent="0.5">
      <c r="A155" s="509">
        <v>41746</v>
      </c>
      <c r="B155" s="510">
        <v>551161</v>
      </c>
      <c r="C155" s="510">
        <v>58043</v>
      </c>
      <c r="D155" s="511" t="s">
        <v>1696</v>
      </c>
      <c r="E155" s="512" t="s">
        <v>2581</v>
      </c>
      <c r="F155" s="512" t="s">
        <v>2611</v>
      </c>
      <c r="G155" s="509" t="s">
        <v>1697</v>
      </c>
      <c r="H155" s="513">
        <v>7600</v>
      </c>
      <c r="I155" s="513">
        <v>7584.59</v>
      </c>
    </row>
    <row r="156" spans="1:9" s="506" customFormat="1" ht="15" hidden="1" x14ac:dyDescent="0.5">
      <c r="A156" s="509">
        <v>41746</v>
      </c>
      <c r="B156" s="510">
        <v>551161</v>
      </c>
      <c r="C156" s="510">
        <v>58044</v>
      </c>
      <c r="D156" s="511" t="s">
        <v>2541</v>
      </c>
      <c r="E156" s="512" t="s">
        <v>1698</v>
      </c>
      <c r="F156" s="512">
        <v>1521</v>
      </c>
      <c r="G156" s="509" t="s">
        <v>1697</v>
      </c>
      <c r="H156" s="513">
        <v>2226</v>
      </c>
      <c r="I156" s="513">
        <v>2221.4899999999998</v>
      </c>
    </row>
    <row r="157" spans="1:9" s="506" customFormat="1" ht="15" hidden="1" x14ac:dyDescent="0.5">
      <c r="A157" s="509">
        <v>41746</v>
      </c>
      <c r="B157" s="510">
        <v>551161</v>
      </c>
      <c r="C157" s="510">
        <v>58045</v>
      </c>
      <c r="D157" s="511" t="s">
        <v>2541</v>
      </c>
      <c r="E157" s="512" t="s">
        <v>1698</v>
      </c>
      <c r="F157" s="512">
        <v>2013</v>
      </c>
      <c r="G157" s="509" t="s">
        <v>1697</v>
      </c>
      <c r="H157" s="513">
        <v>1522</v>
      </c>
      <c r="I157" s="513">
        <v>1518.91</v>
      </c>
    </row>
    <row r="158" spans="1:9" s="506" customFormat="1" ht="15" hidden="1" x14ac:dyDescent="0.5">
      <c r="A158" s="509">
        <v>41746</v>
      </c>
      <c r="B158" s="510">
        <v>551161</v>
      </c>
      <c r="C158" s="510">
        <v>58046</v>
      </c>
      <c r="D158" s="511" t="s">
        <v>1700</v>
      </c>
      <c r="E158" s="512" t="s">
        <v>2183</v>
      </c>
      <c r="F158" s="512" t="s">
        <v>2184</v>
      </c>
      <c r="G158" s="509" t="s">
        <v>1697</v>
      </c>
      <c r="H158" s="513">
        <v>579</v>
      </c>
      <c r="I158" s="513">
        <v>577.83000000000004</v>
      </c>
    </row>
    <row r="159" spans="1:9" s="506" customFormat="1" ht="15" hidden="1" x14ac:dyDescent="0.5">
      <c r="A159" s="509">
        <v>41746</v>
      </c>
      <c r="B159" s="510">
        <v>551161</v>
      </c>
      <c r="C159" s="510">
        <v>58047</v>
      </c>
      <c r="D159" s="511" t="s">
        <v>2473</v>
      </c>
      <c r="E159" s="512" t="s">
        <v>2475</v>
      </c>
      <c r="F159" s="512" t="s">
        <v>2474</v>
      </c>
      <c r="G159" s="509" t="s">
        <v>1697</v>
      </c>
      <c r="H159" s="513">
        <v>230</v>
      </c>
      <c r="I159" s="513">
        <v>229.53</v>
      </c>
    </row>
    <row r="160" spans="1:9" s="506" customFormat="1" ht="15" hidden="1" x14ac:dyDescent="0.5">
      <c r="A160" s="509">
        <v>41746</v>
      </c>
      <c r="B160" s="510">
        <v>551161</v>
      </c>
      <c r="C160" s="510">
        <v>58049</v>
      </c>
      <c r="D160" s="511" t="s">
        <v>2608</v>
      </c>
      <c r="E160" s="512" t="s">
        <v>1698</v>
      </c>
      <c r="F160" s="512">
        <v>93306</v>
      </c>
      <c r="G160" s="509" t="s">
        <v>1697</v>
      </c>
      <c r="H160" s="513">
        <v>550</v>
      </c>
      <c r="I160" s="513">
        <v>548.88</v>
      </c>
    </row>
    <row r="161" spans="1:9" s="506" customFormat="1" ht="15" hidden="1" x14ac:dyDescent="0.5">
      <c r="A161" s="509">
        <v>41746</v>
      </c>
      <c r="B161" s="510">
        <v>551161</v>
      </c>
      <c r="C161" s="510">
        <v>58050</v>
      </c>
      <c r="D161" s="511" t="s">
        <v>2362</v>
      </c>
      <c r="E161" s="512" t="s">
        <v>1706</v>
      </c>
      <c r="F161" s="512" t="s">
        <v>1708</v>
      </c>
      <c r="G161" s="509" t="s">
        <v>1697</v>
      </c>
      <c r="H161" s="513">
        <v>1027</v>
      </c>
      <c r="I161" s="513">
        <v>1024.92</v>
      </c>
    </row>
    <row r="162" spans="1:9" s="506" customFormat="1" ht="15" hidden="1" x14ac:dyDescent="0.5">
      <c r="A162" s="509">
        <v>41746</v>
      </c>
      <c r="B162" s="510">
        <v>551162</v>
      </c>
      <c r="C162" s="510">
        <v>58051</v>
      </c>
      <c r="D162" s="511" t="s">
        <v>1700</v>
      </c>
      <c r="E162" s="512" t="s">
        <v>2183</v>
      </c>
      <c r="F162" s="512" t="s">
        <v>2184</v>
      </c>
      <c r="G162" s="509" t="s">
        <v>1697</v>
      </c>
      <c r="H162" s="513">
        <v>549</v>
      </c>
      <c r="I162" s="513">
        <v>547.89</v>
      </c>
    </row>
    <row r="163" spans="1:9" s="506" customFormat="1" ht="15" hidden="1" x14ac:dyDescent="0.5">
      <c r="A163" s="509">
        <v>41746</v>
      </c>
      <c r="B163" s="510">
        <v>551162</v>
      </c>
      <c r="C163" s="510">
        <v>58053</v>
      </c>
      <c r="D163" s="511" t="s">
        <v>1700</v>
      </c>
      <c r="E163" s="512" t="s">
        <v>1698</v>
      </c>
      <c r="F163" s="512" t="s">
        <v>2184</v>
      </c>
      <c r="G163" s="509" t="s">
        <v>1697</v>
      </c>
      <c r="H163" s="513">
        <v>3000</v>
      </c>
      <c r="I163" s="513">
        <v>2993.92</v>
      </c>
    </row>
    <row r="164" spans="1:9" s="506" customFormat="1" ht="15" hidden="1" x14ac:dyDescent="0.5">
      <c r="A164" s="509">
        <v>41746</v>
      </c>
      <c r="B164" s="510">
        <v>551162</v>
      </c>
      <c r="C164" s="510">
        <v>58054</v>
      </c>
      <c r="D164" s="511" t="s">
        <v>1700</v>
      </c>
      <c r="E164" s="512" t="s">
        <v>2183</v>
      </c>
      <c r="F164" s="512" t="s">
        <v>2184</v>
      </c>
      <c r="G164" s="509" t="s">
        <v>1697</v>
      </c>
      <c r="H164" s="513">
        <v>554</v>
      </c>
      <c r="I164" s="513">
        <v>552.88</v>
      </c>
    </row>
    <row r="165" spans="1:9" s="506" customFormat="1" ht="15" hidden="1" x14ac:dyDescent="0.5">
      <c r="A165" s="509">
        <v>41746</v>
      </c>
      <c r="B165" s="510">
        <v>551162</v>
      </c>
      <c r="C165" s="510">
        <v>58055</v>
      </c>
      <c r="D165" s="511" t="s">
        <v>2362</v>
      </c>
      <c r="E165" s="512" t="s">
        <v>1705</v>
      </c>
      <c r="F165" s="512" t="s">
        <v>1708</v>
      </c>
      <c r="G165" s="509" t="s">
        <v>1697</v>
      </c>
      <c r="H165" s="513">
        <v>953</v>
      </c>
      <c r="I165" s="513">
        <v>951.07</v>
      </c>
    </row>
    <row r="166" spans="1:9" s="506" customFormat="1" ht="15" hidden="1" x14ac:dyDescent="0.5">
      <c r="A166" s="509">
        <v>41746</v>
      </c>
      <c r="B166" s="510">
        <v>551162</v>
      </c>
      <c r="C166" s="510">
        <v>58056</v>
      </c>
      <c r="D166" s="511" t="s">
        <v>1696</v>
      </c>
      <c r="E166" s="512" t="s">
        <v>2581</v>
      </c>
      <c r="F166" s="512" t="s">
        <v>2580</v>
      </c>
      <c r="G166" s="509" t="s">
        <v>1697</v>
      </c>
      <c r="H166" s="513">
        <v>15320</v>
      </c>
      <c r="I166" s="513">
        <v>15288.93</v>
      </c>
    </row>
    <row r="167" spans="1:9" s="506" customFormat="1" ht="15" hidden="1" x14ac:dyDescent="0.5">
      <c r="A167" s="509">
        <v>41746</v>
      </c>
      <c r="B167" s="510">
        <v>551162</v>
      </c>
      <c r="C167" s="510">
        <v>58057</v>
      </c>
      <c r="D167" s="511" t="s">
        <v>2473</v>
      </c>
      <c r="E167" s="512" t="s">
        <v>2475</v>
      </c>
      <c r="F167" s="512" t="s">
        <v>2474</v>
      </c>
      <c r="G167" s="509" t="s">
        <v>1697</v>
      </c>
      <c r="H167" s="513">
        <v>546</v>
      </c>
      <c r="I167" s="513">
        <v>544.89</v>
      </c>
    </row>
    <row r="168" spans="1:9" s="506" customFormat="1" ht="15" hidden="1" x14ac:dyDescent="0.5">
      <c r="A168" s="509">
        <v>41747</v>
      </c>
      <c r="B168" s="510">
        <v>551162</v>
      </c>
      <c r="C168" s="510">
        <v>58058</v>
      </c>
      <c r="D168" s="511" t="s">
        <v>1696</v>
      </c>
      <c r="E168" s="512" t="s">
        <v>2581</v>
      </c>
      <c r="F168" s="512" t="s">
        <v>2585</v>
      </c>
      <c r="G168" s="509" t="s">
        <v>1697</v>
      </c>
      <c r="H168" s="513">
        <v>7500</v>
      </c>
      <c r="I168" s="513">
        <v>7487.07</v>
      </c>
    </row>
    <row r="169" spans="1:9" s="506" customFormat="1" ht="15" hidden="1" x14ac:dyDescent="0.5">
      <c r="A169" s="509">
        <v>41747</v>
      </c>
      <c r="B169" s="510">
        <v>551162</v>
      </c>
      <c r="C169" s="510">
        <v>58059</v>
      </c>
      <c r="D169" s="511" t="s">
        <v>2473</v>
      </c>
      <c r="E169" s="512" t="s">
        <v>2475</v>
      </c>
      <c r="F169" s="512" t="s">
        <v>2474</v>
      </c>
      <c r="G169" s="509" t="s">
        <v>1697</v>
      </c>
      <c r="H169" s="513">
        <v>256</v>
      </c>
      <c r="I169" s="513">
        <v>255.56</v>
      </c>
    </row>
    <row r="170" spans="1:9" s="506" customFormat="1" ht="15" hidden="1" x14ac:dyDescent="0.5">
      <c r="A170" s="509">
        <v>41747</v>
      </c>
      <c r="B170" s="510">
        <v>551162</v>
      </c>
      <c r="C170" s="510">
        <v>58060</v>
      </c>
      <c r="D170" s="511" t="s">
        <v>2541</v>
      </c>
      <c r="E170" s="512" t="s">
        <v>1698</v>
      </c>
      <c r="F170" s="512">
        <v>1521</v>
      </c>
      <c r="G170" s="509" t="s">
        <v>1697</v>
      </c>
      <c r="H170" s="513">
        <v>2769</v>
      </c>
      <c r="I170" s="513">
        <v>2764.23</v>
      </c>
    </row>
    <row r="171" spans="1:9" s="506" customFormat="1" ht="15" hidden="1" x14ac:dyDescent="0.5">
      <c r="A171" s="509">
        <v>41747</v>
      </c>
      <c r="B171" s="510">
        <v>551162</v>
      </c>
      <c r="C171" s="510">
        <v>58062</v>
      </c>
      <c r="D171" s="511" t="s">
        <v>2596</v>
      </c>
      <c r="E171" s="512" t="s">
        <v>2610</v>
      </c>
      <c r="F171" s="512" t="s">
        <v>2595</v>
      </c>
      <c r="G171" s="509" t="s">
        <v>1697</v>
      </c>
      <c r="H171" s="513">
        <v>88</v>
      </c>
      <c r="I171" s="513">
        <v>87.85</v>
      </c>
    </row>
    <row r="172" spans="1:9" s="506" customFormat="1" ht="15" hidden="1" x14ac:dyDescent="0.5">
      <c r="A172" s="509">
        <v>41747</v>
      </c>
      <c r="B172" s="510">
        <v>551162</v>
      </c>
      <c r="C172" s="510">
        <v>58064</v>
      </c>
      <c r="D172" s="511" t="s">
        <v>2473</v>
      </c>
      <c r="E172" s="512" t="s">
        <v>2475</v>
      </c>
      <c r="F172" s="512" t="s">
        <v>2474</v>
      </c>
      <c r="G172" s="509" t="s">
        <v>1697</v>
      </c>
      <c r="H172" s="513">
        <v>838</v>
      </c>
      <c r="I172" s="513">
        <v>836.56</v>
      </c>
    </row>
    <row r="173" spans="1:9" s="506" customFormat="1" ht="15" hidden="1" x14ac:dyDescent="0.5">
      <c r="A173" s="509">
        <v>41747</v>
      </c>
      <c r="B173" s="510">
        <v>551162</v>
      </c>
      <c r="C173" s="510">
        <v>58065</v>
      </c>
      <c r="D173" s="511" t="s">
        <v>2362</v>
      </c>
      <c r="E173" s="512" t="s">
        <v>1706</v>
      </c>
      <c r="F173" s="512" t="s">
        <v>2546</v>
      </c>
      <c r="G173" s="509" t="s">
        <v>1697</v>
      </c>
      <c r="H173" s="513">
        <v>1205</v>
      </c>
      <c r="I173" s="513">
        <v>1202.92</v>
      </c>
    </row>
    <row r="174" spans="1:9" s="506" customFormat="1" ht="15" hidden="1" x14ac:dyDescent="0.5">
      <c r="A174" s="509">
        <v>41747</v>
      </c>
      <c r="B174" s="510">
        <v>551162</v>
      </c>
      <c r="C174" s="510">
        <v>58066</v>
      </c>
      <c r="D174" s="511" t="s">
        <v>1696</v>
      </c>
      <c r="E174" s="512" t="s">
        <v>2547</v>
      </c>
      <c r="F174" s="512" t="s">
        <v>2539</v>
      </c>
      <c r="G174" s="509" t="s">
        <v>1697</v>
      </c>
      <c r="H174" s="513">
        <v>40990</v>
      </c>
      <c r="I174" s="513">
        <v>40919.35</v>
      </c>
    </row>
    <row r="175" spans="1:9" s="506" customFormat="1" ht="15" hidden="1" x14ac:dyDescent="0.5">
      <c r="A175" s="509">
        <v>41747</v>
      </c>
      <c r="B175" s="510">
        <v>551162</v>
      </c>
      <c r="C175" s="510">
        <v>58067</v>
      </c>
      <c r="D175" s="511" t="s">
        <v>2473</v>
      </c>
      <c r="E175" s="512" t="s">
        <v>2475</v>
      </c>
      <c r="F175" s="512" t="s">
        <v>2474</v>
      </c>
      <c r="G175" s="509" t="s">
        <v>1697</v>
      </c>
      <c r="H175" s="513">
        <v>589</v>
      </c>
      <c r="I175" s="513">
        <v>587.98</v>
      </c>
    </row>
    <row r="176" spans="1:9" s="506" customFormat="1" ht="15" hidden="1" x14ac:dyDescent="0.5">
      <c r="A176" s="509">
        <v>41747</v>
      </c>
      <c r="B176" s="510">
        <v>551162</v>
      </c>
      <c r="C176" s="510">
        <v>58068</v>
      </c>
      <c r="D176" s="511" t="s">
        <v>2476</v>
      </c>
      <c r="E176" s="512" t="s">
        <v>1698</v>
      </c>
      <c r="F176" s="512" t="s">
        <v>2472</v>
      </c>
      <c r="G176" s="509" t="s">
        <v>1697</v>
      </c>
      <c r="H176" s="513">
        <v>609</v>
      </c>
      <c r="I176" s="513">
        <v>607.95000000000005</v>
      </c>
    </row>
    <row r="177" spans="1:9" s="506" customFormat="1" ht="15" hidden="1" x14ac:dyDescent="0.5">
      <c r="A177" s="509">
        <v>41747</v>
      </c>
      <c r="B177" s="510">
        <v>551162</v>
      </c>
      <c r="C177" s="510">
        <v>58069</v>
      </c>
      <c r="D177" s="511" t="s">
        <v>2362</v>
      </c>
      <c r="E177" s="512" t="s">
        <v>1705</v>
      </c>
      <c r="F177" s="512" t="s">
        <v>2546</v>
      </c>
      <c r="G177" s="509" t="s">
        <v>1697</v>
      </c>
      <c r="H177" s="513">
        <v>779</v>
      </c>
      <c r="I177" s="513">
        <v>777.66</v>
      </c>
    </row>
    <row r="178" spans="1:9" s="506" customFormat="1" ht="15" hidden="1" x14ac:dyDescent="0.5">
      <c r="A178" s="509">
        <v>41747</v>
      </c>
      <c r="B178" s="510">
        <v>551162</v>
      </c>
      <c r="C178" s="510">
        <v>58070</v>
      </c>
      <c r="D178" s="511" t="s">
        <v>1696</v>
      </c>
      <c r="E178" s="512" t="s">
        <v>2581</v>
      </c>
      <c r="F178" s="512" t="s">
        <v>2609</v>
      </c>
      <c r="G178" s="509" t="s">
        <v>1697</v>
      </c>
      <c r="H178" s="513">
        <v>13620</v>
      </c>
      <c r="I178" s="513">
        <v>13596.52</v>
      </c>
    </row>
    <row r="179" spans="1:9" s="506" customFormat="1" ht="15" hidden="1" x14ac:dyDescent="0.5">
      <c r="A179" s="509">
        <v>41747</v>
      </c>
      <c r="B179" s="510">
        <v>551162</v>
      </c>
      <c r="C179" s="510">
        <v>58071</v>
      </c>
      <c r="D179" s="511" t="s">
        <v>1700</v>
      </c>
      <c r="E179" s="512" t="s">
        <v>2183</v>
      </c>
      <c r="F179" s="512" t="s">
        <v>2184</v>
      </c>
      <c r="G179" s="509" t="s">
        <v>1697</v>
      </c>
      <c r="H179" s="513">
        <v>578</v>
      </c>
      <c r="I179" s="513">
        <v>577</v>
      </c>
    </row>
    <row r="180" spans="1:9" s="506" customFormat="1" ht="15" hidden="1" x14ac:dyDescent="0.5">
      <c r="A180" s="509">
        <v>41747</v>
      </c>
      <c r="B180" s="510">
        <v>551162</v>
      </c>
      <c r="C180" s="510">
        <v>58072</v>
      </c>
      <c r="D180" s="511" t="s">
        <v>1700</v>
      </c>
      <c r="E180" s="512" t="s">
        <v>2183</v>
      </c>
      <c r="F180" s="512" t="s">
        <v>2184</v>
      </c>
      <c r="G180" s="509" t="s">
        <v>1697</v>
      </c>
      <c r="H180" s="513">
        <v>167</v>
      </c>
      <c r="I180" s="513">
        <v>166.71</v>
      </c>
    </row>
    <row r="181" spans="1:9" s="506" customFormat="1" ht="15" hidden="1" x14ac:dyDescent="0.5">
      <c r="A181" s="509">
        <v>41747</v>
      </c>
      <c r="B181" s="510">
        <v>560005</v>
      </c>
      <c r="C181" s="510">
        <v>230</v>
      </c>
      <c r="D181" s="511" t="s">
        <v>1700</v>
      </c>
      <c r="E181" s="512" t="s">
        <v>2183</v>
      </c>
      <c r="F181" s="512" t="s">
        <v>2184</v>
      </c>
      <c r="G181" s="509" t="s">
        <v>1697</v>
      </c>
      <c r="H181" s="513">
        <v>483</v>
      </c>
      <c r="I181" s="513">
        <v>482.17</v>
      </c>
    </row>
    <row r="182" spans="1:9" s="506" customFormat="1" ht="15" hidden="1" x14ac:dyDescent="0.5">
      <c r="A182" s="509">
        <v>41748</v>
      </c>
      <c r="B182" s="510">
        <v>551162</v>
      </c>
      <c r="C182" s="510">
        <v>58073</v>
      </c>
      <c r="D182" s="511" t="s">
        <v>1696</v>
      </c>
      <c r="E182" s="512" t="s">
        <v>2581</v>
      </c>
      <c r="F182" s="512" t="s">
        <v>2609</v>
      </c>
      <c r="G182" s="509" t="s">
        <v>1697</v>
      </c>
      <c r="H182" s="513">
        <v>11730</v>
      </c>
      <c r="I182" s="513">
        <v>11706.21</v>
      </c>
    </row>
    <row r="183" spans="1:9" s="506" customFormat="1" ht="15" hidden="1" x14ac:dyDescent="0.5">
      <c r="A183" s="509">
        <v>41748</v>
      </c>
      <c r="B183" s="510">
        <v>551162</v>
      </c>
      <c r="C183" s="510">
        <v>58074</v>
      </c>
      <c r="D183" s="511" t="s">
        <v>2473</v>
      </c>
      <c r="E183" s="512" t="s">
        <v>2475</v>
      </c>
      <c r="F183" s="512" t="s">
        <v>2474</v>
      </c>
      <c r="G183" s="509" t="s">
        <v>1697</v>
      </c>
      <c r="H183" s="513">
        <v>253</v>
      </c>
      <c r="I183" s="513">
        <v>252.49</v>
      </c>
    </row>
    <row r="184" spans="1:9" s="506" customFormat="1" ht="15" hidden="1" x14ac:dyDescent="0.5">
      <c r="A184" s="509">
        <v>41748</v>
      </c>
      <c r="B184" s="510">
        <v>551162</v>
      </c>
      <c r="C184" s="510">
        <v>58075</v>
      </c>
      <c r="D184" s="511" t="s">
        <v>1696</v>
      </c>
      <c r="E184" s="512" t="s">
        <v>2547</v>
      </c>
      <c r="F184" s="512" t="s">
        <v>2539</v>
      </c>
      <c r="G184" s="509" t="s">
        <v>1697</v>
      </c>
      <c r="H184" s="513">
        <v>6320</v>
      </c>
      <c r="I184" s="513">
        <v>6309.11</v>
      </c>
    </row>
    <row r="185" spans="1:9" s="506" customFormat="1" ht="15" hidden="1" x14ac:dyDescent="0.5">
      <c r="A185" s="509">
        <v>41748</v>
      </c>
      <c r="B185" s="510">
        <v>551162</v>
      </c>
      <c r="C185" s="510">
        <v>58076</v>
      </c>
      <c r="D185" s="511" t="s">
        <v>2541</v>
      </c>
      <c r="E185" s="512" t="s">
        <v>1698</v>
      </c>
      <c r="F185" s="512">
        <v>1521</v>
      </c>
      <c r="G185" s="509" t="s">
        <v>1697</v>
      </c>
      <c r="H185" s="513">
        <v>3041</v>
      </c>
      <c r="I185" s="513">
        <v>3034.83</v>
      </c>
    </row>
    <row r="186" spans="1:9" s="506" customFormat="1" ht="15" hidden="1" x14ac:dyDescent="0.5">
      <c r="A186" s="509">
        <v>41748</v>
      </c>
      <c r="B186" s="510">
        <v>551162</v>
      </c>
      <c r="C186" s="510">
        <v>58078</v>
      </c>
      <c r="D186" s="511" t="s">
        <v>2473</v>
      </c>
      <c r="E186" s="512" t="s">
        <v>2475</v>
      </c>
      <c r="F186" s="512" t="s">
        <v>2474</v>
      </c>
      <c r="G186" s="509" t="s">
        <v>1697</v>
      </c>
      <c r="H186" s="513">
        <v>861</v>
      </c>
      <c r="I186" s="513">
        <v>859.25</v>
      </c>
    </row>
    <row r="187" spans="1:9" s="506" customFormat="1" ht="15" hidden="1" x14ac:dyDescent="0.5">
      <c r="A187" s="509">
        <v>41748</v>
      </c>
      <c r="B187" s="510">
        <v>551162</v>
      </c>
      <c r="C187" s="510">
        <v>58079</v>
      </c>
      <c r="D187" s="511" t="s">
        <v>2602</v>
      </c>
      <c r="E187" s="512" t="s">
        <v>1698</v>
      </c>
      <c r="F187" s="512" t="s">
        <v>2601</v>
      </c>
      <c r="G187" s="509" t="s">
        <v>1697</v>
      </c>
      <c r="H187" s="513">
        <v>82</v>
      </c>
      <c r="I187" s="513">
        <v>81.86</v>
      </c>
    </row>
    <row r="188" spans="1:9" s="506" customFormat="1" ht="15" hidden="1" x14ac:dyDescent="0.5">
      <c r="A188" s="509">
        <v>41748</v>
      </c>
      <c r="B188" s="510">
        <v>551162</v>
      </c>
      <c r="C188" s="510">
        <v>58080</v>
      </c>
      <c r="D188" s="511" t="s">
        <v>2362</v>
      </c>
      <c r="E188" s="512" t="s">
        <v>1706</v>
      </c>
      <c r="F188" s="512" t="s">
        <v>1712</v>
      </c>
      <c r="G188" s="509" t="s">
        <v>1697</v>
      </c>
      <c r="H188" s="513">
        <v>870</v>
      </c>
      <c r="I188" s="513">
        <v>868.24</v>
      </c>
    </row>
    <row r="189" spans="1:9" s="506" customFormat="1" ht="15" hidden="1" x14ac:dyDescent="0.5">
      <c r="A189" s="509">
        <v>41748</v>
      </c>
      <c r="B189" s="510">
        <v>551162</v>
      </c>
      <c r="C189" s="510">
        <v>58081</v>
      </c>
      <c r="D189" s="511" t="s">
        <v>2473</v>
      </c>
      <c r="E189" s="512" t="s">
        <v>2475</v>
      </c>
      <c r="F189" s="512" t="s">
        <v>2474</v>
      </c>
      <c r="G189" s="509" t="s">
        <v>1697</v>
      </c>
      <c r="H189" s="513">
        <v>591</v>
      </c>
      <c r="I189" s="513">
        <v>589.79999999999995</v>
      </c>
    </row>
    <row r="190" spans="1:9" s="506" customFormat="1" ht="15" hidden="1" x14ac:dyDescent="0.5">
      <c r="A190" s="509">
        <v>41748</v>
      </c>
      <c r="B190" s="510">
        <v>551162</v>
      </c>
      <c r="C190" s="510">
        <v>58082</v>
      </c>
      <c r="D190" s="511" t="s">
        <v>2362</v>
      </c>
      <c r="E190" s="512" t="s">
        <v>1705</v>
      </c>
      <c r="F190" s="512" t="s">
        <v>1712</v>
      </c>
      <c r="G190" s="509" t="s">
        <v>1697</v>
      </c>
      <c r="H190" s="513">
        <v>915</v>
      </c>
      <c r="I190" s="513">
        <v>913.14</v>
      </c>
    </row>
    <row r="191" spans="1:9" s="506" customFormat="1" ht="15" hidden="1" x14ac:dyDescent="0.5">
      <c r="A191" s="509">
        <v>41748</v>
      </c>
      <c r="B191" s="510">
        <v>551162</v>
      </c>
      <c r="C191" s="510">
        <v>58084</v>
      </c>
      <c r="D191" s="511" t="s">
        <v>1696</v>
      </c>
      <c r="E191" s="512" t="s">
        <v>2581</v>
      </c>
      <c r="F191" s="512" t="s">
        <v>2609</v>
      </c>
      <c r="G191" s="509" t="s">
        <v>1697</v>
      </c>
      <c r="H191" s="513">
        <v>13000</v>
      </c>
      <c r="I191" s="513">
        <v>12977.59</v>
      </c>
    </row>
    <row r="192" spans="1:9" s="506" customFormat="1" ht="15" hidden="1" x14ac:dyDescent="0.5">
      <c r="A192" s="509">
        <v>41749</v>
      </c>
      <c r="B192" s="510">
        <v>551162</v>
      </c>
      <c r="C192" s="510">
        <v>58085</v>
      </c>
      <c r="D192" s="511" t="s">
        <v>2541</v>
      </c>
      <c r="E192" s="512" t="s">
        <v>1698</v>
      </c>
      <c r="F192" s="512">
        <v>1542</v>
      </c>
      <c r="G192" s="509" t="s">
        <v>1697</v>
      </c>
      <c r="H192" s="513">
        <v>1767</v>
      </c>
      <c r="I192" s="513">
        <v>1763.95</v>
      </c>
    </row>
    <row r="193" spans="1:9" s="506" customFormat="1" ht="15" hidden="1" x14ac:dyDescent="0.5">
      <c r="A193" s="509">
        <v>41749</v>
      </c>
      <c r="B193" s="510">
        <v>551162</v>
      </c>
      <c r="C193" s="510">
        <v>58086</v>
      </c>
      <c r="D193" s="511" t="s">
        <v>2473</v>
      </c>
      <c r="E193" s="512" t="s">
        <v>2475</v>
      </c>
      <c r="F193" s="512" t="s">
        <v>2474</v>
      </c>
      <c r="G193" s="509" t="s">
        <v>1697</v>
      </c>
      <c r="H193" s="513">
        <v>252</v>
      </c>
      <c r="I193" s="513">
        <v>251.57</v>
      </c>
    </row>
    <row r="194" spans="1:9" s="506" customFormat="1" ht="15" hidden="1" x14ac:dyDescent="0.5">
      <c r="A194" s="509">
        <v>41749</v>
      </c>
      <c r="B194" s="510">
        <v>551162</v>
      </c>
      <c r="C194" s="510">
        <v>58087</v>
      </c>
      <c r="D194" s="511" t="s">
        <v>2362</v>
      </c>
      <c r="E194" s="512" t="s">
        <v>1706</v>
      </c>
      <c r="F194" s="512" t="s">
        <v>2270</v>
      </c>
      <c r="G194" s="509" t="s">
        <v>1697</v>
      </c>
      <c r="H194" s="513">
        <v>1174</v>
      </c>
      <c r="I194" s="513">
        <v>1171.98</v>
      </c>
    </row>
    <row r="195" spans="1:9" s="506" customFormat="1" ht="15" hidden="1" x14ac:dyDescent="0.5">
      <c r="A195" s="509">
        <v>41749</v>
      </c>
      <c r="B195" s="510">
        <v>551162</v>
      </c>
      <c r="C195" s="510">
        <v>58088</v>
      </c>
      <c r="D195" s="511" t="s">
        <v>2473</v>
      </c>
      <c r="E195" s="512" t="s">
        <v>2475</v>
      </c>
      <c r="F195" s="512" t="s">
        <v>2474</v>
      </c>
      <c r="G195" s="509" t="s">
        <v>1697</v>
      </c>
      <c r="H195" s="513">
        <v>824</v>
      </c>
      <c r="I195" s="513">
        <v>822.58</v>
      </c>
    </row>
    <row r="196" spans="1:9" s="506" customFormat="1" ht="15" hidden="1" x14ac:dyDescent="0.5">
      <c r="A196" s="509">
        <v>41749</v>
      </c>
      <c r="B196" s="510">
        <v>551162</v>
      </c>
      <c r="C196" s="510">
        <v>58089</v>
      </c>
      <c r="D196" s="511" t="s">
        <v>1700</v>
      </c>
      <c r="E196" s="512" t="s">
        <v>2183</v>
      </c>
      <c r="F196" s="512" t="s">
        <v>2184</v>
      </c>
      <c r="G196" s="509" t="s">
        <v>1697</v>
      </c>
      <c r="H196" s="513">
        <v>63</v>
      </c>
      <c r="I196" s="513">
        <v>62.89</v>
      </c>
    </row>
    <row r="197" spans="1:9" s="506" customFormat="1" ht="15" hidden="1" x14ac:dyDescent="0.5">
      <c r="A197" s="509">
        <v>41749</v>
      </c>
      <c r="B197" s="510">
        <v>551162</v>
      </c>
      <c r="C197" s="510">
        <v>58090</v>
      </c>
      <c r="D197" s="511" t="s">
        <v>1700</v>
      </c>
      <c r="E197" s="512" t="s">
        <v>2183</v>
      </c>
      <c r="F197" s="512" t="s">
        <v>2184</v>
      </c>
      <c r="G197" s="509" t="s">
        <v>1697</v>
      </c>
      <c r="H197" s="513">
        <v>475</v>
      </c>
      <c r="I197" s="513">
        <v>474.18</v>
      </c>
    </row>
    <row r="198" spans="1:9" s="506" customFormat="1" ht="15" hidden="1" x14ac:dyDescent="0.5">
      <c r="A198" s="509">
        <v>41749</v>
      </c>
      <c r="B198" s="510">
        <v>551162</v>
      </c>
      <c r="C198" s="510">
        <v>58091</v>
      </c>
      <c r="D198" s="511" t="s">
        <v>2362</v>
      </c>
      <c r="E198" s="512" t="s">
        <v>1705</v>
      </c>
      <c r="F198" s="512" t="s">
        <v>2270</v>
      </c>
      <c r="G198" s="509" t="s">
        <v>1697</v>
      </c>
      <c r="H198" s="513">
        <v>894</v>
      </c>
      <c r="I198" s="513">
        <v>892.46</v>
      </c>
    </row>
    <row r="199" spans="1:9" s="506" customFormat="1" ht="15" hidden="1" x14ac:dyDescent="0.5">
      <c r="A199" s="509">
        <v>41749</v>
      </c>
      <c r="B199" s="510">
        <v>551162</v>
      </c>
      <c r="C199" s="510">
        <v>58092</v>
      </c>
      <c r="D199" s="511" t="s">
        <v>2473</v>
      </c>
      <c r="E199" s="512" t="s">
        <v>2475</v>
      </c>
      <c r="F199" s="512" t="s">
        <v>2474</v>
      </c>
      <c r="G199" s="509" t="s">
        <v>1697</v>
      </c>
      <c r="H199" s="513">
        <v>579</v>
      </c>
      <c r="I199" s="513">
        <v>578</v>
      </c>
    </row>
    <row r="200" spans="1:9" s="506" customFormat="1" ht="15" hidden="1" x14ac:dyDescent="0.5">
      <c r="A200" s="509">
        <v>41750</v>
      </c>
      <c r="B200" s="510">
        <v>551162</v>
      </c>
      <c r="C200" s="510">
        <v>58093</v>
      </c>
      <c r="D200" s="511" t="s">
        <v>1696</v>
      </c>
      <c r="E200" s="512" t="s">
        <v>2581</v>
      </c>
      <c r="F200" s="512" t="s">
        <v>2609</v>
      </c>
      <c r="G200" s="509" t="s">
        <v>1697</v>
      </c>
      <c r="H200" s="513">
        <v>7730</v>
      </c>
      <c r="I200" s="513">
        <v>7718.24</v>
      </c>
    </row>
    <row r="201" spans="1:9" s="506" customFormat="1" ht="15" hidden="1" x14ac:dyDescent="0.5">
      <c r="A201" s="509">
        <v>41750</v>
      </c>
      <c r="B201" s="510">
        <v>551162</v>
      </c>
      <c r="C201" s="510">
        <v>58094</v>
      </c>
      <c r="D201" s="511" t="s">
        <v>2473</v>
      </c>
      <c r="E201" s="512" t="s">
        <v>2475</v>
      </c>
      <c r="F201" s="512" t="s">
        <v>2474</v>
      </c>
      <c r="G201" s="509" t="s">
        <v>1697</v>
      </c>
      <c r="H201" s="513">
        <v>258</v>
      </c>
      <c r="I201" s="513">
        <v>257.61</v>
      </c>
    </row>
    <row r="202" spans="1:9" s="506" customFormat="1" ht="15" hidden="1" x14ac:dyDescent="0.5">
      <c r="A202" s="509">
        <v>41750</v>
      </c>
      <c r="B202" s="510">
        <v>551162</v>
      </c>
      <c r="C202" s="510">
        <v>58095</v>
      </c>
      <c r="D202" s="511" t="s">
        <v>2541</v>
      </c>
      <c r="E202" s="512" t="s">
        <v>1698</v>
      </c>
      <c r="F202" s="512">
        <v>1521</v>
      </c>
      <c r="G202" s="509" t="s">
        <v>1697</v>
      </c>
      <c r="H202" s="513">
        <v>2274</v>
      </c>
      <c r="I202" s="513">
        <v>2270.54</v>
      </c>
    </row>
    <row r="203" spans="1:9" s="506" customFormat="1" ht="15" hidden="1" x14ac:dyDescent="0.5">
      <c r="A203" s="509">
        <v>41750</v>
      </c>
      <c r="B203" s="510">
        <v>551162</v>
      </c>
      <c r="C203" s="510">
        <v>58096</v>
      </c>
      <c r="D203" s="511" t="s">
        <v>1700</v>
      </c>
      <c r="E203" s="512" t="s">
        <v>2183</v>
      </c>
      <c r="F203" s="512" t="s">
        <v>2184</v>
      </c>
      <c r="G203" s="509" t="s">
        <v>1697</v>
      </c>
      <c r="H203" s="513">
        <v>597</v>
      </c>
      <c r="I203" s="513">
        <v>596.09</v>
      </c>
    </row>
    <row r="204" spans="1:9" s="506" customFormat="1" ht="15" hidden="1" x14ac:dyDescent="0.5">
      <c r="A204" s="509">
        <v>41750</v>
      </c>
      <c r="B204" s="510">
        <v>551162</v>
      </c>
      <c r="C204" s="510">
        <v>58097</v>
      </c>
      <c r="D204" s="511" t="s">
        <v>2473</v>
      </c>
      <c r="E204" s="512" t="s">
        <v>2475</v>
      </c>
      <c r="F204" s="512" t="s">
        <v>2474</v>
      </c>
      <c r="G204" s="509" t="s">
        <v>1697</v>
      </c>
      <c r="H204" s="513">
        <v>586</v>
      </c>
      <c r="I204" s="513">
        <v>585.11</v>
      </c>
    </row>
    <row r="205" spans="1:9" s="506" customFormat="1" ht="15" hidden="1" x14ac:dyDescent="0.5">
      <c r="A205" s="509">
        <v>41750</v>
      </c>
      <c r="B205" s="510">
        <v>551162</v>
      </c>
      <c r="C205" s="510">
        <v>58099</v>
      </c>
      <c r="D205" s="511" t="s">
        <v>1700</v>
      </c>
      <c r="E205" s="512" t="s">
        <v>2183</v>
      </c>
      <c r="F205" s="512" t="s">
        <v>2184</v>
      </c>
      <c r="G205" s="509" t="s">
        <v>1697</v>
      </c>
      <c r="H205" s="513">
        <v>530</v>
      </c>
      <c r="I205" s="513">
        <v>529.19000000000005</v>
      </c>
    </row>
    <row r="206" spans="1:9" s="506" customFormat="1" ht="15" hidden="1" x14ac:dyDescent="0.5">
      <c r="A206" s="509">
        <v>41750</v>
      </c>
      <c r="B206" s="510">
        <v>551162</v>
      </c>
      <c r="C206" s="510">
        <v>58100</v>
      </c>
      <c r="D206" s="511" t="s">
        <v>2362</v>
      </c>
      <c r="E206" s="512" t="s">
        <v>1706</v>
      </c>
      <c r="F206" s="512" t="s">
        <v>1710</v>
      </c>
      <c r="G206" s="509" t="s">
        <v>1697</v>
      </c>
      <c r="H206" s="513">
        <v>1366</v>
      </c>
      <c r="I206" s="513">
        <v>1363.92</v>
      </c>
    </row>
    <row r="207" spans="1:9" s="506" customFormat="1" ht="15" hidden="1" x14ac:dyDescent="0.5">
      <c r="A207" s="509">
        <v>41750</v>
      </c>
      <c r="B207" s="510">
        <v>551163</v>
      </c>
      <c r="C207" s="510">
        <v>58101</v>
      </c>
      <c r="D207" s="511" t="s">
        <v>1700</v>
      </c>
      <c r="E207" s="512" t="s">
        <v>2183</v>
      </c>
      <c r="F207" s="512" t="s">
        <v>2184</v>
      </c>
      <c r="G207" s="509" t="s">
        <v>1697</v>
      </c>
      <c r="H207" s="513">
        <v>555</v>
      </c>
      <c r="I207" s="513">
        <v>554.16</v>
      </c>
    </row>
    <row r="208" spans="1:9" s="506" customFormat="1" ht="15" hidden="1" x14ac:dyDescent="0.5">
      <c r="A208" s="509">
        <v>41750</v>
      </c>
      <c r="B208" s="510">
        <v>551163</v>
      </c>
      <c r="C208" s="510">
        <v>58102</v>
      </c>
      <c r="D208" s="511" t="s">
        <v>1696</v>
      </c>
      <c r="E208" s="512" t="s">
        <v>2581</v>
      </c>
      <c r="F208" s="512" t="s">
        <v>2609</v>
      </c>
      <c r="G208" s="509" t="s">
        <v>1697</v>
      </c>
      <c r="H208" s="513">
        <v>15210</v>
      </c>
      <c r="I208" s="513">
        <v>15186.87</v>
      </c>
    </row>
    <row r="209" spans="1:9" s="506" customFormat="1" ht="15" hidden="1" x14ac:dyDescent="0.5">
      <c r="A209" s="509">
        <v>41750</v>
      </c>
      <c r="B209" s="510">
        <v>551163</v>
      </c>
      <c r="C209" s="510">
        <v>58103</v>
      </c>
      <c r="D209" s="511" t="s">
        <v>2362</v>
      </c>
      <c r="E209" s="512" t="s">
        <v>1705</v>
      </c>
      <c r="F209" s="512" t="s">
        <v>1710</v>
      </c>
      <c r="G209" s="509" t="s">
        <v>1697</v>
      </c>
      <c r="H209" s="513">
        <v>974</v>
      </c>
      <c r="I209" s="513">
        <v>972.52</v>
      </c>
    </row>
    <row r="210" spans="1:9" s="506" customFormat="1" ht="15" hidden="1" x14ac:dyDescent="0.5">
      <c r="A210" s="509">
        <v>41751</v>
      </c>
      <c r="B210" s="510">
        <v>551163</v>
      </c>
      <c r="C210" s="510">
        <v>58105</v>
      </c>
      <c r="D210" s="511" t="s">
        <v>1696</v>
      </c>
      <c r="E210" s="512" t="s">
        <v>2581</v>
      </c>
      <c r="F210" s="512" t="s">
        <v>2580</v>
      </c>
      <c r="G210" s="509" t="s">
        <v>1697</v>
      </c>
      <c r="H210" s="513">
        <v>5901</v>
      </c>
      <c r="I210" s="513">
        <v>5890.83</v>
      </c>
    </row>
    <row r="211" spans="1:9" s="506" customFormat="1" ht="15" hidden="1" x14ac:dyDescent="0.5">
      <c r="A211" s="509">
        <v>41751</v>
      </c>
      <c r="B211" s="510">
        <v>551163</v>
      </c>
      <c r="C211" s="510">
        <v>58106</v>
      </c>
      <c r="D211" s="511" t="s">
        <v>2541</v>
      </c>
      <c r="E211" s="512" t="s">
        <v>1698</v>
      </c>
      <c r="F211" s="512">
        <v>1521</v>
      </c>
      <c r="G211" s="509" t="s">
        <v>1697</v>
      </c>
      <c r="H211" s="513">
        <v>1149</v>
      </c>
      <c r="I211" s="513">
        <v>1147.02</v>
      </c>
    </row>
    <row r="212" spans="1:9" s="506" customFormat="1" ht="15" hidden="1" x14ac:dyDescent="0.5">
      <c r="A212" s="509">
        <v>41751</v>
      </c>
      <c r="B212" s="510">
        <v>551163</v>
      </c>
      <c r="C212" s="510">
        <v>58109</v>
      </c>
      <c r="D212" s="511" t="s">
        <v>2473</v>
      </c>
      <c r="E212" s="512" t="s">
        <v>2475</v>
      </c>
      <c r="F212" s="512" t="s">
        <v>2474</v>
      </c>
      <c r="G212" s="509" t="s">
        <v>1697</v>
      </c>
      <c r="H212" s="513">
        <v>257</v>
      </c>
      <c r="I212" s="513">
        <v>256.56</v>
      </c>
    </row>
    <row r="213" spans="1:9" s="506" customFormat="1" ht="15" hidden="1" x14ac:dyDescent="0.5">
      <c r="A213" s="509">
        <v>41751</v>
      </c>
      <c r="B213" s="510">
        <v>551163</v>
      </c>
      <c r="C213" s="510">
        <v>58110</v>
      </c>
      <c r="D213" s="511" t="s">
        <v>2362</v>
      </c>
      <c r="E213" s="512" t="s">
        <v>1706</v>
      </c>
      <c r="F213" s="512" t="s">
        <v>2270</v>
      </c>
      <c r="G213" s="509" t="s">
        <v>1697</v>
      </c>
      <c r="H213" s="513">
        <v>1446</v>
      </c>
      <c r="I213" s="513">
        <v>1443.51</v>
      </c>
    </row>
    <row r="214" spans="1:9" s="506" customFormat="1" ht="15" hidden="1" x14ac:dyDescent="0.5">
      <c r="A214" s="509">
        <v>41751</v>
      </c>
      <c r="B214" s="510">
        <v>551163</v>
      </c>
      <c r="C214" s="510">
        <v>58111</v>
      </c>
      <c r="D214" s="511" t="s">
        <v>2608</v>
      </c>
      <c r="E214" s="512" t="s">
        <v>1698</v>
      </c>
      <c r="F214" s="512">
        <v>93306</v>
      </c>
      <c r="G214" s="509" t="s">
        <v>1697</v>
      </c>
      <c r="H214" s="513">
        <v>412</v>
      </c>
      <c r="I214" s="513">
        <v>411.29</v>
      </c>
    </row>
    <row r="215" spans="1:9" s="506" customFormat="1" ht="15" hidden="1" x14ac:dyDescent="0.5">
      <c r="A215" s="509">
        <v>41751</v>
      </c>
      <c r="B215" s="510">
        <v>551163</v>
      </c>
      <c r="C215" s="510">
        <v>58112</v>
      </c>
      <c r="D215" s="511" t="s">
        <v>2596</v>
      </c>
      <c r="E215" s="512" t="s">
        <v>1698</v>
      </c>
      <c r="F215" s="512" t="s">
        <v>2595</v>
      </c>
      <c r="G215" s="509" t="s">
        <v>1697</v>
      </c>
      <c r="H215" s="513">
        <v>232</v>
      </c>
      <c r="I215" s="513">
        <v>231.6</v>
      </c>
    </row>
    <row r="216" spans="1:9" s="506" customFormat="1" ht="15" hidden="1" x14ac:dyDescent="0.5">
      <c r="A216" s="509">
        <v>41751</v>
      </c>
      <c r="B216" s="510">
        <v>551163</v>
      </c>
      <c r="C216" s="510">
        <v>58113</v>
      </c>
      <c r="D216" s="511" t="s">
        <v>2549</v>
      </c>
      <c r="E216" s="512" t="s">
        <v>1698</v>
      </c>
      <c r="F216" s="512" t="s">
        <v>2548</v>
      </c>
      <c r="G216" s="509" t="s">
        <v>1697</v>
      </c>
      <c r="H216" s="513">
        <v>89</v>
      </c>
      <c r="I216" s="513">
        <v>88.85</v>
      </c>
    </row>
    <row r="217" spans="1:9" s="506" customFormat="1" ht="15" hidden="1" x14ac:dyDescent="0.5">
      <c r="A217" s="509">
        <v>41751</v>
      </c>
      <c r="B217" s="510">
        <v>551163</v>
      </c>
      <c r="C217" s="510">
        <v>58114</v>
      </c>
      <c r="D217" s="511" t="s">
        <v>2596</v>
      </c>
      <c r="E217" s="512" t="s">
        <v>1698</v>
      </c>
      <c r="F217" s="512" t="s">
        <v>2605</v>
      </c>
      <c r="G217" s="509" t="s">
        <v>1697</v>
      </c>
      <c r="H217" s="513">
        <v>206</v>
      </c>
      <c r="I217" s="513">
        <v>205.64</v>
      </c>
    </row>
    <row r="218" spans="1:9" s="506" customFormat="1" ht="15" hidden="1" x14ac:dyDescent="0.5">
      <c r="A218" s="509">
        <v>41751</v>
      </c>
      <c r="B218" s="510">
        <v>551163</v>
      </c>
      <c r="C218" s="510">
        <v>58115</v>
      </c>
      <c r="D218" s="511" t="s">
        <v>1700</v>
      </c>
      <c r="E218" s="512" t="s">
        <v>2183</v>
      </c>
      <c r="F218" s="512" t="s">
        <v>2184</v>
      </c>
      <c r="G218" s="509" t="s">
        <v>1697</v>
      </c>
      <c r="H218" s="513">
        <v>551</v>
      </c>
      <c r="I218" s="513">
        <v>550.04999999999995</v>
      </c>
    </row>
    <row r="219" spans="1:9" s="506" customFormat="1" ht="15" hidden="1" x14ac:dyDescent="0.5">
      <c r="A219" s="509">
        <v>41751</v>
      </c>
      <c r="B219" s="510">
        <v>551163</v>
      </c>
      <c r="C219" s="510">
        <v>58116</v>
      </c>
      <c r="D219" s="511" t="s">
        <v>2473</v>
      </c>
      <c r="E219" s="512" t="s">
        <v>2475</v>
      </c>
      <c r="F219" s="512" t="s">
        <v>2474</v>
      </c>
      <c r="G219" s="509" t="s">
        <v>1697</v>
      </c>
      <c r="H219" s="513">
        <v>664</v>
      </c>
      <c r="I219" s="513">
        <v>662.86</v>
      </c>
    </row>
    <row r="220" spans="1:9" s="506" customFormat="1" ht="15" hidden="1" x14ac:dyDescent="0.5">
      <c r="A220" s="509">
        <v>41751</v>
      </c>
      <c r="B220" s="510">
        <v>551163</v>
      </c>
      <c r="C220" s="510">
        <v>58117</v>
      </c>
      <c r="D220" s="511" t="s">
        <v>2362</v>
      </c>
      <c r="E220" s="512" t="s">
        <v>1705</v>
      </c>
      <c r="F220" s="512" t="s">
        <v>2270</v>
      </c>
      <c r="G220" s="509" t="s">
        <v>1697</v>
      </c>
      <c r="H220" s="513">
        <v>958</v>
      </c>
      <c r="I220" s="513">
        <v>956.35</v>
      </c>
    </row>
    <row r="221" spans="1:9" s="506" customFormat="1" ht="15" hidden="1" x14ac:dyDescent="0.5">
      <c r="A221" s="509">
        <v>41751</v>
      </c>
      <c r="B221" s="510">
        <v>551163</v>
      </c>
      <c r="C221" s="510">
        <v>58118</v>
      </c>
      <c r="D221" s="511" t="s">
        <v>1696</v>
      </c>
      <c r="E221" s="512" t="s">
        <v>2581</v>
      </c>
      <c r="F221" s="512" t="s">
        <v>2580</v>
      </c>
      <c r="G221" s="509" t="s">
        <v>1697</v>
      </c>
      <c r="H221" s="513">
        <v>15560</v>
      </c>
      <c r="I221" s="513">
        <v>15533.18</v>
      </c>
    </row>
    <row r="222" spans="1:9" s="506" customFormat="1" ht="15" hidden="1" x14ac:dyDescent="0.5">
      <c r="A222" s="509">
        <v>41751</v>
      </c>
      <c r="B222" s="510">
        <v>551163</v>
      </c>
      <c r="C222" s="510">
        <v>58108</v>
      </c>
      <c r="D222" s="511" t="s">
        <v>2569</v>
      </c>
      <c r="E222" s="512" t="s">
        <v>1698</v>
      </c>
      <c r="F222" s="512">
        <v>2604</v>
      </c>
      <c r="G222" s="509" t="s">
        <v>1697</v>
      </c>
      <c r="H222" s="513">
        <v>763</v>
      </c>
      <c r="I222" s="513">
        <v>761.68489999999997</v>
      </c>
    </row>
    <row r="223" spans="1:9" s="506" customFormat="1" ht="15" hidden="1" x14ac:dyDescent="0.5">
      <c r="A223" s="509">
        <v>41751</v>
      </c>
      <c r="B223" s="510">
        <v>551163</v>
      </c>
      <c r="C223" s="510">
        <v>581081</v>
      </c>
      <c r="D223" s="511" t="s">
        <v>2569</v>
      </c>
      <c r="E223" s="512" t="s">
        <v>1698</v>
      </c>
      <c r="F223" s="512">
        <v>2604</v>
      </c>
      <c r="G223" s="509" t="s">
        <v>1697</v>
      </c>
      <c r="H223" s="513">
        <v>131</v>
      </c>
      <c r="I223" s="513">
        <v>130.77420000000001</v>
      </c>
    </row>
    <row r="224" spans="1:9" s="506" customFormat="1" ht="15" hidden="1" x14ac:dyDescent="0.5">
      <c r="A224" s="509">
        <v>41752</v>
      </c>
      <c r="B224" s="510">
        <v>551163</v>
      </c>
      <c r="C224" s="510">
        <v>58120</v>
      </c>
      <c r="D224" s="511" t="s">
        <v>2541</v>
      </c>
      <c r="E224" s="512" t="s">
        <v>1698</v>
      </c>
      <c r="F224" s="512">
        <v>1521</v>
      </c>
      <c r="G224" s="509" t="s">
        <v>1697</v>
      </c>
      <c r="H224" s="513">
        <v>1085</v>
      </c>
      <c r="I224" s="513">
        <v>1082.8</v>
      </c>
    </row>
    <row r="225" spans="1:9" s="506" customFormat="1" ht="15" hidden="1" x14ac:dyDescent="0.5">
      <c r="A225" s="509">
        <v>41752</v>
      </c>
      <c r="B225" s="510">
        <v>551163</v>
      </c>
      <c r="C225" s="510">
        <v>58121</v>
      </c>
      <c r="D225" s="511" t="s">
        <v>2473</v>
      </c>
      <c r="E225" s="512" t="s">
        <v>2475</v>
      </c>
      <c r="F225" s="512" t="s">
        <v>2474</v>
      </c>
      <c r="G225" s="509" t="s">
        <v>1697</v>
      </c>
      <c r="H225" s="513">
        <v>294</v>
      </c>
      <c r="I225" s="513">
        <v>293.39999999999998</v>
      </c>
    </row>
    <row r="226" spans="1:9" s="506" customFormat="1" ht="15" hidden="1" x14ac:dyDescent="0.5">
      <c r="A226" s="509">
        <v>41752</v>
      </c>
      <c r="B226" s="510">
        <v>551163</v>
      </c>
      <c r="C226" s="510">
        <v>58122</v>
      </c>
      <c r="D226" s="511" t="s">
        <v>1700</v>
      </c>
      <c r="E226" s="512" t="s">
        <v>2183</v>
      </c>
      <c r="F226" s="512" t="s">
        <v>2184</v>
      </c>
      <c r="G226" s="509" t="s">
        <v>1697</v>
      </c>
      <c r="H226" s="513">
        <v>570</v>
      </c>
      <c r="I226" s="513">
        <v>568.84</v>
      </c>
    </row>
    <row r="227" spans="1:9" s="506" customFormat="1" ht="15" hidden="1" x14ac:dyDescent="0.5">
      <c r="A227" s="509">
        <v>41752</v>
      </c>
      <c r="B227" s="510">
        <v>551163</v>
      </c>
      <c r="C227" s="510">
        <v>58124</v>
      </c>
      <c r="D227" s="511" t="s">
        <v>2473</v>
      </c>
      <c r="E227" s="512" t="s">
        <v>2509</v>
      </c>
      <c r="F227" s="512" t="s">
        <v>2510</v>
      </c>
      <c r="G227" s="509" t="s">
        <v>1697</v>
      </c>
      <c r="H227" s="513">
        <v>899</v>
      </c>
      <c r="I227" s="513">
        <v>897.18</v>
      </c>
    </row>
    <row r="228" spans="1:9" s="506" customFormat="1" ht="15" hidden="1" x14ac:dyDescent="0.5">
      <c r="A228" s="509">
        <v>41752</v>
      </c>
      <c r="B228" s="510">
        <v>551163</v>
      </c>
      <c r="C228" s="510">
        <v>58125</v>
      </c>
      <c r="D228" s="511" t="s">
        <v>2362</v>
      </c>
      <c r="E228" s="512" t="s">
        <v>1706</v>
      </c>
      <c r="F228" s="512" t="s">
        <v>1708</v>
      </c>
      <c r="G228" s="509" t="s">
        <v>1697</v>
      </c>
      <c r="H228" s="513">
        <v>939</v>
      </c>
      <c r="I228" s="513">
        <v>937.1</v>
      </c>
    </row>
    <row r="229" spans="1:9" s="506" customFormat="1" ht="15" hidden="1" x14ac:dyDescent="0.5">
      <c r="A229" s="509">
        <v>41752</v>
      </c>
      <c r="B229" s="510">
        <v>551163</v>
      </c>
      <c r="C229" s="510">
        <v>58126</v>
      </c>
      <c r="D229" s="511" t="s">
        <v>2363</v>
      </c>
      <c r="E229" s="512" t="s">
        <v>2607</v>
      </c>
      <c r="F229" s="512" t="s">
        <v>2604</v>
      </c>
      <c r="G229" s="509" t="s">
        <v>1697</v>
      </c>
      <c r="H229" s="513">
        <v>5051</v>
      </c>
      <c r="I229" s="513">
        <v>5040.76</v>
      </c>
    </row>
    <row r="230" spans="1:9" s="506" customFormat="1" ht="15" hidden="1" x14ac:dyDescent="0.5">
      <c r="A230" s="509">
        <v>41752</v>
      </c>
      <c r="B230" s="510">
        <v>551163</v>
      </c>
      <c r="C230" s="510">
        <v>58127</v>
      </c>
      <c r="D230" s="511" t="s">
        <v>2473</v>
      </c>
      <c r="E230" s="512" t="s">
        <v>2509</v>
      </c>
      <c r="F230" s="512" t="s">
        <v>2510</v>
      </c>
      <c r="G230" s="509" t="s">
        <v>1697</v>
      </c>
      <c r="H230" s="513">
        <v>533</v>
      </c>
      <c r="I230" s="513">
        <v>531.91999999999996</v>
      </c>
    </row>
    <row r="231" spans="1:9" s="506" customFormat="1" ht="15" hidden="1" x14ac:dyDescent="0.5">
      <c r="A231" s="509">
        <v>41752</v>
      </c>
      <c r="B231" s="510">
        <v>551163</v>
      </c>
      <c r="C231" s="510">
        <v>58128</v>
      </c>
      <c r="D231" s="511" t="s">
        <v>1700</v>
      </c>
      <c r="E231" s="512">
        <v>702235</v>
      </c>
      <c r="F231" s="512" t="s">
        <v>2606</v>
      </c>
      <c r="G231" s="509" t="s">
        <v>1697</v>
      </c>
      <c r="H231" s="513">
        <v>6000</v>
      </c>
      <c r="I231" s="513">
        <v>5987.83</v>
      </c>
    </row>
    <row r="232" spans="1:9" s="506" customFormat="1" ht="15" hidden="1" x14ac:dyDescent="0.5">
      <c r="A232" s="509">
        <v>41752</v>
      </c>
      <c r="B232" s="510">
        <v>551163</v>
      </c>
      <c r="C232" s="510">
        <v>58129</v>
      </c>
      <c r="D232" s="511" t="s">
        <v>2596</v>
      </c>
      <c r="E232" s="512" t="s">
        <v>1698</v>
      </c>
      <c r="F232" s="512" t="s">
        <v>2605</v>
      </c>
      <c r="G232" s="509" t="s">
        <v>1697</v>
      </c>
      <c r="H232" s="513">
        <v>239</v>
      </c>
      <c r="I232" s="513">
        <v>238.52</v>
      </c>
    </row>
    <row r="233" spans="1:9" s="506" customFormat="1" ht="15" hidden="1" x14ac:dyDescent="0.5">
      <c r="A233" s="509">
        <v>41752</v>
      </c>
      <c r="B233" s="510">
        <v>551163</v>
      </c>
      <c r="C233" s="510">
        <v>58130</v>
      </c>
      <c r="D233" s="511" t="s">
        <v>2362</v>
      </c>
      <c r="E233" s="512" t="s">
        <v>1705</v>
      </c>
      <c r="F233" s="512" t="s">
        <v>1708</v>
      </c>
      <c r="G233" s="509" t="s">
        <v>1697</v>
      </c>
      <c r="H233" s="513">
        <v>1093</v>
      </c>
      <c r="I233" s="513">
        <v>1090.78</v>
      </c>
    </row>
    <row r="234" spans="1:9" s="506" customFormat="1" ht="15" hidden="1" x14ac:dyDescent="0.5">
      <c r="A234" s="509">
        <v>41752</v>
      </c>
      <c r="B234" s="510">
        <v>551163</v>
      </c>
      <c r="C234" s="510">
        <v>58131</v>
      </c>
      <c r="D234" s="511" t="s">
        <v>2363</v>
      </c>
      <c r="E234" s="512">
        <v>99999</v>
      </c>
      <c r="F234" s="512" t="s">
        <v>2604</v>
      </c>
      <c r="G234" s="509" t="s">
        <v>1697</v>
      </c>
      <c r="H234" s="513">
        <v>3935</v>
      </c>
      <c r="I234" s="513">
        <v>3927.02</v>
      </c>
    </row>
    <row r="235" spans="1:9" s="506" customFormat="1" ht="15" hidden="1" x14ac:dyDescent="0.5">
      <c r="A235" s="509">
        <v>41753</v>
      </c>
      <c r="B235" s="510">
        <v>551163</v>
      </c>
      <c r="C235" s="510">
        <v>58132</v>
      </c>
      <c r="D235" s="511" t="s">
        <v>2541</v>
      </c>
      <c r="E235" s="512" t="s">
        <v>1698</v>
      </c>
      <c r="F235" s="512">
        <v>1521</v>
      </c>
      <c r="G235" s="509" t="s">
        <v>1697</v>
      </c>
      <c r="H235" s="513">
        <v>1278</v>
      </c>
      <c r="I235" s="513">
        <v>1275.28</v>
      </c>
    </row>
    <row r="236" spans="1:9" s="506" customFormat="1" ht="15" hidden="1" x14ac:dyDescent="0.5">
      <c r="A236" s="509">
        <v>41753</v>
      </c>
      <c r="B236" s="510">
        <v>551163</v>
      </c>
      <c r="C236" s="510">
        <v>58133</v>
      </c>
      <c r="D236" s="511" t="s">
        <v>2473</v>
      </c>
      <c r="E236" s="512" t="s">
        <v>2509</v>
      </c>
      <c r="F236" s="512" t="s">
        <v>2510</v>
      </c>
      <c r="G236" s="509" t="s">
        <v>1697</v>
      </c>
      <c r="H236" s="513">
        <v>267</v>
      </c>
      <c r="I236" s="513">
        <v>266.43</v>
      </c>
    </row>
    <row r="237" spans="1:9" s="506" customFormat="1" ht="15" hidden="1" x14ac:dyDescent="0.5">
      <c r="A237" s="509">
        <v>41753</v>
      </c>
      <c r="B237" s="510">
        <v>551163</v>
      </c>
      <c r="C237" s="510">
        <v>58134</v>
      </c>
      <c r="D237" s="511" t="s">
        <v>1700</v>
      </c>
      <c r="E237" s="512" t="s">
        <v>2183</v>
      </c>
      <c r="F237" s="512" t="s">
        <v>2184</v>
      </c>
      <c r="G237" s="509" t="s">
        <v>1697</v>
      </c>
      <c r="H237" s="513">
        <v>601</v>
      </c>
      <c r="I237" s="513">
        <v>599.72</v>
      </c>
    </row>
    <row r="238" spans="1:9" s="506" customFormat="1" ht="15" hidden="1" x14ac:dyDescent="0.5">
      <c r="A238" s="509">
        <v>41753</v>
      </c>
      <c r="B238" s="510">
        <v>551163</v>
      </c>
      <c r="C238" s="510">
        <v>58136</v>
      </c>
      <c r="D238" s="511" t="s">
        <v>2473</v>
      </c>
      <c r="E238" s="512" t="s">
        <v>2509</v>
      </c>
      <c r="F238" s="512" t="s">
        <v>2510</v>
      </c>
      <c r="G238" s="509" t="s">
        <v>1697</v>
      </c>
      <c r="H238" s="513">
        <v>854</v>
      </c>
      <c r="I238" s="513">
        <v>852.18</v>
      </c>
    </row>
    <row r="239" spans="1:9" s="506" customFormat="1" ht="15" hidden="1" x14ac:dyDescent="0.5">
      <c r="A239" s="509">
        <v>41753</v>
      </c>
      <c r="B239" s="510">
        <v>551163</v>
      </c>
      <c r="C239" s="510">
        <v>58138</v>
      </c>
      <c r="D239" s="511" t="s">
        <v>2362</v>
      </c>
      <c r="E239" s="512" t="s">
        <v>1706</v>
      </c>
      <c r="F239" s="512" t="s">
        <v>2546</v>
      </c>
      <c r="G239" s="509" t="s">
        <v>1697</v>
      </c>
      <c r="H239" s="513">
        <v>1175</v>
      </c>
      <c r="I239" s="513">
        <v>1172.5</v>
      </c>
    </row>
    <row r="240" spans="1:9" s="506" customFormat="1" ht="15" hidden="1" x14ac:dyDescent="0.5">
      <c r="A240" s="509">
        <v>41753</v>
      </c>
      <c r="B240" s="510">
        <v>551163</v>
      </c>
      <c r="C240" s="510">
        <v>58139</v>
      </c>
      <c r="D240" s="511" t="s">
        <v>1700</v>
      </c>
      <c r="E240" s="512" t="s">
        <v>2183</v>
      </c>
      <c r="F240" s="512" t="s">
        <v>2184</v>
      </c>
      <c r="G240" s="509" t="s">
        <v>1697</v>
      </c>
      <c r="H240" s="513">
        <v>646</v>
      </c>
      <c r="I240" s="513">
        <v>644.62</v>
      </c>
    </row>
    <row r="241" spans="1:9" s="506" customFormat="1" ht="15" hidden="1" x14ac:dyDescent="0.5">
      <c r="A241" s="509">
        <v>41753</v>
      </c>
      <c r="B241" s="510">
        <v>551163</v>
      </c>
      <c r="C241" s="510">
        <v>58140</v>
      </c>
      <c r="D241" s="511" t="s">
        <v>2473</v>
      </c>
      <c r="E241" s="512" t="s">
        <v>2509</v>
      </c>
      <c r="F241" s="512" t="s">
        <v>2510</v>
      </c>
      <c r="G241" s="509" t="s">
        <v>1697</v>
      </c>
      <c r="H241" s="513">
        <v>815</v>
      </c>
      <c r="I241" s="513">
        <v>813.26</v>
      </c>
    </row>
    <row r="242" spans="1:9" s="506" customFormat="1" ht="15" hidden="1" x14ac:dyDescent="0.5">
      <c r="A242" s="509">
        <v>41753</v>
      </c>
      <c r="B242" s="510">
        <v>551163</v>
      </c>
      <c r="C242" s="510">
        <v>58142</v>
      </c>
      <c r="D242" s="511" t="s">
        <v>1700</v>
      </c>
      <c r="E242" s="512" t="s">
        <v>2183</v>
      </c>
      <c r="F242" s="512" t="s">
        <v>2184</v>
      </c>
      <c r="G242" s="509" t="s">
        <v>1697</v>
      </c>
      <c r="H242" s="513">
        <v>574</v>
      </c>
      <c r="I242" s="513">
        <v>572.78</v>
      </c>
    </row>
    <row r="243" spans="1:9" s="506" customFormat="1" ht="15" hidden="1" x14ac:dyDescent="0.5">
      <c r="A243" s="509">
        <v>41753</v>
      </c>
      <c r="B243" s="510">
        <v>551163</v>
      </c>
      <c r="C243" s="510">
        <v>58143</v>
      </c>
      <c r="D243" s="511" t="s">
        <v>2596</v>
      </c>
      <c r="E243" s="512" t="s">
        <v>1698</v>
      </c>
      <c r="F243" s="512" t="s">
        <v>2595</v>
      </c>
      <c r="G243" s="509" t="s">
        <v>1697</v>
      </c>
      <c r="H243" s="513">
        <v>227</v>
      </c>
      <c r="I243" s="513">
        <v>226.52</v>
      </c>
    </row>
    <row r="244" spans="1:9" s="506" customFormat="1" ht="15" hidden="1" x14ac:dyDescent="0.5">
      <c r="A244" s="509">
        <v>41753</v>
      </c>
      <c r="B244" s="510">
        <v>551163</v>
      </c>
      <c r="C244" s="510">
        <v>58144</v>
      </c>
      <c r="D244" s="511" t="s">
        <v>2362</v>
      </c>
      <c r="E244" s="512" t="s">
        <v>1705</v>
      </c>
      <c r="F244" s="512" t="s">
        <v>2546</v>
      </c>
      <c r="G244" s="509" t="s">
        <v>1697</v>
      </c>
      <c r="H244" s="513">
        <v>1007</v>
      </c>
      <c r="I244" s="513">
        <v>1004.86</v>
      </c>
    </row>
    <row r="245" spans="1:9" s="506" customFormat="1" ht="15" hidden="1" x14ac:dyDescent="0.5">
      <c r="A245" s="509">
        <v>41753</v>
      </c>
      <c r="B245" s="510">
        <v>551163</v>
      </c>
      <c r="C245" s="510">
        <v>58145</v>
      </c>
      <c r="D245" s="511" t="s">
        <v>2473</v>
      </c>
      <c r="E245" s="512" t="s">
        <v>2509</v>
      </c>
      <c r="F245" s="512" t="s">
        <v>2510</v>
      </c>
      <c r="G245" s="509" t="s">
        <v>1697</v>
      </c>
      <c r="H245" s="513">
        <v>634</v>
      </c>
      <c r="I245" s="513">
        <v>632.65</v>
      </c>
    </row>
    <row r="246" spans="1:9" s="506" customFormat="1" ht="15" hidden="1" x14ac:dyDescent="0.5">
      <c r="A246" s="509">
        <v>41754</v>
      </c>
      <c r="B246" s="510">
        <v>551163</v>
      </c>
      <c r="C246" s="510">
        <v>58148</v>
      </c>
      <c r="D246" s="511" t="s">
        <v>2473</v>
      </c>
      <c r="E246" s="512" t="s">
        <v>2509</v>
      </c>
      <c r="F246" s="512" t="s">
        <v>2510</v>
      </c>
      <c r="G246" s="509" t="s">
        <v>1697</v>
      </c>
      <c r="H246" s="513">
        <v>204</v>
      </c>
      <c r="I246" s="513">
        <v>203.61</v>
      </c>
    </row>
    <row r="247" spans="1:9" s="506" customFormat="1" ht="15" hidden="1" x14ac:dyDescent="0.5">
      <c r="A247" s="509">
        <v>41754</v>
      </c>
      <c r="B247" s="510">
        <v>551163</v>
      </c>
      <c r="C247" s="510">
        <v>58149</v>
      </c>
      <c r="D247" s="511" t="s">
        <v>2541</v>
      </c>
      <c r="E247" s="512" t="s">
        <v>1698</v>
      </c>
      <c r="F247" s="512">
        <v>1521</v>
      </c>
      <c r="G247" s="509" t="s">
        <v>1697</v>
      </c>
      <c r="H247" s="513">
        <v>2905</v>
      </c>
      <c r="I247" s="513">
        <v>2899.4</v>
      </c>
    </row>
    <row r="248" spans="1:9" s="506" customFormat="1" ht="15" hidden="1" x14ac:dyDescent="0.5">
      <c r="A248" s="509">
        <v>41754</v>
      </c>
      <c r="B248" s="510">
        <v>551164</v>
      </c>
      <c r="C248" s="510">
        <v>58151</v>
      </c>
      <c r="D248" s="511" t="s">
        <v>1700</v>
      </c>
      <c r="E248" s="512" t="s">
        <v>2183</v>
      </c>
      <c r="F248" s="512" t="s">
        <v>2184</v>
      </c>
      <c r="G248" s="509" t="s">
        <v>1697</v>
      </c>
      <c r="H248" s="513">
        <v>567</v>
      </c>
      <c r="I248" s="513">
        <v>565.91</v>
      </c>
    </row>
    <row r="249" spans="1:9" s="506" customFormat="1" ht="15" hidden="1" x14ac:dyDescent="0.5">
      <c r="A249" s="509">
        <v>41754</v>
      </c>
      <c r="B249" s="510">
        <v>551164</v>
      </c>
      <c r="C249" s="510">
        <v>58152</v>
      </c>
      <c r="D249" s="511" t="s">
        <v>2473</v>
      </c>
      <c r="E249" s="512" t="s">
        <v>2509</v>
      </c>
      <c r="F249" s="512" t="s">
        <v>2510</v>
      </c>
      <c r="G249" s="509" t="s">
        <v>1697</v>
      </c>
      <c r="H249" s="513">
        <v>862</v>
      </c>
      <c r="I249" s="513">
        <v>860.34</v>
      </c>
    </row>
    <row r="250" spans="1:9" s="506" customFormat="1" ht="15" hidden="1" x14ac:dyDescent="0.5">
      <c r="A250" s="509">
        <v>41754</v>
      </c>
      <c r="B250" s="510">
        <v>551164</v>
      </c>
      <c r="C250" s="510">
        <v>58153</v>
      </c>
      <c r="D250" s="511" t="s">
        <v>2362</v>
      </c>
      <c r="E250" s="512" t="s">
        <v>1706</v>
      </c>
      <c r="F250" s="512" t="s">
        <v>1710</v>
      </c>
      <c r="G250" s="509" t="s">
        <v>1697</v>
      </c>
      <c r="H250" s="513">
        <v>1163</v>
      </c>
      <c r="I250" s="513">
        <v>1160.76</v>
      </c>
    </row>
    <row r="251" spans="1:9" s="506" customFormat="1" ht="15" hidden="1" x14ac:dyDescent="0.5">
      <c r="A251" s="509">
        <v>41754</v>
      </c>
      <c r="B251" s="510">
        <v>551164</v>
      </c>
      <c r="C251" s="510">
        <v>58154</v>
      </c>
      <c r="D251" s="511" t="s">
        <v>2473</v>
      </c>
      <c r="E251" s="512" t="s">
        <v>2509</v>
      </c>
      <c r="F251" s="512" t="s">
        <v>2510</v>
      </c>
      <c r="G251" s="509" t="s">
        <v>1697</v>
      </c>
      <c r="H251" s="513">
        <v>606</v>
      </c>
      <c r="I251" s="513">
        <v>604.83000000000004</v>
      </c>
    </row>
    <row r="252" spans="1:9" s="506" customFormat="1" ht="15" hidden="1" x14ac:dyDescent="0.5">
      <c r="A252" s="509">
        <v>41754</v>
      </c>
      <c r="B252" s="510">
        <v>551164</v>
      </c>
      <c r="C252" s="510">
        <v>58155</v>
      </c>
      <c r="D252" s="511" t="s">
        <v>2362</v>
      </c>
      <c r="E252" s="512" t="s">
        <v>1705</v>
      </c>
      <c r="F252" s="512" t="s">
        <v>1710</v>
      </c>
      <c r="G252" s="509" t="s">
        <v>1697</v>
      </c>
      <c r="H252" s="513">
        <v>812</v>
      </c>
      <c r="I252" s="513">
        <v>810.44</v>
      </c>
    </row>
    <row r="253" spans="1:9" s="506" customFormat="1" ht="15" hidden="1" x14ac:dyDescent="0.5">
      <c r="A253" s="509">
        <v>41754</v>
      </c>
      <c r="B253" s="510">
        <v>551164</v>
      </c>
      <c r="C253" s="510">
        <v>58156</v>
      </c>
      <c r="D253" s="511" t="s">
        <v>2596</v>
      </c>
      <c r="E253" s="512" t="s">
        <v>1698</v>
      </c>
      <c r="F253" s="512" t="s">
        <v>2595</v>
      </c>
      <c r="G253" s="509" t="s">
        <v>1697</v>
      </c>
      <c r="H253" s="513">
        <v>151</v>
      </c>
      <c r="I253" s="513">
        <v>150.71</v>
      </c>
    </row>
    <row r="254" spans="1:9" s="506" customFormat="1" ht="15" hidden="1" x14ac:dyDescent="0.5">
      <c r="A254" s="509">
        <v>41755</v>
      </c>
      <c r="B254" s="510">
        <v>551164</v>
      </c>
      <c r="C254" s="510">
        <v>58157</v>
      </c>
      <c r="D254" s="511" t="s">
        <v>2473</v>
      </c>
      <c r="E254" s="512" t="s">
        <v>2509</v>
      </c>
      <c r="F254" s="512" t="s">
        <v>2510</v>
      </c>
      <c r="G254" s="509" t="s">
        <v>1697</v>
      </c>
      <c r="H254" s="513">
        <v>269</v>
      </c>
      <c r="I254" s="513">
        <v>268.45</v>
      </c>
    </row>
    <row r="255" spans="1:9" s="506" customFormat="1" ht="15" hidden="1" x14ac:dyDescent="0.5">
      <c r="A255" s="509">
        <v>41755</v>
      </c>
      <c r="B255" s="510">
        <v>551164</v>
      </c>
      <c r="C255" s="510">
        <v>58158</v>
      </c>
      <c r="D255" s="511" t="s">
        <v>2541</v>
      </c>
      <c r="E255" s="512" t="s">
        <v>1698</v>
      </c>
      <c r="F255" s="512">
        <v>1521</v>
      </c>
      <c r="G255" s="509" t="s">
        <v>1697</v>
      </c>
      <c r="H255" s="513">
        <v>1513</v>
      </c>
      <c r="I255" s="513">
        <v>1509.93</v>
      </c>
    </row>
    <row r="256" spans="1:9" s="506" customFormat="1" ht="15" hidden="1" x14ac:dyDescent="0.5">
      <c r="A256" s="509">
        <v>41755</v>
      </c>
      <c r="B256" s="510">
        <v>551164</v>
      </c>
      <c r="C256" s="510">
        <v>58160</v>
      </c>
      <c r="D256" s="511" t="s">
        <v>1696</v>
      </c>
      <c r="E256" s="512">
        <v>9802</v>
      </c>
      <c r="F256" s="512" t="s">
        <v>2603</v>
      </c>
      <c r="G256" s="509" t="s">
        <v>1697</v>
      </c>
      <c r="H256" s="513">
        <v>19850</v>
      </c>
      <c r="I256" s="513">
        <v>19809.75</v>
      </c>
    </row>
    <row r="257" spans="1:9" s="506" customFormat="1" ht="15" hidden="1" x14ac:dyDescent="0.5">
      <c r="A257" s="509">
        <v>41755</v>
      </c>
      <c r="B257" s="510">
        <v>551164</v>
      </c>
      <c r="C257" s="510">
        <v>58161</v>
      </c>
      <c r="D257" s="511" t="s">
        <v>2602</v>
      </c>
      <c r="E257" s="512" t="s">
        <v>1698</v>
      </c>
      <c r="F257" s="512" t="s">
        <v>2601</v>
      </c>
      <c r="G257" s="509" t="s">
        <v>1697</v>
      </c>
      <c r="H257" s="513">
        <v>102</v>
      </c>
      <c r="I257" s="513">
        <v>101.79</v>
      </c>
    </row>
    <row r="258" spans="1:9" s="506" customFormat="1" ht="15" hidden="1" x14ac:dyDescent="0.5">
      <c r="A258" s="509">
        <v>41755</v>
      </c>
      <c r="B258" s="510">
        <v>551164</v>
      </c>
      <c r="C258" s="510">
        <v>58162</v>
      </c>
      <c r="D258" s="511" t="s">
        <v>2362</v>
      </c>
      <c r="E258" s="512" t="s">
        <v>1706</v>
      </c>
      <c r="F258" s="512" t="s">
        <v>1709</v>
      </c>
      <c r="G258" s="509" t="s">
        <v>1697</v>
      </c>
      <c r="H258" s="513">
        <v>1323</v>
      </c>
      <c r="I258" s="513">
        <v>1320.32</v>
      </c>
    </row>
    <row r="259" spans="1:9" s="506" customFormat="1" ht="15" hidden="1" x14ac:dyDescent="0.5">
      <c r="A259" s="509">
        <v>41755</v>
      </c>
      <c r="B259" s="510">
        <v>551164</v>
      </c>
      <c r="C259" s="510">
        <v>58163</v>
      </c>
      <c r="D259" s="511" t="s">
        <v>2473</v>
      </c>
      <c r="E259" s="512" t="s">
        <v>2509</v>
      </c>
      <c r="F259" s="512" t="s">
        <v>2510</v>
      </c>
      <c r="G259" s="509" t="s">
        <v>1697</v>
      </c>
      <c r="H259" s="513">
        <v>861</v>
      </c>
      <c r="I259" s="513">
        <v>859.25</v>
      </c>
    </row>
    <row r="260" spans="1:9" s="506" customFormat="1" ht="15" hidden="1" x14ac:dyDescent="0.5">
      <c r="A260" s="509">
        <v>41755</v>
      </c>
      <c r="B260" s="510">
        <v>551164</v>
      </c>
      <c r="C260" s="510">
        <v>58165</v>
      </c>
      <c r="D260" s="511" t="s">
        <v>1700</v>
      </c>
      <c r="E260" s="512" t="s">
        <v>2183</v>
      </c>
      <c r="F260" s="512" t="s">
        <v>2184</v>
      </c>
      <c r="G260" s="509" t="s">
        <v>1697</v>
      </c>
      <c r="H260" s="513">
        <v>513</v>
      </c>
      <c r="I260" s="513">
        <v>511.96</v>
      </c>
    </row>
    <row r="261" spans="1:9" s="506" customFormat="1" ht="15" hidden="1" x14ac:dyDescent="0.5">
      <c r="A261" s="509">
        <v>41755</v>
      </c>
      <c r="B261" s="510">
        <v>551164</v>
      </c>
      <c r="C261" s="510">
        <v>58166</v>
      </c>
      <c r="D261" s="511" t="s">
        <v>2473</v>
      </c>
      <c r="E261" s="512" t="s">
        <v>2509</v>
      </c>
      <c r="F261" s="512" t="s">
        <v>2510</v>
      </c>
      <c r="G261" s="509" t="s">
        <v>1697</v>
      </c>
      <c r="H261" s="513">
        <v>573</v>
      </c>
      <c r="I261" s="513">
        <v>571.84</v>
      </c>
    </row>
    <row r="262" spans="1:9" s="506" customFormat="1" ht="15" hidden="1" x14ac:dyDescent="0.5">
      <c r="A262" s="509">
        <v>41755</v>
      </c>
      <c r="B262" s="510">
        <v>551164</v>
      </c>
      <c r="C262" s="510">
        <v>58167</v>
      </c>
      <c r="D262" s="511" t="s">
        <v>2596</v>
      </c>
      <c r="E262" s="512" t="s">
        <v>1698</v>
      </c>
      <c r="F262" s="512" t="s">
        <v>2595</v>
      </c>
      <c r="G262" s="509" t="s">
        <v>1697</v>
      </c>
      <c r="H262" s="513">
        <v>172</v>
      </c>
      <c r="I262" s="513">
        <v>171.65</v>
      </c>
    </row>
    <row r="263" spans="1:9" s="506" customFormat="1" ht="15" hidden="1" x14ac:dyDescent="0.5">
      <c r="A263" s="509">
        <v>41755</v>
      </c>
      <c r="B263" s="510">
        <v>551164</v>
      </c>
      <c r="C263" s="510">
        <v>58168</v>
      </c>
      <c r="D263" s="511" t="s">
        <v>2362</v>
      </c>
      <c r="E263" s="512" t="s">
        <v>1705</v>
      </c>
      <c r="F263" s="512" t="s">
        <v>1709</v>
      </c>
      <c r="G263" s="509" t="s">
        <v>1697</v>
      </c>
      <c r="H263" s="513">
        <v>1124</v>
      </c>
      <c r="I263" s="513">
        <v>1121.72</v>
      </c>
    </row>
    <row r="264" spans="1:9" s="506" customFormat="1" ht="15" hidden="1" x14ac:dyDescent="0.5">
      <c r="A264" s="509">
        <v>41756</v>
      </c>
      <c r="B264" s="510">
        <v>551164</v>
      </c>
      <c r="C264" s="510">
        <v>58171</v>
      </c>
      <c r="D264" s="511" t="s">
        <v>2541</v>
      </c>
      <c r="E264" s="512" t="s">
        <v>1698</v>
      </c>
      <c r="F264" s="512">
        <v>1542</v>
      </c>
      <c r="G264" s="509" t="s">
        <v>1697</v>
      </c>
      <c r="H264" s="513">
        <v>686</v>
      </c>
      <c r="I264" s="513">
        <v>684.68</v>
      </c>
    </row>
    <row r="265" spans="1:9" s="506" customFormat="1" ht="15" hidden="1" x14ac:dyDescent="0.5">
      <c r="A265" s="509">
        <v>41756</v>
      </c>
      <c r="B265" s="510">
        <v>551164</v>
      </c>
      <c r="C265" s="510">
        <v>58172</v>
      </c>
      <c r="D265" s="511" t="s">
        <v>2362</v>
      </c>
      <c r="E265" s="512" t="s">
        <v>1706</v>
      </c>
      <c r="F265" s="512" t="s">
        <v>2600</v>
      </c>
      <c r="G265" s="509" t="s">
        <v>1697</v>
      </c>
      <c r="H265" s="513">
        <v>1167</v>
      </c>
      <c r="I265" s="513">
        <v>1164.75</v>
      </c>
    </row>
    <row r="266" spans="1:9" s="506" customFormat="1" ht="15" hidden="1" x14ac:dyDescent="0.5">
      <c r="A266" s="509">
        <v>41756</v>
      </c>
      <c r="B266" s="510">
        <v>551164</v>
      </c>
      <c r="C266" s="510">
        <v>58174</v>
      </c>
      <c r="D266" s="511" t="s">
        <v>2596</v>
      </c>
      <c r="E266" s="512" t="s">
        <v>1698</v>
      </c>
      <c r="F266" s="512" t="s">
        <v>2595</v>
      </c>
      <c r="G266" s="509" t="s">
        <v>1697</v>
      </c>
      <c r="H266" s="513">
        <v>147</v>
      </c>
      <c r="I266" s="513">
        <v>146.72</v>
      </c>
    </row>
    <row r="267" spans="1:9" s="506" customFormat="1" ht="15" hidden="1" x14ac:dyDescent="0.5">
      <c r="A267" s="509">
        <v>41756</v>
      </c>
      <c r="B267" s="510">
        <v>551164</v>
      </c>
      <c r="C267" s="510">
        <v>58175</v>
      </c>
      <c r="D267" s="511" t="s">
        <v>2362</v>
      </c>
      <c r="E267" s="512" t="s">
        <v>1705</v>
      </c>
      <c r="F267" s="512" t="s">
        <v>2599</v>
      </c>
      <c r="G267" s="509" t="s">
        <v>1697</v>
      </c>
      <c r="H267" s="513">
        <v>742</v>
      </c>
      <c r="I267" s="513">
        <v>740.57</v>
      </c>
    </row>
    <row r="268" spans="1:9" s="506" customFormat="1" ht="15" hidden="1" x14ac:dyDescent="0.5">
      <c r="A268" s="509">
        <v>41757</v>
      </c>
      <c r="B268" s="510">
        <v>551164</v>
      </c>
      <c r="C268" s="510">
        <v>58178</v>
      </c>
      <c r="D268" s="511" t="s">
        <v>2541</v>
      </c>
      <c r="E268" s="512" t="s">
        <v>1698</v>
      </c>
      <c r="F268" s="512">
        <v>1521</v>
      </c>
      <c r="G268" s="509" t="s">
        <v>1697</v>
      </c>
      <c r="H268" s="513">
        <v>2077</v>
      </c>
      <c r="I268" s="513">
        <v>2073</v>
      </c>
    </row>
    <row r="269" spans="1:9" s="506" customFormat="1" ht="15" hidden="1" x14ac:dyDescent="0.5">
      <c r="A269" s="509">
        <v>41757</v>
      </c>
      <c r="B269" s="510">
        <v>551164</v>
      </c>
      <c r="C269" s="510">
        <v>58179</v>
      </c>
      <c r="D269" s="511" t="s">
        <v>2473</v>
      </c>
      <c r="E269" s="512" t="s">
        <v>2475</v>
      </c>
      <c r="F269" s="512" t="s">
        <v>2474</v>
      </c>
      <c r="G269" s="509" t="s">
        <v>1697</v>
      </c>
      <c r="H269" s="513">
        <v>204</v>
      </c>
      <c r="I269" s="513">
        <v>203.61</v>
      </c>
    </row>
    <row r="270" spans="1:9" s="506" customFormat="1" ht="15" hidden="1" x14ac:dyDescent="0.5">
      <c r="A270" s="509">
        <v>41757</v>
      </c>
      <c r="B270" s="510">
        <v>551164</v>
      </c>
      <c r="C270" s="510">
        <v>58180</v>
      </c>
      <c r="D270" s="511" t="s">
        <v>2362</v>
      </c>
      <c r="E270" s="512" t="s">
        <v>1706</v>
      </c>
      <c r="F270" s="512" t="s">
        <v>1710</v>
      </c>
      <c r="G270" s="509" t="s">
        <v>1697</v>
      </c>
      <c r="H270" s="513">
        <v>1179</v>
      </c>
      <c r="I270" s="513">
        <v>1176.73</v>
      </c>
    </row>
    <row r="271" spans="1:9" s="506" customFormat="1" ht="15" hidden="1" x14ac:dyDescent="0.5">
      <c r="A271" s="509">
        <v>41757</v>
      </c>
      <c r="B271" s="510">
        <v>551164</v>
      </c>
      <c r="C271" s="510">
        <v>58181</v>
      </c>
      <c r="D271" s="511" t="s">
        <v>1700</v>
      </c>
      <c r="E271" s="512" t="s">
        <v>2183</v>
      </c>
      <c r="F271" s="512" t="s">
        <v>2184</v>
      </c>
      <c r="G271" s="509" t="s">
        <v>1697</v>
      </c>
      <c r="H271" s="513">
        <v>585</v>
      </c>
      <c r="I271" s="513">
        <v>583.87</v>
      </c>
    </row>
    <row r="272" spans="1:9" s="506" customFormat="1" ht="15" hidden="1" x14ac:dyDescent="0.5">
      <c r="A272" s="509">
        <v>41757</v>
      </c>
      <c r="B272" s="510">
        <v>551164</v>
      </c>
      <c r="C272" s="510">
        <v>58182</v>
      </c>
      <c r="D272" s="511" t="s">
        <v>1700</v>
      </c>
      <c r="E272" s="512" t="s">
        <v>2183</v>
      </c>
      <c r="F272" s="512" t="s">
        <v>2184</v>
      </c>
      <c r="G272" s="509" t="s">
        <v>1697</v>
      </c>
      <c r="H272" s="513">
        <v>529</v>
      </c>
      <c r="I272" s="513">
        <v>527.98</v>
      </c>
    </row>
    <row r="273" spans="1:9" s="506" customFormat="1" ht="15" hidden="1" x14ac:dyDescent="0.5">
      <c r="A273" s="509">
        <v>41757</v>
      </c>
      <c r="B273" s="510">
        <v>551164</v>
      </c>
      <c r="C273" s="510">
        <v>58183</v>
      </c>
      <c r="D273" s="511" t="s">
        <v>2549</v>
      </c>
      <c r="E273" s="512" t="s">
        <v>1698</v>
      </c>
      <c r="F273" s="512" t="s">
        <v>2594</v>
      </c>
      <c r="G273" s="509" t="s">
        <v>1697</v>
      </c>
      <c r="H273" s="513">
        <v>89</v>
      </c>
      <c r="I273" s="513">
        <v>88.83</v>
      </c>
    </row>
    <row r="274" spans="1:9" s="506" customFormat="1" ht="15" hidden="1" x14ac:dyDescent="0.5">
      <c r="A274" s="509">
        <v>41757</v>
      </c>
      <c r="B274" s="510">
        <v>551164</v>
      </c>
      <c r="C274" s="510">
        <v>58185</v>
      </c>
      <c r="D274" s="511" t="s">
        <v>2473</v>
      </c>
      <c r="E274" s="512" t="s">
        <v>2509</v>
      </c>
      <c r="F274" s="512" t="s">
        <v>2510</v>
      </c>
      <c r="G274" s="509" t="s">
        <v>1697</v>
      </c>
      <c r="H274" s="513">
        <v>522</v>
      </c>
      <c r="I274" s="513">
        <v>520.99</v>
      </c>
    </row>
    <row r="275" spans="1:9" s="506" customFormat="1" ht="15" hidden="1" x14ac:dyDescent="0.5">
      <c r="A275" s="509">
        <v>41757</v>
      </c>
      <c r="B275" s="510">
        <v>551164</v>
      </c>
      <c r="C275" s="510">
        <v>58186</v>
      </c>
      <c r="D275" s="511" t="s">
        <v>1700</v>
      </c>
      <c r="E275" s="512" t="s">
        <v>2183</v>
      </c>
      <c r="F275" s="512" t="s">
        <v>2184</v>
      </c>
      <c r="G275" s="509" t="s">
        <v>1697</v>
      </c>
      <c r="H275" s="513">
        <v>624</v>
      </c>
      <c r="I275" s="513">
        <v>622.79999999999995</v>
      </c>
    </row>
    <row r="276" spans="1:9" s="506" customFormat="1" ht="15" hidden="1" x14ac:dyDescent="0.5">
      <c r="A276" s="509">
        <v>41757</v>
      </c>
      <c r="B276" s="510">
        <v>551164</v>
      </c>
      <c r="C276" s="510">
        <v>58187</v>
      </c>
      <c r="D276" s="511" t="s">
        <v>2549</v>
      </c>
      <c r="E276" s="512" t="s">
        <v>1698</v>
      </c>
      <c r="F276" s="512" t="s">
        <v>2598</v>
      </c>
      <c r="G276" s="509" t="s">
        <v>1697</v>
      </c>
      <c r="H276" s="513">
        <v>193</v>
      </c>
      <c r="I276" s="513">
        <v>192.63</v>
      </c>
    </row>
    <row r="277" spans="1:9" s="506" customFormat="1" ht="15" hidden="1" x14ac:dyDescent="0.5">
      <c r="A277" s="509">
        <v>41757</v>
      </c>
      <c r="B277" s="510">
        <v>551164</v>
      </c>
      <c r="C277" s="510">
        <v>58189</v>
      </c>
      <c r="D277" s="511" t="s">
        <v>2362</v>
      </c>
      <c r="E277" s="512" t="s">
        <v>1705</v>
      </c>
      <c r="F277" s="512" t="s">
        <v>1710</v>
      </c>
      <c r="G277" s="509" t="s">
        <v>1697</v>
      </c>
      <c r="H277" s="513">
        <v>855</v>
      </c>
      <c r="I277" s="513">
        <v>853.35</v>
      </c>
    </row>
    <row r="278" spans="1:9" s="506" customFormat="1" ht="15" hidden="1" x14ac:dyDescent="0.5">
      <c r="A278" s="509">
        <v>41758</v>
      </c>
      <c r="B278" s="510">
        <v>551164</v>
      </c>
      <c r="C278" s="510">
        <v>58190</v>
      </c>
      <c r="D278" s="511" t="s">
        <v>2473</v>
      </c>
      <c r="E278" s="512" t="s">
        <v>2475</v>
      </c>
      <c r="F278" s="512" t="s">
        <v>2474</v>
      </c>
      <c r="G278" s="509" t="s">
        <v>1697</v>
      </c>
      <c r="H278" s="513">
        <v>129</v>
      </c>
      <c r="I278" s="513">
        <v>128.66</v>
      </c>
    </row>
    <row r="279" spans="1:9" s="506" customFormat="1" ht="15" hidden="1" x14ac:dyDescent="0.5">
      <c r="A279" s="509">
        <v>41758</v>
      </c>
      <c r="B279" s="510">
        <v>551164</v>
      </c>
      <c r="C279" s="510">
        <v>58191</v>
      </c>
      <c r="D279" s="511" t="s">
        <v>2541</v>
      </c>
      <c r="E279" s="512" t="s">
        <v>1698</v>
      </c>
      <c r="F279" s="512">
        <v>1521</v>
      </c>
      <c r="G279" s="509" t="s">
        <v>1697</v>
      </c>
      <c r="H279" s="513">
        <v>2529</v>
      </c>
      <c r="I279" s="513">
        <v>2522.33</v>
      </c>
    </row>
    <row r="280" spans="1:9" s="506" customFormat="1" ht="15" hidden="1" x14ac:dyDescent="0.5">
      <c r="A280" s="509">
        <v>41758</v>
      </c>
      <c r="B280" s="510">
        <v>551164</v>
      </c>
      <c r="C280" s="510">
        <v>58192</v>
      </c>
      <c r="D280" s="511" t="s">
        <v>2541</v>
      </c>
      <c r="E280" s="512" t="s">
        <v>1698</v>
      </c>
      <c r="F280" s="512">
        <v>2311</v>
      </c>
      <c r="G280" s="509" t="s">
        <v>1697</v>
      </c>
      <c r="H280" s="513">
        <v>117</v>
      </c>
      <c r="I280" s="513">
        <v>116.69</v>
      </c>
    </row>
    <row r="281" spans="1:9" s="506" customFormat="1" ht="15" hidden="1" x14ac:dyDescent="0.5">
      <c r="A281" s="509">
        <v>41758</v>
      </c>
      <c r="B281" s="510">
        <v>551164</v>
      </c>
      <c r="C281" s="510">
        <v>58193</v>
      </c>
      <c r="D281" s="511" t="s">
        <v>2549</v>
      </c>
      <c r="E281" s="512" t="s">
        <v>1698</v>
      </c>
      <c r="F281" s="512" t="s">
        <v>2548</v>
      </c>
      <c r="G281" s="509" t="s">
        <v>1697</v>
      </c>
      <c r="H281" s="513">
        <v>114</v>
      </c>
      <c r="I281" s="513">
        <v>113.7</v>
      </c>
    </row>
    <row r="282" spans="1:9" s="506" customFormat="1" ht="15" hidden="1" x14ac:dyDescent="0.5">
      <c r="A282" s="509">
        <v>41758</v>
      </c>
      <c r="B282" s="510">
        <v>551164</v>
      </c>
      <c r="C282" s="510">
        <v>58194</v>
      </c>
      <c r="D282" s="511" t="s">
        <v>1700</v>
      </c>
      <c r="E282" s="512" t="s">
        <v>2183</v>
      </c>
      <c r="F282" s="512" t="s">
        <v>2184</v>
      </c>
      <c r="G282" s="509" t="s">
        <v>1697</v>
      </c>
      <c r="H282" s="513">
        <v>586</v>
      </c>
      <c r="I282" s="513">
        <v>584.46</v>
      </c>
    </row>
    <row r="283" spans="1:9" s="506" customFormat="1" ht="15" hidden="1" x14ac:dyDescent="0.5">
      <c r="A283" s="509">
        <v>41758</v>
      </c>
      <c r="B283" s="510">
        <v>551164</v>
      </c>
      <c r="C283" s="510">
        <v>58196</v>
      </c>
      <c r="D283" s="511" t="s">
        <v>2549</v>
      </c>
      <c r="E283" s="512" t="s">
        <v>1698</v>
      </c>
      <c r="F283" s="512" t="s">
        <v>2594</v>
      </c>
      <c r="G283" s="509" t="s">
        <v>1697</v>
      </c>
      <c r="H283" s="513">
        <v>113</v>
      </c>
      <c r="I283" s="513">
        <v>112.7</v>
      </c>
    </row>
    <row r="284" spans="1:9" s="506" customFormat="1" ht="15" hidden="1" x14ac:dyDescent="0.5">
      <c r="A284" s="509">
        <v>41758</v>
      </c>
      <c r="B284" s="510">
        <v>551164</v>
      </c>
      <c r="C284" s="510">
        <v>58197</v>
      </c>
      <c r="D284" s="511" t="s">
        <v>2473</v>
      </c>
      <c r="E284" s="512" t="s">
        <v>2475</v>
      </c>
      <c r="F284" s="512" t="s">
        <v>2474</v>
      </c>
      <c r="G284" s="509" t="s">
        <v>1697</v>
      </c>
      <c r="H284" s="513">
        <v>853</v>
      </c>
      <c r="I284" s="513">
        <v>850.75</v>
      </c>
    </row>
    <row r="285" spans="1:9" s="506" customFormat="1" ht="15" hidden="1" x14ac:dyDescent="0.5">
      <c r="A285" s="509">
        <v>41758</v>
      </c>
      <c r="B285" s="510">
        <v>551164</v>
      </c>
      <c r="C285" s="510">
        <v>58198</v>
      </c>
      <c r="D285" s="511" t="s">
        <v>2362</v>
      </c>
      <c r="E285" s="512" t="s">
        <v>1706</v>
      </c>
      <c r="F285" s="512" t="s">
        <v>1708</v>
      </c>
      <c r="G285" s="509" t="s">
        <v>1697</v>
      </c>
      <c r="H285" s="513">
        <v>1293</v>
      </c>
      <c r="I285" s="513">
        <v>1289.5899999999999</v>
      </c>
    </row>
    <row r="286" spans="1:9" s="506" customFormat="1" ht="15" hidden="1" x14ac:dyDescent="0.5">
      <c r="A286" s="509">
        <v>41758</v>
      </c>
      <c r="B286" s="510">
        <v>551164</v>
      </c>
      <c r="C286" s="510">
        <v>58200</v>
      </c>
      <c r="D286" s="511" t="s">
        <v>1700</v>
      </c>
      <c r="E286" s="512">
        <v>787377</v>
      </c>
      <c r="F286" s="512" t="s">
        <v>2597</v>
      </c>
      <c r="G286" s="509" t="s">
        <v>1697</v>
      </c>
      <c r="H286" s="513">
        <v>3000</v>
      </c>
      <c r="I286" s="513">
        <v>2992.09</v>
      </c>
    </row>
    <row r="287" spans="1:9" s="506" customFormat="1" ht="15" hidden="1" x14ac:dyDescent="0.5">
      <c r="A287" s="509">
        <v>41758</v>
      </c>
      <c r="B287" s="510">
        <v>551165</v>
      </c>
      <c r="C287" s="510">
        <v>58201</v>
      </c>
      <c r="D287" s="511" t="s">
        <v>2473</v>
      </c>
      <c r="E287" s="512" t="s">
        <v>2475</v>
      </c>
      <c r="F287" s="512" t="s">
        <v>2474</v>
      </c>
      <c r="G287" s="509" t="s">
        <v>1697</v>
      </c>
      <c r="H287" s="513">
        <v>609</v>
      </c>
      <c r="I287" s="513">
        <v>607.39</v>
      </c>
    </row>
    <row r="288" spans="1:9" s="506" customFormat="1" ht="15" hidden="1" x14ac:dyDescent="0.5">
      <c r="A288" s="509">
        <v>41758</v>
      </c>
      <c r="B288" s="510">
        <v>551165</v>
      </c>
      <c r="C288" s="510">
        <v>58202</v>
      </c>
      <c r="D288" s="511" t="s">
        <v>2596</v>
      </c>
      <c r="E288" s="512" t="s">
        <v>1698</v>
      </c>
      <c r="F288" s="512" t="s">
        <v>2595</v>
      </c>
      <c r="G288" s="509" t="s">
        <v>1697</v>
      </c>
      <c r="H288" s="513">
        <v>79</v>
      </c>
      <c r="I288" s="513">
        <v>78.790000000000006</v>
      </c>
    </row>
    <row r="289" spans="1:9" s="506" customFormat="1" ht="15" hidden="1" x14ac:dyDescent="0.5">
      <c r="A289" s="509">
        <v>41758</v>
      </c>
      <c r="B289" s="510">
        <v>551165</v>
      </c>
      <c r="C289" s="510">
        <v>58203</v>
      </c>
      <c r="D289" s="511" t="s">
        <v>2362</v>
      </c>
      <c r="E289" s="512" t="s">
        <v>1705</v>
      </c>
      <c r="F289" s="512" t="s">
        <v>1708</v>
      </c>
      <c r="G289" s="509" t="s">
        <v>1697</v>
      </c>
      <c r="H289" s="513">
        <v>650</v>
      </c>
      <c r="I289" s="513">
        <v>648.29</v>
      </c>
    </row>
    <row r="290" spans="1:9" s="506" customFormat="1" ht="15" hidden="1" x14ac:dyDescent="0.5">
      <c r="A290" s="509">
        <v>41759</v>
      </c>
      <c r="B290" s="510">
        <v>551165</v>
      </c>
      <c r="C290" s="510">
        <v>58204</v>
      </c>
      <c r="D290" s="511" t="s">
        <v>2473</v>
      </c>
      <c r="E290" s="512" t="s">
        <v>2475</v>
      </c>
      <c r="F290" s="512" t="s">
        <v>2474</v>
      </c>
      <c r="G290" s="509" t="s">
        <v>1697</v>
      </c>
      <c r="H290" s="513">
        <v>259</v>
      </c>
      <c r="I290" s="513">
        <v>258.32</v>
      </c>
    </row>
    <row r="291" spans="1:9" s="506" customFormat="1" ht="15" hidden="1" x14ac:dyDescent="0.5">
      <c r="A291" s="509">
        <v>41759</v>
      </c>
      <c r="B291" s="510">
        <v>551165</v>
      </c>
      <c r="C291" s="510">
        <v>58206</v>
      </c>
      <c r="D291" s="511" t="s">
        <v>2549</v>
      </c>
      <c r="E291" s="512" t="s">
        <v>1698</v>
      </c>
      <c r="F291" s="512" t="s">
        <v>2548</v>
      </c>
      <c r="G291" s="509" t="s">
        <v>1697</v>
      </c>
      <c r="H291" s="513">
        <v>337</v>
      </c>
      <c r="I291" s="513">
        <v>336.11</v>
      </c>
    </row>
    <row r="292" spans="1:9" s="506" customFormat="1" ht="15" hidden="1" x14ac:dyDescent="0.5">
      <c r="A292" s="509">
        <v>41759</v>
      </c>
      <c r="B292" s="510">
        <v>551165</v>
      </c>
      <c r="C292" s="510">
        <v>58208</v>
      </c>
      <c r="D292" s="511" t="s">
        <v>2473</v>
      </c>
      <c r="E292" s="512" t="s">
        <v>2475</v>
      </c>
      <c r="F292" s="512" t="s">
        <v>2474</v>
      </c>
      <c r="G292" s="509" t="s">
        <v>1697</v>
      </c>
      <c r="H292" s="513">
        <v>842</v>
      </c>
      <c r="I292" s="513">
        <v>839.78</v>
      </c>
    </row>
    <row r="293" spans="1:9" s="506" customFormat="1" ht="15" hidden="1" x14ac:dyDescent="0.5">
      <c r="A293" s="509">
        <v>41759</v>
      </c>
      <c r="B293" s="510">
        <v>551165</v>
      </c>
      <c r="C293" s="510">
        <v>58209</v>
      </c>
      <c r="D293" s="511" t="s">
        <v>2362</v>
      </c>
      <c r="E293" s="512" t="s">
        <v>1706</v>
      </c>
      <c r="F293" s="512" t="s">
        <v>1709</v>
      </c>
      <c r="G293" s="509" t="s">
        <v>1697</v>
      </c>
      <c r="H293" s="513">
        <v>844</v>
      </c>
      <c r="I293" s="513">
        <v>841.78</v>
      </c>
    </row>
    <row r="294" spans="1:9" s="506" customFormat="1" ht="15" hidden="1" x14ac:dyDescent="0.5">
      <c r="A294" s="509">
        <v>41759</v>
      </c>
      <c r="B294" s="510">
        <v>551165</v>
      </c>
      <c r="C294" s="510">
        <v>58210</v>
      </c>
      <c r="D294" s="511" t="s">
        <v>1700</v>
      </c>
      <c r="E294" s="512" t="s">
        <v>2183</v>
      </c>
      <c r="F294" s="512" t="s">
        <v>2184</v>
      </c>
      <c r="G294" s="509" t="s">
        <v>1697</v>
      </c>
      <c r="H294" s="513">
        <v>596</v>
      </c>
      <c r="I294" s="513">
        <v>594.42999999999995</v>
      </c>
    </row>
    <row r="295" spans="1:9" s="506" customFormat="1" ht="15" hidden="1" x14ac:dyDescent="0.5">
      <c r="A295" s="509">
        <v>41759</v>
      </c>
      <c r="B295" s="510">
        <v>551165</v>
      </c>
      <c r="C295" s="510">
        <v>58211</v>
      </c>
      <c r="D295" s="511" t="s">
        <v>1700</v>
      </c>
      <c r="E295" s="512" t="s">
        <v>1703</v>
      </c>
      <c r="F295" s="512" t="s">
        <v>1704</v>
      </c>
      <c r="G295" s="509" t="s">
        <v>1697</v>
      </c>
      <c r="H295" s="513">
        <v>67</v>
      </c>
      <c r="I295" s="513">
        <v>66.819999999999993</v>
      </c>
    </row>
    <row r="296" spans="1:9" s="506" customFormat="1" ht="15" hidden="1" x14ac:dyDescent="0.5">
      <c r="A296" s="509">
        <v>41759</v>
      </c>
      <c r="B296" s="510">
        <v>551165</v>
      </c>
      <c r="C296" s="510">
        <v>58212</v>
      </c>
      <c r="D296" s="511" t="s">
        <v>2473</v>
      </c>
      <c r="E296" s="512" t="s">
        <v>2475</v>
      </c>
      <c r="F296" s="512" t="s">
        <v>2474</v>
      </c>
      <c r="G296" s="509" t="s">
        <v>1697</v>
      </c>
      <c r="H296" s="513">
        <v>615</v>
      </c>
      <c r="I296" s="513">
        <v>613.38</v>
      </c>
    </row>
    <row r="297" spans="1:9" s="506" customFormat="1" ht="15" hidden="1" x14ac:dyDescent="0.5">
      <c r="A297" s="509">
        <v>41759</v>
      </c>
      <c r="B297" s="510">
        <v>551165</v>
      </c>
      <c r="C297" s="510">
        <v>58213</v>
      </c>
      <c r="D297" s="511" t="s">
        <v>2549</v>
      </c>
      <c r="E297" s="512" t="s">
        <v>1698</v>
      </c>
      <c r="F297" s="512" t="s">
        <v>2594</v>
      </c>
      <c r="G297" s="509" t="s">
        <v>1697</v>
      </c>
      <c r="H297" s="513">
        <v>217</v>
      </c>
      <c r="I297" s="513">
        <v>216.43</v>
      </c>
    </row>
    <row r="298" spans="1:9" s="506" customFormat="1" ht="15" hidden="1" x14ac:dyDescent="0.5">
      <c r="A298" s="509">
        <v>41759</v>
      </c>
      <c r="B298" s="510">
        <v>551165</v>
      </c>
      <c r="C298" s="510">
        <v>58214</v>
      </c>
      <c r="D298" s="511" t="s">
        <v>2362</v>
      </c>
      <c r="E298" s="512" t="s">
        <v>1705</v>
      </c>
      <c r="F298" s="512" t="s">
        <v>1709</v>
      </c>
      <c r="G298" s="509" t="s">
        <v>1697</v>
      </c>
      <c r="H298" s="513">
        <v>930</v>
      </c>
      <c r="I298" s="513">
        <v>927.55</v>
      </c>
    </row>
    <row r="299" spans="1:9" s="506" customFormat="1" ht="15" x14ac:dyDescent="0.5">
      <c r="A299" s="619" t="s">
        <v>1713</v>
      </c>
      <c r="B299" s="620"/>
      <c r="C299" s="620"/>
      <c r="D299" s="620"/>
      <c r="E299" s="620"/>
      <c r="F299" s="620"/>
      <c r="G299" s="621"/>
      <c r="H299" s="514">
        <f>SUM(H4:H298)</f>
        <v>491282</v>
      </c>
      <c r="I299" s="514">
        <f>SUM(I4:I298)</f>
        <v>490433.7191000001</v>
      </c>
    </row>
    <row r="300" spans="1:9" s="506" customFormat="1" ht="15" x14ac:dyDescent="0.5">
      <c r="A300" s="509">
        <v>41734</v>
      </c>
      <c r="B300" s="510">
        <v>560003</v>
      </c>
      <c r="C300" s="510">
        <v>130</v>
      </c>
      <c r="D300" s="511" t="s">
        <v>2576</v>
      </c>
      <c r="E300" s="512" t="s">
        <v>2593</v>
      </c>
      <c r="F300" s="512" t="s">
        <v>2592</v>
      </c>
      <c r="G300" s="509" t="s">
        <v>1697</v>
      </c>
      <c r="H300" s="513">
        <v>36460</v>
      </c>
      <c r="I300" s="513">
        <v>36404.550000000003</v>
      </c>
    </row>
    <row r="301" spans="1:9" s="506" customFormat="1" ht="15" x14ac:dyDescent="0.5">
      <c r="A301" s="509">
        <v>41734</v>
      </c>
      <c r="B301" s="510">
        <v>560003</v>
      </c>
      <c r="C301" s="510">
        <v>131</v>
      </c>
      <c r="D301" s="511" t="s">
        <v>1696</v>
      </c>
      <c r="E301" s="512" t="s">
        <v>2591</v>
      </c>
      <c r="F301" s="512" t="s">
        <v>2540</v>
      </c>
      <c r="G301" s="509" t="s">
        <v>1697</v>
      </c>
      <c r="H301" s="513">
        <v>44250</v>
      </c>
      <c r="I301" s="513">
        <v>44182.7</v>
      </c>
    </row>
    <row r="302" spans="1:9" s="506" customFormat="1" ht="15" x14ac:dyDescent="0.5">
      <c r="A302" s="509">
        <v>41736</v>
      </c>
      <c r="B302" s="510">
        <v>560004</v>
      </c>
      <c r="C302" s="510">
        <v>151</v>
      </c>
      <c r="D302" s="511" t="s">
        <v>2512</v>
      </c>
      <c r="E302" s="512" t="s">
        <v>2443</v>
      </c>
      <c r="F302" s="512" t="s">
        <v>2538</v>
      </c>
      <c r="G302" s="509" t="s">
        <v>1697</v>
      </c>
      <c r="H302" s="513">
        <v>21080</v>
      </c>
      <c r="I302" s="513">
        <v>21045.8</v>
      </c>
    </row>
    <row r="303" spans="1:9" s="506" customFormat="1" ht="15" x14ac:dyDescent="0.5">
      <c r="A303" s="509">
        <v>41737</v>
      </c>
      <c r="B303" s="510">
        <v>560004</v>
      </c>
      <c r="C303" s="510">
        <v>158</v>
      </c>
      <c r="D303" s="511" t="s">
        <v>2271</v>
      </c>
      <c r="E303" s="512" t="s">
        <v>2477</v>
      </c>
      <c r="F303" s="512" t="s">
        <v>2538</v>
      </c>
      <c r="G303" s="509" t="s">
        <v>1697</v>
      </c>
      <c r="H303" s="513">
        <v>23140</v>
      </c>
      <c r="I303" s="513">
        <v>23102.46</v>
      </c>
    </row>
    <row r="304" spans="1:9" s="506" customFormat="1" ht="15" x14ac:dyDescent="0.5">
      <c r="A304" s="509">
        <v>41737</v>
      </c>
      <c r="B304" s="510">
        <v>560004</v>
      </c>
      <c r="C304" s="510">
        <v>160</v>
      </c>
      <c r="D304" s="511" t="s">
        <v>2543</v>
      </c>
      <c r="E304" s="512" t="s">
        <v>1698</v>
      </c>
      <c r="F304" s="512" t="s">
        <v>2542</v>
      </c>
      <c r="G304" s="509" t="s">
        <v>1697</v>
      </c>
      <c r="H304" s="513">
        <v>1188</v>
      </c>
      <c r="I304" s="513">
        <v>1186.07</v>
      </c>
    </row>
    <row r="305" spans="1:9" s="506" customFormat="1" ht="15" x14ac:dyDescent="0.5">
      <c r="A305" s="509">
        <v>41739</v>
      </c>
      <c r="B305" s="510">
        <v>560004</v>
      </c>
      <c r="C305" s="510">
        <v>184</v>
      </c>
      <c r="D305" s="511" t="s">
        <v>2512</v>
      </c>
      <c r="E305" s="512" t="s">
        <v>2511</v>
      </c>
      <c r="F305" s="512" t="s">
        <v>2538</v>
      </c>
      <c r="G305" s="509" t="s">
        <v>1697</v>
      </c>
      <c r="H305" s="513">
        <v>24130</v>
      </c>
      <c r="I305" s="513">
        <v>24088.41</v>
      </c>
    </row>
    <row r="306" spans="1:9" s="506" customFormat="1" ht="15" x14ac:dyDescent="0.5">
      <c r="A306" s="509">
        <v>41744</v>
      </c>
      <c r="B306" s="510">
        <v>551161</v>
      </c>
      <c r="C306" s="510">
        <v>58022</v>
      </c>
      <c r="D306" s="511" t="s">
        <v>2590</v>
      </c>
      <c r="E306" s="512" t="s">
        <v>2589</v>
      </c>
      <c r="F306" s="512" t="s">
        <v>2588</v>
      </c>
      <c r="G306" s="509" t="s">
        <v>1697</v>
      </c>
      <c r="H306" s="513">
        <v>15230</v>
      </c>
      <c r="I306" s="513">
        <v>15208.38</v>
      </c>
    </row>
    <row r="307" spans="1:9" s="506" customFormat="1" ht="15" x14ac:dyDescent="0.5">
      <c r="A307" s="509">
        <v>41744</v>
      </c>
      <c r="B307" s="510">
        <v>551161</v>
      </c>
      <c r="C307" s="510">
        <v>58026</v>
      </c>
      <c r="D307" s="511" t="s">
        <v>1696</v>
      </c>
      <c r="E307" s="512" t="s">
        <v>2587</v>
      </c>
      <c r="F307" s="512" t="s">
        <v>2586</v>
      </c>
      <c r="G307" s="509" t="s">
        <v>1697</v>
      </c>
      <c r="H307" s="513">
        <v>35030</v>
      </c>
      <c r="I307" s="513">
        <v>34980.28</v>
      </c>
    </row>
    <row r="308" spans="1:9" s="506" customFormat="1" ht="15" x14ac:dyDescent="0.5">
      <c r="A308" s="509">
        <v>41745</v>
      </c>
      <c r="B308" s="510">
        <v>551161</v>
      </c>
      <c r="C308" s="510">
        <v>58042</v>
      </c>
      <c r="D308" s="511" t="s">
        <v>1696</v>
      </c>
      <c r="E308" s="512" t="s">
        <v>2581</v>
      </c>
      <c r="F308" s="512" t="s">
        <v>2585</v>
      </c>
      <c r="G308" s="509" t="s">
        <v>1697</v>
      </c>
      <c r="H308" s="513">
        <v>16510</v>
      </c>
      <c r="I308" s="513">
        <v>16481.54</v>
      </c>
    </row>
    <row r="309" spans="1:9" s="506" customFormat="1" ht="15" x14ac:dyDescent="0.5">
      <c r="A309" s="509">
        <v>41746</v>
      </c>
      <c r="B309" s="510">
        <v>551162</v>
      </c>
      <c r="C309" s="510">
        <v>58052</v>
      </c>
      <c r="D309" s="511" t="s">
        <v>2512</v>
      </c>
      <c r="E309" s="512" t="s">
        <v>2584</v>
      </c>
      <c r="F309" s="512" t="s">
        <v>2538</v>
      </c>
      <c r="G309" s="509" t="s">
        <v>1697</v>
      </c>
      <c r="H309" s="513">
        <v>21400</v>
      </c>
      <c r="I309" s="513">
        <v>21356.6</v>
      </c>
    </row>
    <row r="310" spans="1:9" s="506" customFormat="1" ht="15" x14ac:dyDescent="0.5">
      <c r="A310" s="509">
        <v>41747</v>
      </c>
      <c r="B310" s="510">
        <v>551162</v>
      </c>
      <c r="C310" s="510">
        <v>58063</v>
      </c>
      <c r="D310" s="511" t="s">
        <v>2512</v>
      </c>
      <c r="E310" s="512" t="s">
        <v>2477</v>
      </c>
      <c r="F310" s="512" t="s">
        <v>2538</v>
      </c>
      <c r="G310" s="509" t="s">
        <v>1697</v>
      </c>
      <c r="H310" s="513">
        <v>21500</v>
      </c>
      <c r="I310" s="513">
        <v>21462.94</v>
      </c>
    </row>
    <row r="311" spans="1:9" s="506" customFormat="1" ht="15" x14ac:dyDescent="0.5">
      <c r="A311" s="509">
        <v>41748</v>
      </c>
      <c r="B311" s="510">
        <v>551162</v>
      </c>
      <c r="C311" s="510">
        <v>58083</v>
      </c>
      <c r="D311" s="511" t="s">
        <v>2576</v>
      </c>
      <c r="E311" s="512" t="s">
        <v>2583</v>
      </c>
      <c r="F311" s="512" t="s">
        <v>2574</v>
      </c>
      <c r="G311" s="509" t="s">
        <v>1697</v>
      </c>
      <c r="H311" s="513">
        <v>33980</v>
      </c>
      <c r="I311" s="513">
        <v>33921.43</v>
      </c>
    </row>
    <row r="312" spans="1:9" s="506" customFormat="1" ht="15" x14ac:dyDescent="0.5">
      <c r="A312" s="509">
        <v>41750</v>
      </c>
      <c r="B312" s="510">
        <v>551163</v>
      </c>
      <c r="C312" s="510">
        <v>58104</v>
      </c>
      <c r="D312" s="511" t="s">
        <v>2271</v>
      </c>
      <c r="E312" s="512" t="s">
        <v>1698</v>
      </c>
      <c r="F312" s="512" t="s">
        <v>2582</v>
      </c>
      <c r="G312" s="509" t="s">
        <v>1697</v>
      </c>
      <c r="H312" s="513">
        <v>2425</v>
      </c>
      <c r="I312" s="513">
        <v>2421.31</v>
      </c>
    </row>
    <row r="313" spans="1:9" s="506" customFormat="1" ht="15" x14ac:dyDescent="0.5">
      <c r="A313" s="509">
        <v>41752</v>
      </c>
      <c r="B313" s="510">
        <v>551163</v>
      </c>
      <c r="C313" s="510">
        <v>58119</v>
      </c>
      <c r="D313" s="511" t="s">
        <v>1696</v>
      </c>
      <c r="E313" s="512" t="s">
        <v>2581</v>
      </c>
      <c r="F313" s="512" t="s">
        <v>2580</v>
      </c>
      <c r="G313" s="509" t="s">
        <v>1697</v>
      </c>
      <c r="H313" s="513">
        <v>7250</v>
      </c>
      <c r="I313" s="513">
        <v>7235.3</v>
      </c>
    </row>
    <row r="314" spans="1:9" s="506" customFormat="1" ht="15" x14ac:dyDescent="0.5">
      <c r="A314" s="509">
        <v>41753</v>
      </c>
      <c r="B314" s="510">
        <v>551163</v>
      </c>
      <c r="C314" s="510">
        <v>58141</v>
      </c>
      <c r="D314" s="511" t="s">
        <v>1696</v>
      </c>
      <c r="E314" s="512" t="s">
        <v>2578</v>
      </c>
      <c r="F314" s="512" t="s">
        <v>2577</v>
      </c>
      <c r="G314" s="509" t="s">
        <v>1697</v>
      </c>
      <c r="H314" s="513">
        <v>12080</v>
      </c>
      <c r="I314" s="513">
        <v>12054.28</v>
      </c>
    </row>
    <row r="315" spans="1:9" s="506" customFormat="1" ht="15" x14ac:dyDescent="0.5">
      <c r="A315" s="509">
        <v>41753</v>
      </c>
      <c r="B315" s="510">
        <v>551163</v>
      </c>
      <c r="C315" s="510">
        <v>58146</v>
      </c>
      <c r="D315" s="511" t="s">
        <v>2271</v>
      </c>
      <c r="E315" s="512" t="s">
        <v>1698</v>
      </c>
      <c r="F315" s="512" t="s">
        <v>2579</v>
      </c>
      <c r="G315" s="509" t="s">
        <v>1697</v>
      </c>
      <c r="H315" s="513">
        <v>2000</v>
      </c>
      <c r="I315" s="513">
        <v>1995.74</v>
      </c>
    </row>
    <row r="316" spans="1:9" s="506" customFormat="1" ht="15" x14ac:dyDescent="0.5">
      <c r="A316" s="509">
        <v>41754</v>
      </c>
      <c r="B316" s="510">
        <v>551163</v>
      </c>
      <c r="C316" s="510">
        <v>58147</v>
      </c>
      <c r="D316" s="511" t="s">
        <v>1696</v>
      </c>
      <c r="E316" s="512" t="s">
        <v>2578</v>
      </c>
      <c r="F316" s="512" t="s">
        <v>2577</v>
      </c>
      <c r="G316" s="509" t="s">
        <v>1697</v>
      </c>
      <c r="H316" s="513">
        <v>5560</v>
      </c>
      <c r="I316" s="513">
        <v>5549.29</v>
      </c>
    </row>
    <row r="317" spans="1:9" s="506" customFormat="1" ht="15" x14ac:dyDescent="0.5">
      <c r="A317" s="509">
        <v>41755</v>
      </c>
      <c r="B317" s="510">
        <v>551164</v>
      </c>
      <c r="C317" s="510">
        <v>58169</v>
      </c>
      <c r="D317" s="511" t="s">
        <v>2576</v>
      </c>
      <c r="E317" s="512" t="s">
        <v>2575</v>
      </c>
      <c r="F317" s="512" t="s">
        <v>2574</v>
      </c>
      <c r="G317" s="509" t="s">
        <v>1697</v>
      </c>
      <c r="H317" s="513">
        <v>34120</v>
      </c>
      <c r="I317" s="513">
        <v>34050.81</v>
      </c>
    </row>
    <row r="318" spans="1:9" s="506" customFormat="1" ht="15" x14ac:dyDescent="0.5">
      <c r="A318" s="509">
        <v>41756</v>
      </c>
      <c r="B318" s="510">
        <v>551164</v>
      </c>
      <c r="C318" s="510">
        <v>58170</v>
      </c>
      <c r="D318" s="511" t="s">
        <v>2271</v>
      </c>
      <c r="E318" s="512" t="s">
        <v>2573</v>
      </c>
      <c r="F318" s="512" t="s">
        <v>2572</v>
      </c>
      <c r="G318" s="509" t="s">
        <v>1697</v>
      </c>
      <c r="H318" s="513">
        <v>49500</v>
      </c>
      <c r="I318" s="513">
        <v>49404.639999999999</v>
      </c>
    </row>
    <row r="319" spans="1:9" s="506" customFormat="1" ht="15" x14ac:dyDescent="0.5">
      <c r="A319" s="509">
        <v>41757</v>
      </c>
      <c r="B319" s="510">
        <v>551164</v>
      </c>
      <c r="C319" s="510">
        <v>58177</v>
      </c>
      <c r="D319" s="511" t="s">
        <v>1696</v>
      </c>
      <c r="E319" s="512" t="s">
        <v>2571</v>
      </c>
      <c r="F319" s="512" t="s">
        <v>2570</v>
      </c>
      <c r="G319" s="509" t="s">
        <v>1697</v>
      </c>
      <c r="H319" s="513">
        <v>55860</v>
      </c>
      <c r="I319" s="513">
        <v>55752.39</v>
      </c>
    </row>
    <row r="320" spans="1:9" s="506" customFormat="1" ht="15" x14ac:dyDescent="0.5">
      <c r="A320" s="619" t="s">
        <v>1699</v>
      </c>
      <c r="B320" s="620"/>
      <c r="C320" s="620"/>
      <c r="D320" s="620"/>
      <c r="E320" s="620"/>
      <c r="F320" s="620"/>
      <c r="G320" s="621"/>
      <c r="H320" s="514">
        <f>SUM(H300:H319)</f>
        <v>462693</v>
      </c>
      <c r="I320" s="514">
        <f>SUM(I300:I319)</f>
        <v>461884.92000000004</v>
      </c>
    </row>
    <row r="321" spans="1:9" s="506" customFormat="1" ht="15" x14ac:dyDescent="0.5">
      <c r="A321" s="619" t="s">
        <v>1714</v>
      </c>
      <c r="B321" s="620"/>
      <c r="C321" s="620"/>
      <c r="D321" s="620"/>
      <c r="E321" s="620"/>
      <c r="F321" s="620"/>
      <c r="G321" s="621"/>
      <c r="H321" s="514">
        <f>SUM(H320,H299)</f>
        <v>953975</v>
      </c>
      <c r="I321" s="514">
        <f>SUM(I320,I299)</f>
        <v>952318.63910000015</v>
      </c>
    </row>
    <row r="323" spans="1:9" s="506" customFormat="1" ht="15" hidden="1" x14ac:dyDescent="0.5">
      <c r="A323" s="509">
        <v>41751</v>
      </c>
      <c r="B323" s="510">
        <v>551163</v>
      </c>
      <c r="C323" s="510">
        <v>58108</v>
      </c>
      <c r="D323" s="511" t="s">
        <v>2569</v>
      </c>
      <c r="E323" s="512" t="s">
        <v>1698</v>
      </c>
      <c r="F323" s="512">
        <v>2604</v>
      </c>
      <c r="G323" s="509" t="s">
        <v>1697</v>
      </c>
      <c r="H323" s="513">
        <v>763</v>
      </c>
      <c r="I323" s="513">
        <v>761.68489999999997</v>
      </c>
    </row>
    <row r="324" spans="1:9" s="506" customFormat="1" ht="15" hidden="1" x14ac:dyDescent="0.5">
      <c r="A324" s="509">
        <v>41751</v>
      </c>
      <c r="B324" s="510">
        <v>551163</v>
      </c>
      <c r="C324" s="510">
        <v>581081</v>
      </c>
      <c r="D324" s="511" t="s">
        <v>2569</v>
      </c>
      <c r="E324" s="512" t="s">
        <v>1698</v>
      </c>
      <c r="F324" s="512">
        <v>2604</v>
      </c>
      <c r="G324" s="509" t="s">
        <v>1697</v>
      </c>
      <c r="H324" s="513">
        <v>131</v>
      </c>
      <c r="I324" s="513">
        <v>130.77420000000001</v>
      </c>
    </row>
    <row r="325" spans="1:9" s="506" customFormat="1" ht="15" x14ac:dyDescent="0.5">
      <c r="A325" s="619" t="s">
        <v>2568</v>
      </c>
      <c r="B325" s="620"/>
      <c r="C325" s="620"/>
      <c r="D325" s="620"/>
      <c r="E325" s="620"/>
      <c r="F325" s="620"/>
      <c r="G325" s="621"/>
      <c r="H325" s="514">
        <f>SUM(H323:H324)</f>
        <v>894</v>
      </c>
      <c r="I325" s="514">
        <f>SUM(I323:I324)</f>
        <v>892.45910000000003</v>
      </c>
    </row>
    <row r="327" spans="1:9" s="506" customFormat="1" ht="12.75" x14ac:dyDescent="0.5">
      <c r="H327" s="515" t="s">
        <v>1713</v>
      </c>
      <c r="I327" s="515" t="s">
        <v>1699</v>
      </c>
    </row>
    <row r="328" spans="1:9" s="506" customFormat="1" ht="15" x14ac:dyDescent="0.5">
      <c r="A328" s="509"/>
      <c r="B328" s="510"/>
      <c r="C328" s="510"/>
      <c r="D328" s="511"/>
      <c r="E328" s="512"/>
      <c r="F328" s="512"/>
      <c r="G328" s="509">
        <v>41730</v>
      </c>
      <c r="H328" s="513">
        <v>9945.869999999999</v>
      </c>
      <c r="I328" s="513"/>
    </row>
    <row r="329" spans="1:9" s="506" customFormat="1" ht="15" x14ac:dyDescent="0.5">
      <c r="A329" s="509"/>
      <c r="B329" s="510"/>
      <c r="C329" s="510"/>
      <c r="D329" s="511"/>
      <c r="E329" s="512"/>
      <c r="F329" s="512"/>
      <c r="G329" s="509">
        <v>41731</v>
      </c>
      <c r="H329" s="513">
        <v>10135.630000000001</v>
      </c>
      <c r="I329" s="513"/>
    </row>
    <row r="330" spans="1:9" s="506" customFormat="1" ht="15" x14ac:dyDescent="0.5">
      <c r="A330" s="509"/>
      <c r="B330" s="510"/>
      <c r="C330" s="510"/>
      <c r="D330" s="511"/>
      <c r="E330" s="512"/>
      <c r="F330" s="512"/>
      <c r="G330" s="509">
        <v>41732</v>
      </c>
      <c r="H330" s="513">
        <v>18505.570000000003</v>
      </c>
      <c r="I330" s="513"/>
    </row>
    <row r="331" spans="1:9" s="506" customFormat="1" ht="15" x14ac:dyDescent="0.5">
      <c r="A331" s="509"/>
      <c r="B331" s="510"/>
      <c r="C331" s="510"/>
      <c r="D331" s="511"/>
      <c r="E331" s="512"/>
      <c r="F331" s="512"/>
      <c r="G331" s="509">
        <v>41733</v>
      </c>
      <c r="H331" s="513">
        <v>28396.74</v>
      </c>
      <c r="I331" s="513"/>
    </row>
    <row r="332" spans="1:9" s="506" customFormat="1" ht="15" x14ac:dyDescent="0.5">
      <c r="A332" s="509"/>
      <c r="B332" s="510"/>
      <c r="C332" s="510"/>
      <c r="D332" s="511"/>
      <c r="E332" s="512"/>
      <c r="F332" s="512"/>
      <c r="G332" s="509">
        <v>41734</v>
      </c>
      <c r="H332" s="513">
        <v>5601.4599999999991</v>
      </c>
      <c r="I332" s="513">
        <v>36404.550000000003</v>
      </c>
    </row>
    <row r="333" spans="1:9" s="506" customFormat="1" ht="15" x14ac:dyDescent="0.5">
      <c r="A333" s="509"/>
      <c r="B333" s="510"/>
      <c r="C333" s="510"/>
      <c r="D333" s="511"/>
      <c r="E333" s="512"/>
      <c r="F333" s="512"/>
      <c r="G333" s="509">
        <v>41734</v>
      </c>
      <c r="H333" s="513"/>
      <c r="I333" s="513">
        <v>44182.7</v>
      </c>
    </row>
    <row r="334" spans="1:9" s="506" customFormat="1" ht="15" x14ac:dyDescent="0.5">
      <c r="A334" s="509"/>
      <c r="B334" s="510"/>
      <c r="C334" s="510"/>
      <c r="D334" s="511"/>
      <c r="E334" s="512"/>
      <c r="F334" s="512"/>
      <c r="G334" s="509">
        <v>41735</v>
      </c>
      <c r="H334" s="513">
        <v>5918</v>
      </c>
      <c r="I334" s="513"/>
    </row>
    <row r="335" spans="1:9" s="506" customFormat="1" ht="15" x14ac:dyDescent="0.5">
      <c r="A335" s="509"/>
      <c r="B335" s="510"/>
      <c r="C335" s="510"/>
      <c r="D335" s="511"/>
      <c r="E335" s="512"/>
      <c r="F335" s="512"/>
      <c r="G335" s="509">
        <v>41736</v>
      </c>
      <c r="H335" s="513">
        <v>20136.280000000002</v>
      </c>
      <c r="I335" s="513">
        <v>21045.8</v>
      </c>
    </row>
    <row r="336" spans="1:9" s="506" customFormat="1" ht="15" x14ac:dyDescent="0.5">
      <c r="A336" s="509"/>
      <c r="B336" s="510"/>
      <c r="C336" s="510"/>
      <c r="D336" s="511"/>
      <c r="E336" s="512"/>
      <c r="F336" s="512"/>
      <c r="G336" s="509">
        <v>41737</v>
      </c>
      <c r="H336" s="513">
        <v>4108.33</v>
      </c>
      <c r="I336" s="513">
        <v>23102.46</v>
      </c>
    </row>
    <row r="337" spans="1:9" s="506" customFormat="1" ht="15" x14ac:dyDescent="0.5">
      <c r="A337" s="509"/>
      <c r="B337" s="510"/>
      <c r="C337" s="510"/>
      <c r="D337" s="511"/>
      <c r="E337" s="512"/>
      <c r="F337" s="512"/>
      <c r="G337" s="509">
        <v>41737</v>
      </c>
      <c r="H337" s="513"/>
      <c r="I337" s="513">
        <v>1186.07</v>
      </c>
    </row>
    <row r="338" spans="1:9" s="506" customFormat="1" ht="15" x14ac:dyDescent="0.5">
      <c r="A338" s="509"/>
      <c r="B338" s="510"/>
      <c r="C338" s="510"/>
      <c r="D338" s="511"/>
      <c r="E338" s="512"/>
      <c r="F338" s="512"/>
      <c r="G338" s="509">
        <v>41738</v>
      </c>
      <c r="H338" s="513">
        <v>12467.740000000002</v>
      </c>
      <c r="I338" s="513"/>
    </row>
    <row r="339" spans="1:9" s="506" customFormat="1" ht="15" x14ac:dyDescent="0.5">
      <c r="A339" s="509"/>
      <c r="B339" s="510"/>
      <c r="C339" s="510"/>
      <c r="D339" s="511"/>
      <c r="E339" s="512"/>
      <c r="F339" s="512"/>
      <c r="G339" s="516">
        <v>41739</v>
      </c>
      <c r="H339" s="517">
        <v>19328.63</v>
      </c>
      <c r="I339" s="517">
        <v>24088.41</v>
      </c>
    </row>
    <row r="340" spans="1:9" s="506" customFormat="1" ht="15" x14ac:dyDescent="0.5">
      <c r="A340" s="509"/>
      <c r="B340" s="510"/>
      <c r="C340" s="510"/>
      <c r="D340" s="511"/>
      <c r="E340" s="512"/>
      <c r="F340" s="512"/>
      <c r="G340" s="509">
        <v>41740</v>
      </c>
      <c r="H340" s="513">
        <v>4759.24</v>
      </c>
      <c r="I340" s="513"/>
    </row>
    <row r="341" spans="1:9" s="506" customFormat="1" ht="15" x14ac:dyDescent="0.5">
      <c r="A341" s="509"/>
      <c r="B341" s="510"/>
      <c r="C341" s="510"/>
      <c r="D341" s="511"/>
      <c r="E341" s="512"/>
      <c r="F341" s="512"/>
      <c r="G341" s="509">
        <v>41741</v>
      </c>
      <c r="H341" s="513">
        <v>17195.560000000001</v>
      </c>
      <c r="I341" s="513"/>
    </row>
    <row r="342" spans="1:9" s="506" customFormat="1" ht="15" x14ac:dyDescent="0.5">
      <c r="A342" s="509"/>
      <c r="B342" s="510"/>
      <c r="C342" s="510"/>
      <c r="D342" s="511"/>
      <c r="E342" s="512"/>
      <c r="F342" s="512"/>
      <c r="G342" s="509">
        <v>41742</v>
      </c>
      <c r="H342" s="513">
        <v>8413.0499999999993</v>
      </c>
      <c r="I342" s="513"/>
    </row>
    <row r="343" spans="1:9" s="506" customFormat="1" ht="15" x14ac:dyDescent="0.5">
      <c r="A343" s="509"/>
      <c r="B343" s="510"/>
      <c r="C343" s="510"/>
      <c r="D343" s="511"/>
      <c r="E343" s="512"/>
      <c r="F343" s="512"/>
      <c r="G343" s="509">
        <v>41743</v>
      </c>
      <c r="H343" s="513">
        <v>16740.22</v>
      </c>
      <c r="I343" s="513"/>
    </row>
    <row r="344" spans="1:9" s="506" customFormat="1" ht="15" x14ac:dyDescent="0.5">
      <c r="A344" s="509"/>
      <c r="B344" s="510"/>
      <c r="C344" s="510"/>
      <c r="D344" s="511"/>
      <c r="E344" s="512"/>
      <c r="F344" s="512"/>
      <c r="G344" s="509">
        <v>41744</v>
      </c>
      <c r="H344" s="513">
        <v>6734.43</v>
      </c>
      <c r="I344" s="513">
        <v>15208.38</v>
      </c>
    </row>
    <row r="345" spans="1:9" s="506" customFormat="1" ht="15" x14ac:dyDescent="0.5">
      <c r="A345" s="509"/>
      <c r="B345" s="510"/>
      <c r="C345" s="510"/>
      <c r="D345" s="511"/>
      <c r="E345" s="512"/>
      <c r="F345" s="512"/>
      <c r="G345" s="509">
        <v>41744</v>
      </c>
      <c r="H345" s="513"/>
      <c r="I345" s="513">
        <v>34980.28</v>
      </c>
    </row>
    <row r="346" spans="1:9" s="506" customFormat="1" ht="15" x14ac:dyDescent="0.5">
      <c r="A346" s="509"/>
      <c r="B346" s="510"/>
      <c r="C346" s="510"/>
      <c r="D346" s="511"/>
      <c r="E346" s="512"/>
      <c r="F346" s="512"/>
      <c r="G346" s="509">
        <v>41745</v>
      </c>
      <c r="H346" s="513">
        <v>8716.9700000000012</v>
      </c>
      <c r="I346" s="513">
        <v>16481.54</v>
      </c>
    </row>
    <row r="347" spans="1:9" s="506" customFormat="1" ht="15" x14ac:dyDescent="0.5">
      <c r="A347" s="509"/>
      <c r="B347" s="510"/>
      <c r="C347" s="510"/>
      <c r="D347" s="511"/>
      <c r="E347" s="512"/>
      <c r="F347" s="512"/>
      <c r="G347" s="509">
        <v>41746</v>
      </c>
      <c r="H347" s="513">
        <v>34585.729999999996</v>
      </c>
      <c r="I347" s="513">
        <v>21356.6</v>
      </c>
    </row>
    <row r="348" spans="1:9" s="506" customFormat="1" ht="15" x14ac:dyDescent="0.5">
      <c r="A348" s="509"/>
      <c r="B348" s="510"/>
      <c r="C348" s="510"/>
      <c r="D348" s="511"/>
      <c r="E348" s="512"/>
      <c r="F348" s="512"/>
      <c r="G348" s="509">
        <v>41747</v>
      </c>
      <c r="H348" s="513">
        <v>70349.530000000013</v>
      </c>
      <c r="I348" s="513">
        <v>21462.94</v>
      </c>
    </row>
    <row r="349" spans="1:9" s="506" customFormat="1" ht="15" x14ac:dyDescent="0.5">
      <c r="A349" s="509"/>
      <c r="B349" s="510"/>
      <c r="C349" s="510"/>
      <c r="D349" s="511"/>
      <c r="E349" s="512"/>
      <c r="F349" s="512"/>
      <c r="G349" s="509">
        <v>41748</v>
      </c>
      <c r="H349" s="513">
        <v>37592.520000000004</v>
      </c>
      <c r="I349" s="513">
        <v>33921.43</v>
      </c>
    </row>
    <row r="350" spans="1:9" s="506" customFormat="1" ht="15" x14ac:dyDescent="0.5">
      <c r="A350" s="509"/>
      <c r="B350" s="510"/>
      <c r="C350" s="510"/>
      <c r="D350" s="511"/>
      <c r="E350" s="512"/>
      <c r="F350" s="512"/>
      <c r="G350" s="509">
        <v>41749</v>
      </c>
      <c r="H350" s="513">
        <v>6017.61</v>
      </c>
      <c r="I350" s="513"/>
    </row>
    <row r="351" spans="1:9" s="506" customFormat="1" ht="15" x14ac:dyDescent="0.5">
      <c r="A351" s="509"/>
      <c r="B351" s="510"/>
      <c r="C351" s="510"/>
      <c r="D351" s="511"/>
      <c r="E351" s="512"/>
      <c r="F351" s="512"/>
      <c r="G351" s="509">
        <v>41750</v>
      </c>
      <c r="H351" s="513">
        <v>30034.250000000004</v>
      </c>
      <c r="I351" s="513">
        <v>2421.31</v>
      </c>
    </row>
    <row r="352" spans="1:9" s="506" customFormat="1" ht="15" x14ac:dyDescent="0.5">
      <c r="A352" s="509"/>
      <c r="B352" s="510"/>
      <c r="C352" s="510"/>
      <c r="D352" s="511"/>
      <c r="E352" s="512"/>
      <c r="F352" s="512"/>
      <c r="G352" s="509">
        <v>41751</v>
      </c>
      <c r="H352" s="513">
        <v>28270.199100000002</v>
      </c>
      <c r="I352" s="513"/>
    </row>
    <row r="353" spans="1:9" s="506" customFormat="1" ht="15" x14ac:dyDescent="0.5">
      <c r="A353" s="509"/>
      <c r="B353" s="510"/>
      <c r="C353" s="510"/>
      <c r="D353" s="511"/>
      <c r="E353" s="512"/>
      <c r="F353" s="512"/>
      <c r="G353" s="509">
        <v>41752</v>
      </c>
      <c r="H353" s="513">
        <v>20596.150000000001</v>
      </c>
      <c r="I353" s="513">
        <v>7235.3</v>
      </c>
    </row>
    <row r="354" spans="1:9" s="506" customFormat="1" ht="15" x14ac:dyDescent="0.5">
      <c r="A354" s="509"/>
      <c r="B354" s="510"/>
      <c r="C354" s="510"/>
      <c r="D354" s="511"/>
      <c r="E354" s="512"/>
      <c r="F354" s="512"/>
      <c r="G354" s="509">
        <v>41753</v>
      </c>
      <c r="H354" s="513">
        <v>8060.8</v>
      </c>
      <c r="I354" s="513">
        <v>12054.28</v>
      </c>
    </row>
    <row r="355" spans="1:9" s="506" customFormat="1" ht="15" x14ac:dyDescent="0.5">
      <c r="A355" s="509"/>
      <c r="B355" s="510"/>
      <c r="C355" s="510"/>
      <c r="D355" s="511"/>
      <c r="E355" s="512"/>
      <c r="F355" s="512"/>
      <c r="G355" s="509">
        <v>41753</v>
      </c>
      <c r="H355" s="513"/>
      <c r="I355" s="513">
        <v>1995.74</v>
      </c>
    </row>
    <row r="356" spans="1:9" s="506" customFormat="1" ht="15" x14ac:dyDescent="0.5">
      <c r="A356" s="509"/>
      <c r="B356" s="510"/>
      <c r="C356" s="510"/>
      <c r="D356" s="511"/>
      <c r="E356" s="512"/>
      <c r="F356" s="512"/>
      <c r="G356" s="509">
        <v>41754</v>
      </c>
      <c r="H356" s="513">
        <v>7256.0000000000009</v>
      </c>
      <c r="I356" s="513">
        <v>5549.29</v>
      </c>
    </row>
    <row r="357" spans="1:9" s="506" customFormat="1" ht="15" x14ac:dyDescent="0.5">
      <c r="A357" s="509"/>
      <c r="B357" s="510"/>
      <c r="C357" s="510"/>
      <c r="D357" s="511"/>
      <c r="E357" s="512"/>
      <c r="F357" s="512"/>
      <c r="G357" s="509">
        <v>41755</v>
      </c>
      <c r="H357" s="513">
        <v>26246.660000000003</v>
      </c>
      <c r="I357" s="513">
        <v>34050.81</v>
      </c>
    </row>
    <row r="358" spans="1:9" s="506" customFormat="1" ht="15" x14ac:dyDescent="0.5">
      <c r="A358" s="509"/>
      <c r="B358" s="510"/>
      <c r="C358" s="510"/>
      <c r="D358" s="511"/>
      <c r="E358" s="512"/>
      <c r="F358" s="512"/>
      <c r="G358" s="509">
        <v>41756</v>
      </c>
      <c r="H358" s="513">
        <v>2736.72</v>
      </c>
      <c r="I358" s="513">
        <v>49404.639999999999</v>
      </c>
    </row>
    <row r="359" spans="1:9" s="506" customFormat="1" ht="15" x14ac:dyDescent="0.5">
      <c r="A359" s="509"/>
      <c r="B359" s="510"/>
      <c r="C359" s="510"/>
      <c r="D359" s="511"/>
      <c r="E359" s="512"/>
      <c r="F359" s="512"/>
      <c r="G359" s="509">
        <v>41757</v>
      </c>
      <c r="H359" s="513">
        <v>6843.7900000000009</v>
      </c>
      <c r="I359" s="513">
        <v>55752.39</v>
      </c>
    </row>
    <row r="360" spans="1:9" s="506" customFormat="1" ht="15" x14ac:dyDescent="0.5">
      <c r="A360" s="509"/>
      <c r="B360" s="510"/>
      <c r="C360" s="510"/>
      <c r="D360" s="511"/>
      <c r="E360" s="512"/>
      <c r="F360" s="512"/>
      <c r="G360" s="509">
        <v>41758</v>
      </c>
      <c r="H360" s="513">
        <v>10045.439999999999</v>
      </c>
      <c r="I360" s="513"/>
    </row>
    <row r="361" spans="1:9" s="506" customFormat="1" ht="15" x14ac:dyDescent="0.5">
      <c r="A361" s="509"/>
      <c r="B361" s="510"/>
      <c r="C361" s="510"/>
      <c r="D361" s="511"/>
      <c r="E361" s="512"/>
      <c r="F361" s="512"/>
      <c r="G361" s="509">
        <v>41759</v>
      </c>
      <c r="H361" s="513">
        <v>4694.5999999999995</v>
      </c>
      <c r="I361" s="513"/>
    </row>
    <row r="362" spans="1:9" s="506" customFormat="1" ht="15" x14ac:dyDescent="0.5">
      <c r="A362" s="619"/>
      <c r="B362" s="620"/>
      <c r="C362" s="620"/>
      <c r="D362" s="620"/>
      <c r="E362" s="620"/>
      <c r="F362" s="620"/>
      <c r="G362" s="621"/>
      <c r="H362" s="514">
        <f>SUM(H328:H361)</f>
        <v>490433.71909999999</v>
      </c>
      <c r="I362" s="514">
        <f>SUM(I328:I361)</f>
        <v>461884.92000000004</v>
      </c>
    </row>
    <row r="363" spans="1:9" x14ac:dyDescent="0.2">
      <c r="H363" s="519">
        <f>+H362-I299</f>
        <v>0</v>
      </c>
      <c r="I363" s="519">
        <f>+I362-I320</f>
        <v>0</v>
      </c>
    </row>
  </sheetData>
  <mergeCells count="7">
    <mergeCell ref="A362:G362"/>
    <mergeCell ref="A1:I1"/>
    <mergeCell ref="A2:I2"/>
    <mergeCell ref="A299:G299"/>
    <mergeCell ref="A320:G320"/>
    <mergeCell ref="A321:G321"/>
    <mergeCell ref="A325:G325"/>
  </mergeCells>
  <printOptions horizontalCentered="1"/>
  <pageMargins left="0.51181102362204722" right="0.51181102362204722" top="0.35433070866141736" bottom="0.15748031496062992" header="0.31496062992125984" footer="0.31496062992125984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123"/>
  <sheetViews>
    <sheetView zoomScale="115" zoomScaleNormal="115" workbookViewId="0">
      <pane ySplit="6" topLeftCell="A103" activePane="bottomLeft" state="frozen"/>
      <selection pane="bottomLeft" activeCell="F129" sqref="F12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2567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2550</v>
      </c>
      <c r="B7" s="263"/>
      <c r="C7" s="328">
        <v>28323.328299999186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28323.328299999186</v>
      </c>
      <c r="O7" s="328">
        <f>+C101</f>
        <v>766972.32829999924</v>
      </c>
    </row>
    <row r="8" spans="1:15" x14ac:dyDescent="0.15">
      <c r="A8" s="193" t="s">
        <v>2552</v>
      </c>
      <c r="B8" s="193"/>
      <c r="C8" s="329">
        <v>79931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28323.328299999186</v>
      </c>
      <c r="O8" s="329">
        <f>O7+G8-I8-L8</f>
        <v>766972.32829999924</v>
      </c>
    </row>
    <row r="9" spans="1:15" x14ac:dyDescent="0.15">
      <c r="A9" s="193" t="s">
        <v>2553</v>
      </c>
      <c r="B9" s="193"/>
      <c r="C9" s="329">
        <v>239640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72" si="0">+N8-I9-L9</f>
        <v>28323.328299999186</v>
      </c>
      <c r="O9" s="329">
        <f t="shared" ref="O9:O72" si="1">O8+G9-I9-L9</f>
        <v>766972.32829999924</v>
      </c>
    </row>
    <row r="10" spans="1:15" x14ac:dyDescent="0.15">
      <c r="A10" s="193" t="s">
        <v>2554</v>
      </c>
      <c r="B10" s="193"/>
      <c r="C10" s="329">
        <v>119729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28323.328299999186</v>
      </c>
      <c r="O10" s="329">
        <f t="shared" si="1"/>
        <v>766972.32829999924</v>
      </c>
    </row>
    <row r="11" spans="1:15" x14ac:dyDescent="0.15">
      <c r="A11" s="193" t="s">
        <v>2555</v>
      </c>
      <c r="B11" s="193"/>
      <c r="C11" s="329">
        <v>89811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28323.328299999186</v>
      </c>
      <c r="O11" s="329">
        <f t="shared" si="1"/>
        <v>766972.32829999924</v>
      </c>
    </row>
    <row r="12" spans="1:15" x14ac:dyDescent="0.15">
      <c r="A12" s="193" t="s">
        <v>2556</v>
      </c>
      <c r="B12" s="193"/>
      <c r="C12" s="329">
        <v>209538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28323.328299999186</v>
      </c>
      <c r="O12" s="329">
        <f t="shared" si="1"/>
        <v>766972.32829999924</v>
      </c>
    </row>
    <row r="13" spans="1:15" x14ac:dyDescent="0.15">
      <c r="A13" s="193"/>
      <c r="B13" s="193"/>
      <c r="C13" s="329"/>
      <c r="D13" s="482">
        <v>41730</v>
      </c>
      <c r="E13" s="193" t="s">
        <v>1283</v>
      </c>
      <c r="F13" s="203" t="s">
        <v>2630</v>
      </c>
      <c r="G13" s="329">
        <v>124693</v>
      </c>
      <c r="H13" s="482">
        <v>41730</v>
      </c>
      <c r="I13" s="329">
        <v>9945.869999999999</v>
      </c>
      <c r="J13" s="193" t="s">
        <v>2550</v>
      </c>
      <c r="K13" s="193"/>
      <c r="L13" s="329"/>
      <c r="M13" s="207"/>
      <c r="N13" s="329">
        <f t="shared" si="0"/>
        <v>18377.458299999187</v>
      </c>
      <c r="O13" s="329">
        <f t="shared" si="1"/>
        <v>881719.45829999924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41731</v>
      </c>
      <c r="I14" s="329">
        <v>10135.630000000001</v>
      </c>
      <c r="J14" s="193" t="s">
        <v>2550</v>
      </c>
      <c r="K14" s="193"/>
      <c r="L14" s="329"/>
      <c r="M14" s="193"/>
      <c r="N14" s="329">
        <f t="shared" si="0"/>
        <v>8241.8282999991861</v>
      </c>
      <c r="O14" s="329">
        <f t="shared" si="1"/>
        <v>871583.82829999924</v>
      </c>
    </row>
    <row r="15" spans="1:15" x14ac:dyDescent="0.15">
      <c r="A15" s="193"/>
      <c r="B15" s="193"/>
      <c r="C15" s="329"/>
      <c r="D15" s="482">
        <v>41732</v>
      </c>
      <c r="E15" s="193" t="s">
        <v>1283</v>
      </c>
      <c r="F15" s="193" t="s">
        <v>2631</v>
      </c>
      <c r="G15" s="329">
        <v>119726</v>
      </c>
      <c r="H15" s="482">
        <v>41732</v>
      </c>
      <c r="I15" s="329">
        <v>8241.8282999991861</v>
      </c>
      <c r="J15" s="193" t="s">
        <v>2550</v>
      </c>
      <c r="K15" s="193"/>
      <c r="L15" s="329"/>
      <c r="M15" s="193"/>
      <c r="N15" s="329">
        <f t="shared" si="0"/>
        <v>0</v>
      </c>
      <c r="O15" s="329">
        <f t="shared" si="1"/>
        <v>983068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41732</v>
      </c>
      <c r="I16" s="329">
        <v>10263.741700000801</v>
      </c>
      <c r="J16" s="193" t="s">
        <v>2552</v>
      </c>
      <c r="K16" s="193"/>
      <c r="L16" s="329"/>
      <c r="M16" s="193"/>
      <c r="N16" s="329">
        <f>C8+N15-I16-L16</f>
        <v>69667.258299999201</v>
      </c>
      <c r="O16" s="329">
        <f t="shared" si="1"/>
        <v>972804.25829999917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41733</v>
      </c>
      <c r="I17" s="329">
        <v>28396.74</v>
      </c>
      <c r="J17" s="193" t="s">
        <v>2552</v>
      </c>
      <c r="K17" s="193"/>
      <c r="L17" s="329"/>
      <c r="M17" s="193"/>
      <c r="N17" s="329">
        <f t="shared" si="0"/>
        <v>41270.518299999196</v>
      </c>
      <c r="O17" s="329">
        <f t="shared" si="1"/>
        <v>944407.51829999918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41734</v>
      </c>
      <c r="I18" s="329">
        <v>5601.4599999999991</v>
      </c>
      <c r="J18" s="193" t="s">
        <v>2552</v>
      </c>
      <c r="K18" s="193" t="s">
        <v>2645</v>
      </c>
      <c r="L18" s="329">
        <v>35669.058299999197</v>
      </c>
      <c r="M18" s="193" t="s">
        <v>2552</v>
      </c>
      <c r="N18" s="329">
        <f t="shared" si="0"/>
        <v>0</v>
      </c>
      <c r="O18" s="329">
        <f t="shared" si="1"/>
        <v>903137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41734</v>
      </c>
      <c r="I19" s="329"/>
      <c r="J19" s="193"/>
      <c r="K19" s="193" t="s">
        <v>2645</v>
      </c>
      <c r="L19" s="329">
        <v>735.49170000080596</v>
      </c>
      <c r="M19" s="193" t="s">
        <v>2553</v>
      </c>
      <c r="N19" s="329">
        <f>C9+N18-I19-L19</f>
        <v>238904.5082999992</v>
      </c>
      <c r="O19" s="329">
        <f t="shared" si="1"/>
        <v>902401.50829999917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41734</v>
      </c>
      <c r="I20" s="329"/>
      <c r="J20" s="193"/>
      <c r="K20" s="193" t="s">
        <v>2645</v>
      </c>
      <c r="L20" s="329">
        <v>44182.7</v>
      </c>
      <c r="M20" s="193" t="s">
        <v>2553</v>
      </c>
      <c r="N20" s="329">
        <f t="shared" si="0"/>
        <v>194721.80829999922</v>
      </c>
      <c r="O20" s="329">
        <f t="shared" si="1"/>
        <v>858218.80829999922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41735</v>
      </c>
      <c r="I21" s="329">
        <v>5918</v>
      </c>
      <c r="J21" s="193" t="s">
        <v>2553</v>
      </c>
      <c r="K21" s="193"/>
      <c r="L21" s="329"/>
      <c r="M21" s="193"/>
      <c r="N21" s="329">
        <f t="shared" si="0"/>
        <v>188803.80829999922</v>
      </c>
      <c r="O21" s="329">
        <f t="shared" si="1"/>
        <v>852300.80829999922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41736</v>
      </c>
      <c r="I22" s="329">
        <v>20136.280000000002</v>
      </c>
      <c r="J22" s="193" t="s">
        <v>2553</v>
      </c>
      <c r="K22" s="193" t="s">
        <v>2645</v>
      </c>
      <c r="L22" s="329">
        <v>21045.8</v>
      </c>
      <c r="M22" s="193" t="s">
        <v>2553</v>
      </c>
      <c r="N22" s="329">
        <f t="shared" si="0"/>
        <v>147621.72829999923</v>
      </c>
      <c r="O22" s="329">
        <f t="shared" si="1"/>
        <v>811118.72829999914</v>
      </c>
    </row>
    <row r="23" spans="1:15" x14ac:dyDescent="0.15">
      <c r="A23" s="193"/>
      <c r="B23" s="193"/>
      <c r="C23" s="329"/>
      <c r="D23" s="482">
        <v>41737</v>
      </c>
      <c r="E23" s="193" t="s">
        <v>1283</v>
      </c>
      <c r="F23" s="193" t="s">
        <v>2632</v>
      </c>
      <c r="G23" s="329">
        <v>134665</v>
      </c>
      <c r="H23" s="482">
        <v>41737</v>
      </c>
      <c r="I23" s="329">
        <v>4108.33</v>
      </c>
      <c r="J23" s="193" t="s">
        <v>2553</v>
      </c>
      <c r="K23" s="193" t="s">
        <v>2645</v>
      </c>
      <c r="L23" s="329">
        <v>23102.46</v>
      </c>
      <c r="M23" s="193" t="s">
        <v>2553</v>
      </c>
      <c r="N23" s="329">
        <f t="shared" si="0"/>
        <v>120410.93829999925</v>
      </c>
      <c r="O23" s="329">
        <f t="shared" si="1"/>
        <v>918572.93829999922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41737</v>
      </c>
      <c r="I24" s="329"/>
      <c r="J24" s="193"/>
      <c r="K24" s="193" t="s">
        <v>2645</v>
      </c>
      <c r="L24" s="329">
        <v>1186.07</v>
      </c>
      <c r="M24" s="193" t="s">
        <v>2553</v>
      </c>
      <c r="N24" s="329">
        <f t="shared" si="0"/>
        <v>119224.86829999925</v>
      </c>
      <c r="O24" s="329">
        <f t="shared" si="1"/>
        <v>917386.86829999927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41738</v>
      </c>
      <c r="I25" s="329">
        <v>12467.740000000002</v>
      </c>
      <c r="J25" s="193" t="s">
        <v>2553</v>
      </c>
      <c r="K25" s="193"/>
      <c r="L25" s="329"/>
      <c r="M25" s="193"/>
      <c r="N25" s="329">
        <f t="shared" si="0"/>
        <v>106757.12829999924</v>
      </c>
      <c r="O25" s="329">
        <f t="shared" si="1"/>
        <v>904919.12829999928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41739</v>
      </c>
      <c r="I26" s="329">
        <v>19328.63</v>
      </c>
      <c r="J26" s="193" t="s">
        <v>2553</v>
      </c>
      <c r="K26" s="193" t="s">
        <v>2645</v>
      </c>
      <c r="L26" s="329">
        <v>24088.41</v>
      </c>
      <c r="M26" s="193" t="s">
        <v>2553</v>
      </c>
      <c r="N26" s="329">
        <f t="shared" si="0"/>
        <v>63340.088299999232</v>
      </c>
      <c r="O26" s="329">
        <f t="shared" si="1"/>
        <v>861502.08829999925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41740</v>
      </c>
      <c r="I27" s="329">
        <v>4759.24</v>
      </c>
      <c r="J27" s="193" t="s">
        <v>2553</v>
      </c>
      <c r="K27" s="193"/>
      <c r="L27" s="329"/>
      <c r="M27" s="193"/>
      <c r="N27" s="329">
        <f t="shared" si="0"/>
        <v>58580.848299999234</v>
      </c>
      <c r="O27" s="329">
        <f t="shared" si="1"/>
        <v>856742.84829999926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41741</v>
      </c>
      <c r="I28" s="329">
        <v>17195.560000000001</v>
      </c>
      <c r="J28" s="193" t="s">
        <v>2553</v>
      </c>
      <c r="K28" s="193"/>
      <c r="L28" s="329"/>
      <c r="M28" s="193"/>
      <c r="N28" s="329">
        <f t="shared" si="0"/>
        <v>41385.288299999229</v>
      </c>
      <c r="O28" s="329">
        <f t="shared" si="1"/>
        <v>839547.2882999992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41742</v>
      </c>
      <c r="I29" s="329">
        <v>8413.0499999999993</v>
      </c>
      <c r="J29" s="193" t="s">
        <v>2553</v>
      </c>
      <c r="K29" s="193"/>
      <c r="L29" s="329"/>
      <c r="M29" s="193"/>
      <c r="N29" s="329">
        <f t="shared" si="0"/>
        <v>32972.238299999226</v>
      </c>
      <c r="O29" s="329">
        <f t="shared" si="1"/>
        <v>831134.23829999915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41743</v>
      </c>
      <c r="I30" s="329">
        <v>16740.22</v>
      </c>
      <c r="J30" s="193" t="s">
        <v>2553</v>
      </c>
      <c r="K30" s="193"/>
      <c r="L30" s="329"/>
      <c r="M30" s="193"/>
      <c r="N30" s="329">
        <f t="shared" si="0"/>
        <v>16232.018299999225</v>
      </c>
      <c r="O30" s="329">
        <f t="shared" si="1"/>
        <v>814394.01829999918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41744</v>
      </c>
      <c r="I31" s="329">
        <v>6734.43</v>
      </c>
      <c r="J31" s="193" t="s">
        <v>2553</v>
      </c>
      <c r="K31" s="193" t="s">
        <v>2645</v>
      </c>
      <c r="L31" s="329">
        <v>9497.5882999992245</v>
      </c>
      <c r="M31" s="193" t="s">
        <v>2553</v>
      </c>
      <c r="N31" s="329">
        <f t="shared" si="0"/>
        <v>0</v>
      </c>
      <c r="O31" s="329">
        <f t="shared" si="1"/>
        <v>798161.99999999988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41744</v>
      </c>
      <c r="I32" s="329"/>
      <c r="J32" s="193"/>
      <c r="K32" s="193" t="s">
        <v>2645</v>
      </c>
      <c r="L32" s="329">
        <v>5710.7917000007701</v>
      </c>
      <c r="M32" s="193" t="s">
        <v>2554</v>
      </c>
      <c r="N32" s="329">
        <f>C10+N31-I32-L32</f>
        <v>114018.20829999923</v>
      </c>
      <c r="O32" s="329">
        <f t="shared" si="1"/>
        <v>792451.20829999913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41744</v>
      </c>
      <c r="I33" s="329"/>
      <c r="J33" s="193"/>
      <c r="K33" s="193" t="s">
        <v>2645</v>
      </c>
      <c r="L33" s="329">
        <v>34980.28</v>
      </c>
      <c r="M33" s="193" t="s">
        <v>2554</v>
      </c>
      <c r="N33" s="329">
        <f t="shared" ref="N33:N35" si="2">+N32-I33-L33</f>
        <v>79037.928299999228</v>
      </c>
      <c r="O33" s="329">
        <f t="shared" si="1"/>
        <v>757470.9282999991</v>
      </c>
    </row>
    <row r="34" spans="1:15" x14ac:dyDescent="0.15">
      <c r="A34" s="193"/>
      <c r="B34" s="193"/>
      <c r="C34" s="329"/>
      <c r="D34" s="482">
        <v>41745</v>
      </c>
      <c r="E34" s="193" t="s">
        <v>319</v>
      </c>
      <c r="F34" s="203" t="s">
        <v>2628</v>
      </c>
      <c r="G34" s="329">
        <v>43856.296999999999</v>
      </c>
      <c r="H34" s="482">
        <v>41745</v>
      </c>
      <c r="I34" s="329">
        <v>8716.9700000000012</v>
      </c>
      <c r="J34" s="193" t="s">
        <v>2554</v>
      </c>
      <c r="K34" s="193" t="s">
        <v>2645</v>
      </c>
      <c r="L34" s="329">
        <v>16481.54</v>
      </c>
      <c r="M34" s="193" t="s">
        <v>2554</v>
      </c>
      <c r="N34" s="329">
        <f t="shared" si="2"/>
        <v>53839.418299999226</v>
      </c>
      <c r="O34" s="329">
        <f t="shared" si="1"/>
        <v>776128.71529999911</v>
      </c>
    </row>
    <row r="35" spans="1:15" x14ac:dyDescent="0.15">
      <c r="A35" s="193"/>
      <c r="B35" s="193"/>
      <c r="C35" s="329"/>
      <c r="D35" s="482">
        <v>41746</v>
      </c>
      <c r="E35" s="193" t="s">
        <v>319</v>
      </c>
      <c r="F35" s="203" t="s">
        <v>2628</v>
      </c>
      <c r="G35" s="329">
        <v>43870.508000000002</v>
      </c>
      <c r="H35" s="482">
        <v>41746</v>
      </c>
      <c r="I35" s="329">
        <v>34585.729999999996</v>
      </c>
      <c r="J35" s="193" t="s">
        <v>2554</v>
      </c>
      <c r="K35" s="193" t="s">
        <v>2645</v>
      </c>
      <c r="L35" s="329">
        <v>19253.68829999923</v>
      </c>
      <c r="M35" s="193" t="s">
        <v>2554</v>
      </c>
      <c r="N35" s="329">
        <f t="shared" si="2"/>
        <v>0</v>
      </c>
      <c r="O35" s="329">
        <f t="shared" si="1"/>
        <v>766159.80499999993</v>
      </c>
    </row>
    <row r="36" spans="1:15" x14ac:dyDescent="0.15">
      <c r="A36" s="193"/>
      <c r="B36" s="193"/>
      <c r="C36" s="329"/>
      <c r="D36" s="482">
        <v>41746</v>
      </c>
      <c r="E36" s="193" t="s">
        <v>1283</v>
      </c>
      <c r="F36" s="193" t="s">
        <v>2633</v>
      </c>
      <c r="G36" s="329">
        <v>44927</v>
      </c>
      <c r="H36" s="482">
        <v>41746</v>
      </c>
      <c r="I36" s="329"/>
      <c r="J36" s="193"/>
      <c r="K36" s="193" t="s">
        <v>2645</v>
      </c>
      <c r="L36" s="329">
        <v>2102.91170000077</v>
      </c>
      <c r="M36" s="193" t="s">
        <v>2555</v>
      </c>
      <c r="N36" s="329">
        <f>C11+N35-I36-L36</f>
        <v>87708.088299999232</v>
      </c>
      <c r="O36" s="329">
        <f t="shared" si="1"/>
        <v>808983.89329999918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41747</v>
      </c>
      <c r="I37" s="329">
        <v>70349.530000000013</v>
      </c>
      <c r="J37" s="193" t="s">
        <v>2555</v>
      </c>
      <c r="K37" s="193" t="s">
        <v>2645</v>
      </c>
      <c r="L37" s="329">
        <v>17358.558299999218</v>
      </c>
      <c r="M37" s="193" t="s">
        <v>2555</v>
      </c>
      <c r="N37" s="329">
        <f t="shared" ref="N37" si="3">+N36-I37-L37</f>
        <v>0</v>
      </c>
      <c r="O37" s="329">
        <f t="shared" si="1"/>
        <v>721275.80499999993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41747</v>
      </c>
      <c r="I38" s="329"/>
      <c r="J38" s="193"/>
      <c r="K38" s="193" t="s">
        <v>2645</v>
      </c>
      <c r="L38" s="329">
        <v>4104.3817000007803</v>
      </c>
      <c r="M38" s="193" t="s">
        <v>2556</v>
      </c>
      <c r="N38" s="329">
        <f>C12+N37-I38-L38</f>
        <v>205433.61829999922</v>
      </c>
      <c r="O38" s="329">
        <f t="shared" si="1"/>
        <v>717171.42329999921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41748</v>
      </c>
      <c r="I39" s="329">
        <v>37592.520000000004</v>
      </c>
      <c r="J39" s="193" t="s">
        <v>2556</v>
      </c>
      <c r="K39" s="193" t="s">
        <v>2645</v>
      </c>
      <c r="L39" s="329">
        <v>33921.43</v>
      </c>
      <c r="M39" s="193" t="s">
        <v>2556</v>
      </c>
      <c r="N39" s="329">
        <f t="shared" ref="N39:N56" si="4">+N38-I39-L39</f>
        <v>133919.6682999992</v>
      </c>
      <c r="O39" s="329">
        <f t="shared" si="1"/>
        <v>645657.47329999914</v>
      </c>
    </row>
    <row r="40" spans="1:15" x14ac:dyDescent="0.15">
      <c r="A40" s="193"/>
      <c r="B40" s="193"/>
      <c r="C40" s="329"/>
      <c r="D40" s="482">
        <v>41749</v>
      </c>
      <c r="E40" s="193" t="s">
        <v>319</v>
      </c>
      <c r="F40" s="203" t="s">
        <v>2629</v>
      </c>
      <c r="G40" s="329">
        <v>131615.51499999998</v>
      </c>
      <c r="H40" s="482">
        <v>41749</v>
      </c>
      <c r="I40" s="329">
        <v>6017.61</v>
      </c>
      <c r="J40" s="193" t="s">
        <v>2556</v>
      </c>
      <c r="K40" s="193"/>
      <c r="L40" s="329"/>
      <c r="M40" s="193"/>
      <c r="N40" s="329">
        <f t="shared" si="4"/>
        <v>127902.0582999992</v>
      </c>
      <c r="O40" s="329">
        <f t="shared" si="1"/>
        <v>771255.37829999917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41750</v>
      </c>
      <c r="I41" s="329">
        <v>30034.250000000004</v>
      </c>
      <c r="J41" s="193" t="s">
        <v>2556</v>
      </c>
      <c r="K41" s="193" t="s">
        <v>2645</v>
      </c>
      <c r="L41" s="329">
        <v>2421.31</v>
      </c>
      <c r="M41" s="193" t="s">
        <v>2556</v>
      </c>
      <c r="N41" s="329">
        <f t="shared" si="4"/>
        <v>95446.498299999206</v>
      </c>
      <c r="O41" s="329">
        <f t="shared" si="1"/>
        <v>738799.81829999911</v>
      </c>
    </row>
    <row r="42" spans="1:15" x14ac:dyDescent="0.15">
      <c r="A42" s="193"/>
      <c r="B42" s="193"/>
      <c r="C42" s="329"/>
      <c r="D42" s="482">
        <v>41751</v>
      </c>
      <c r="E42" s="193" t="s">
        <v>1283</v>
      </c>
      <c r="F42" s="193" t="s">
        <v>2634</v>
      </c>
      <c r="G42" s="329">
        <v>119601</v>
      </c>
      <c r="H42" s="482">
        <v>41751</v>
      </c>
      <c r="I42" s="329">
        <v>28270.199100000002</v>
      </c>
      <c r="J42" s="193" t="s">
        <v>2556</v>
      </c>
      <c r="K42" s="193"/>
      <c r="L42" s="329"/>
      <c r="M42" s="203"/>
      <c r="N42" s="329">
        <f t="shared" si="4"/>
        <v>67176.299199999208</v>
      </c>
      <c r="O42" s="329">
        <f t="shared" si="1"/>
        <v>830130.61919999914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41752</v>
      </c>
      <c r="I43" s="329">
        <v>20596.150000000001</v>
      </c>
      <c r="J43" s="193" t="s">
        <v>2556</v>
      </c>
      <c r="K43" s="193" t="s">
        <v>2645</v>
      </c>
      <c r="L43" s="329">
        <v>7235.3</v>
      </c>
      <c r="M43" s="193" t="s">
        <v>2556</v>
      </c>
      <c r="N43" s="329">
        <f t="shared" si="4"/>
        <v>39344.849199999204</v>
      </c>
      <c r="O43" s="329">
        <f t="shared" si="1"/>
        <v>802299.16919999907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>
        <v>41753</v>
      </c>
      <c r="I44" s="329">
        <v>8060.8</v>
      </c>
      <c r="J44" s="193" t="s">
        <v>2556</v>
      </c>
      <c r="K44" s="193" t="s">
        <v>2645</v>
      </c>
      <c r="L44" s="329">
        <v>12054.28</v>
      </c>
      <c r="M44" s="193" t="s">
        <v>2556</v>
      </c>
      <c r="N44" s="329">
        <f t="shared" si="4"/>
        <v>19229.769199999202</v>
      </c>
      <c r="O44" s="329">
        <f t="shared" si="1"/>
        <v>782184.089199999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41753</v>
      </c>
      <c r="I45" s="329"/>
      <c r="J45" s="193"/>
      <c r="K45" s="193" t="s">
        <v>2645</v>
      </c>
      <c r="L45" s="329">
        <v>1995.74</v>
      </c>
      <c r="M45" s="193" t="s">
        <v>2556</v>
      </c>
      <c r="N45" s="329">
        <f t="shared" si="4"/>
        <v>17234.029199999201</v>
      </c>
      <c r="O45" s="329">
        <f t="shared" si="1"/>
        <v>780188.34919999901</v>
      </c>
    </row>
    <row r="46" spans="1:15" x14ac:dyDescent="0.15">
      <c r="A46" s="193"/>
      <c r="B46" s="193"/>
      <c r="C46" s="329"/>
      <c r="D46" s="482">
        <v>41754</v>
      </c>
      <c r="E46" s="193" t="s">
        <v>1283</v>
      </c>
      <c r="F46" s="193" t="s">
        <v>2635</v>
      </c>
      <c r="G46" s="329">
        <v>79694</v>
      </c>
      <c r="H46" s="482">
        <v>41754</v>
      </c>
      <c r="I46" s="329">
        <v>7256.0000000000009</v>
      </c>
      <c r="J46" s="193" t="s">
        <v>2556</v>
      </c>
      <c r="K46" s="193" t="s">
        <v>2645</v>
      </c>
      <c r="L46" s="329">
        <v>5549.29</v>
      </c>
      <c r="M46" s="193" t="s">
        <v>2556</v>
      </c>
      <c r="N46" s="329">
        <f t="shared" si="4"/>
        <v>4428.7391999992005</v>
      </c>
      <c r="O46" s="329">
        <f t="shared" si="1"/>
        <v>847077.05919999897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>
        <v>41755</v>
      </c>
      <c r="I47" s="329">
        <v>4428.7391999992005</v>
      </c>
      <c r="J47" s="193" t="s">
        <v>2556</v>
      </c>
      <c r="K47" s="193"/>
      <c r="L47" s="329"/>
      <c r="M47" s="203"/>
      <c r="N47" s="329">
        <f t="shared" si="4"/>
        <v>0</v>
      </c>
      <c r="O47" s="329">
        <f t="shared" si="1"/>
        <v>842648.31999999972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>
        <v>41755</v>
      </c>
      <c r="I48" s="329">
        <v>21817.9208000008</v>
      </c>
      <c r="J48" s="203" t="s">
        <v>2630</v>
      </c>
      <c r="K48" s="193" t="s">
        <v>2645</v>
      </c>
      <c r="L48" s="329">
        <v>34050.81</v>
      </c>
      <c r="M48" s="203" t="s">
        <v>2630</v>
      </c>
      <c r="N48" s="329">
        <f>G13+N47-I48-L48</f>
        <v>68824.269199999195</v>
      </c>
      <c r="O48" s="329">
        <f t="shared" si="1"/>
        <v>786779.58919999888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41756</v>
      </c>
      <c r="I49" s="329">
        <v>2736.72</v>
      </c>
      <c r="J49" s="203" t="s">
        <v>2630</v>
      </c>
      <c r="K49" s="193" t="s">
        <v>2645</v>
      </c>
      <c r="L49" s="329">
        <v>49404.639999999999</v>
      </c>
      <c r="M49" s="203" t="s">
        <v>2630</v>
      </c>
      <c r="N49" s="329">
        <f t="shared" si="4"/>
        <v>16682.909199999194</v>
      </c>
      <c r="O49" s="329">
        <f t="shared" si="1"/>
        <v>734638.2291999989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41757</v>
      </c>
      <c r="I50" s="329">
        <v>6843.7900000000009</v>
      </c>
      <c r="J50" s="203" t="s">
        <v>2630</v>
      </c>
      <c r="K50" s="193" t="s">
        <v>2645</v>
      </c>
      <c r="L50" s="329">
        <v>9839.1191999991934</v>
      </c>
      <c r="M50" s="203" t="s">
        <v>2630</v>
      </c>
      <c r="N50" s="329">
        <f t="shared" si="4"/>
        <v>0</v>
      </c>
      <c r="O50" s="329">
        <f t="shared" si="1"/>
        <v>717955.31999999972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41757</v>
      </c>
      <c r="I51" s="329"/>
      <c r="J51" s="193"/>
      <c r="K51" s="193" t="s">
        <v>2645</v>
      </c>
      <c r="L51" s="329">
        <v>45913.270800000799</v>
      </c>
      <c r="M51" s="193" t="s">
        <v>2631</v>
      </c>
      <c r="N51" s="329">
        <f>G15+N50-I51-L51</f>
        <v>73812.729199999201</v>
      </c>
      <c r="O51" s="329">
        <f t="shared" si="1"/>
        <v>672042.04919999896</v>
      </c>
    </row>
    <row r="52" spans="1:15" x14ac:dyDescent="0.15">
      <c r="A52" s="193"/>
      <c r="B52" s="193"/>
      <c r="C52" s="329"/>
      <c r="D52" s="482">
        <v>41758</v>
      </c>
      <c r="E52" s="193" t="s">
        <v>1283</v>
      </c>
      <c r="F52" s="193" t="s">
        <v>2636</v>
      </c>
      <c r="G52" s="329">
        <v>159340</v>
      </c>
      <c r="H52" s="482">
        <v>41758</v>
      </c>
      <c r="I52" s="329">
        <v>10045.439999999999</v>
      </c>
      <c r="J52" s="193" t="s">
        <v>2631</v>
      </c>
      <c r="K52" s="193"/>
      <c r="L52" s="329"/>
      <c r="M52" s="193"/>
      <c r="N52" s="329">
        <f t="shared" si="4"/>
        <v>63767.289199999199</v>
      </c>
      <c r="O52" s="329">
        <f t="shared" si="1"/>
        <v>821336.60919999902</v>
      </c>
    </row>
    <row r="53" spans="1:15" x14ac:dyDescent="0.15">
      <c r="A53" s="193"/>
      <c r="B53" s="193"/>
      <c r="C53" s="329"/>
      <c r="D53" s="482">
        <v>41759</v>
      </c>
      <c r="E53" s="193" t="s">
        <v>1283</v>
      </c>
      <c r="F53" s="193" t="s">
        <v>2637</v>
      </c>
      <c r="G53" s="329">
        <v>79686</v>
      </c>
      <c r="H53" s="482">
        <v>41759</v>
      </c>
      <c r="I53" s="329">
        <v>4694.5999999999995</v>
      </c>
      <c r="J53" s="193" t="s">
        <v>2631</v>
      </c>
      <c r="K53" s="193"/>
      <c r="L53" s="329"/>
      <c r="M53" s="193"/>
      <c r="N53" s="329">
        <f t="shared" si="4"/>
        <v>59072.6891999992</v>
      </c>
      <c r="O53" s="329">
        <f t="shared" si="1"/>
        <v>896328.00919999904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203"/>
      <c r="K54" s="193"/>
      <c r="L54" s="329"/>
      <c r="M54" s="193"/>
      <c r="N54" s="329">
        <f t="shared" si="4"/>
        <v>59072.6891999992</v>
      </c>
      <c r="O54" s="329">
        <f t="shared" si="1"/>
        <v>896328.00919999904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203"/>
      <c r="K55" s="193"/>
      <c r="L55" s="329"/>
      <c r="M55" s="203"/>
      <c r="N55" s="329">
        <f t="shared" si="4"/>
        <v>59072.6891999992</v>
      </c>
      <c r="O55" s="329">
        <f t="shared" si="1"/>
        <v>896328.00919999904</v>
      </c>
    </row>
    <row r="56" spans="1:15" hidden="1" x14ac:dyDescent="0.15">
      <c r="A56" s="193"/>
      <c r="B56" s="193"/>
      <c r="C56" s="329"/>
      <c r="D56" s="482"/>
      <c r="E56" s="193"/>
      <c r="F56" s="203"/>
      <c r="G56" s="329"/>
      <c r="H56" s="482"/>
      <c r="I56" s="329"/>
      <c r="J56" s="203"/>
      <c r="K56" s="193"/>
      <c r="L56" s="329"/>
      <c r="M56" s="203"/>
      <c r="N56" s="329">
        <f t="shared" si="4"/>
        <v>59072.6891999992</v>
      </c>
      <c r="O56" s="329">
        <f t="shared" si="1"/>
        <v>896328.00919999904</v>
      </c>
    </row>
    <row r="57" spans="1:15" hidden="1" x14ac:dyDescent="0.15">
      <c r="A57" s="193"/>
      <c r="B57" s="193"/>
      <c r="C57" s="329"/>
      <c r="D57" s="482"/>
      <c r="E57" s="193"/>
      <c r="F57" s="203"/>
      <c r="G57" s="329"/>
      <c r="H57" s="482"/>
      <c r="I57" s="329"/>
      <c r="J57" s="203"/>
      <c r="K57" s="193"/>
      <c r="L57" s="329"/>
      <c r="M57" s="203"/>
      <c r="N57" s="329">
        <f t="shared" si="0"/>
        <v>59072.6891999992</v>
      </c>
      <c r="O57" s="329">
        <f t="shared" si="1"/>
        <v>896328.00919999904</v>
      </c>
    </row>
    <row r="58" spans="1:15" hidden="1" x14ac:dyDescent="0.15">
      <c r="A58" s="193"/>
      <c r="B58" s="193"/>
      <c r="C58" s="329"/>
      <c r="D58" s="482"/>
      <c r="E58" s="193"/>
      <c r="F58" s="203"/>
      <c r="G58" s="329"/>
      <c r="H58" s="482"/>
      <c r="I58" s="329"/>
      <c r="J58" s="203"/>
      <c r="K58" s="193"/>
      <c r="L58" s="329"/>
      <c r="M58" s="203"/>
      <c r="N58" s="329">
        <f t="shared" si="0"/>
        <v>59072.6891999992</v>
      </c>
      <c r="O58" s="329">
        <f t="shared" si="1"/>
        <v>896328.00919999904</v>
      </c>
    </row>
    <row r="59" spans="1:15" hidden="1" x14ac:dyDescent="0.15">
      <c r="A59" s="193"/>
      <c r="B59" s="193"/>
      <c r="C59" s="329"/>
      <c r="D59" s="482"/>
      <c r="E59" s="193"/>
      <c r="F59" s="203"/>
      <c r="G59" s="329"/>
      <c r="H59" s="482"/>
      <c r="I59" s="329"/>
      <c r="J59" s="203"/>
      <c r="K59" s="193"/>
      <c r="L59" s="329"/>
      <c r="M59" s="193"/>
      <c r="N59" s="329">
        <f t="shared" si="0"/>
        <v>59072.6891999992</v>
      </c>
      <c r="O59" s="329">
        <f t="shared" si="1"/>
        <v>896328.00919999904</v>
      </c>
    </row>
    <row r="60" spans="1:15" hidden="1" x14ac:dyDescent="0.15">
      <c r="A60" s="193"/>
      <c r="B60" s="193"/>
      <c r="C60" s="329"/>
      <c r="D60" s="482"/>
      <c r="E60" s="193"/>
      <c r="F60" s="203"/>
      <c r="G60" s="329"/>
      <c r="H60" s="482"/>
      <c r="I60" s="329"/>
      <c r="J60" s="203"/>
      <c r="K60" s="193"/>
      <c r="L60" s="329"/>
      <c r="M60" s="203"/>
      <c r="N60" s="329">
        <f t="shared" si="0"/>
        <v>59072.6891999992</v>
      </c>
      <c r="O60" s="329">
        <f t="shared" si="1"/>
        <v>896328.00919999904</v>
      </c>
    </row>
    <row r="61" spans="1:15" hidden="1" x14ac:dyDescent="0.15">
      <c r="A61" s="193"/>
      <c r="B61" s="193"/>
      <c r="C61" s="329"/>
      <c r="D61" s="482"/>
      <c r="E61" s="193"/>
      <c r="F61" s="203"/>
      <c r="G61" s="329"/>
      <c r="H61" s="482"/>
      <c r="I61" s="329"/>
      <c r="J61" s="193"/>
      <c r="K61" s="193"/>
      <c r="L61" s="329"/>
      <c r="M61" s="193"/>
      <c r="N61" s="329">
        <f t="shared" si="0"/>
        <v>59072.6891999992</v>
      </c>
      <c r="O61" s="329">
        <f t="shared" si="1"/>
        <v>896328.00919999904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203"/>
      <c r="K62" s="193"/>
      <c r="L62" s="329"/>
      <c r="M62" s="193"/>
      <c r="N62" s="329">
        <f t="shared" si="0"/>
        <v>59072.6891999992</v>
      </c>
      <c r="O62" s="329">
        <f t="shared" si="1"/>
        <v>896328.00919999904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0"/>
        <v>59072.6891999992</v>
      </c>
      <c r="O63" s="329">
        <f t="shared" si="1"/>
        <v>896328.00919999904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0"/>
        <v>59072.6891999992</v>
      </c>
      <c r="O64" s="329">
        <f t="shared" si="1"/>
        <v>896328.00919999904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203"/>
      <c r="K65" s="193"/>
      <c r="L65" s="329"/>
      <c r="M65" s="193"/>
      <c r="N65" s="329">
        <f t="shared" si="0"/>
        <v>59072.6891999992</v>
      </c>
      <c r="O65" s="329">
        <f t="shared" si="1"/>
        <v>896328.00919999904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0"/>
        <v>59072.6891999992</v>
      </c>
      <c r="O66" s="329">
        <f t="shared" si="1"/>
        <v>896328.00919999904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193"/>
      <c r="N67" s="329">
        <f t="shared" si="0"/>
        <v>59072.6891999992</v>
      </c>
      <c r="O67" s="329">
        <f t="shared" si="1"/>
        <v>896328.00919999904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0"/>
        <v>59072.6891999992</v>
      </c>
      <c r="O68" s="329">
        <f t="shared" si="1"/>
        <v>896328.00919999904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0"/>
        <v>59072.6891999992</v>
      </c>
      <c r="O69" s="329">
        <f t="shared" si="1"/>
        <v>896328.00919999904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0"/>
        <v>59072.6891999992</v>
      </c>
      <c r="O70" s="329">
        <f t="shared" si="1"/>
        <v>896328.00919999904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0"/>
        <v>59072.6891999992</v>
      </c>
      <c r="O71" s="329">
        <f t="shared" si="1"/>
        <v>896328.00919999904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0"/>
        <v>59072.6891999992</v>
      </c>
      <c r="O72" s="329">
        <f t="shared" si="1"/>
        <v>896328.00919999904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ref="N73:N100" si="5">+N72-I73-L73</f>
        <v>59072.6891999992</v>
      </c>
      <c r="O73" s="329">
        <f t="shared" ref="O73:O100" si="6">O72+G73-I73-L73</f>
        <v>896328.00919999904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5"/>
        <v>59072.6891999992</v>
      </c>
      <c r="O74" s="329">
        <f t="shared" si="6"/>
        <v>896328.00919999904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5"/>
        <v>59072.6891999992</v>
      </c>
      <c r="O75" s="329">
        <f t="shared" si="6"/>
        <v>896328.00919999904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5"/>
        <v>59072.6891999992</v>
      </c>
      <c r="O76" s="329">
        <f t="shared" si="6"/>
        <v>896328.00919999904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5"/>
        <v>59072.6891999992</v>
      </c>
      <c r="O77" s="329">
        <f t="shared" si="6"/>
        <v>896328.00919999904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5"/>
        <v>59072.6891999992</v>
      </c>
      <c r="O78" s="329">
        <f t="shared" si="6"/>
        <v>896328.00919999904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5"/>
        <v>59072.6891999992</v>
      </c>
      <c r="O79" s="329">
        <f t="shared" si="6"/>
        <v>896328.00919999904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5"/>
        <v>59072.6891999992</v>
      </c>
      <c r="O80" s="329">
        <f t="shared" si="6"/>
        <v>896328.00919999904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5"/>
        <v>59072.6891999992</v>
      </c>
      <c r="O81" s="329">
        <f t="shared" si="6"/>
        <v>896328.00919999904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5"/>
        <v>59072.6891999992</v>
      </c>
      <c r="O82" s="329">
        <f t="shared" si="6"/>
        <v>896328.00919999904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5"/>
        <v>59072.6891999992</v>
      </c>
      <c r="O83" s="329">
        <f t="shared" si="6"/>
        <v>896328.00919999904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5"/>
        <v>59072.6891999992</v>
      </c>
      <c r="O84" s="329">
        <f t="shared" si="6"/>
        <v>896328.00919999904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5"/>
        <v>59072.6891999992</v>
      </c>
      <c r="O85" s="329">
        <f t="shared" si="6"/>
        <v>896328.00919999904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5"/>
        <v>59072.6891999992</v>
      </c>
      <c r="O86" s="329">
        <f t="shared" si="6"/>
        <v>896328.00919999904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5"/>
        <v>59072.6891999992</v>
      </c>
      <c r="O87" s="329">
        <f t="shared" si="6"/>
        <v>896328.00919999904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5"/>
        <v>59072.6891999992</v>
      </c>
      <c r="O88" s="329">
        <f t="shared" si="6"/>
        <v>896328.00919999904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5"/>
        <v>59072.6891999992</v>
      </c>
      <c r="O89" s="329">
        <f t="shared" si="6"/>
        <v>896328.00919999904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5"/>
        <v>59072.6891999992</v>
      </c>
      <c r="O90" s="329">
        <f t="shared" si="6"/>
        <v>896328.00919999904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5"/>
        <v>59072.6891999992</v>
      </c>
      <c r="O91" s="329">
        <f t="shared" si="6"/>
        <v>896328.00919999904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5"/>
        <v>59072.6891999992</v>
      </c>
      <c r="O92" s="329">
        <f t="shared" si="6"/>
        <v>896328.00919999904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5"/>
        <v>59072.6891999992</v>
      </c>
      <c r="O93" s="329">
        <f t="shared" si="6"/>
        <v>896328.00919999904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5"/>
        <v>59072.6891999992</v>
      </c>
      <c r="O94" s="329">
        <f t="shared" si="6"/>
        <v>896328.00919999904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5"/>
        <v>59072.6891999992</v>
      </c>
      <c r="O95" s="329">
        <f t="shared" si="6"/>
        <v>896328.00919999904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5"/>
        <v>59072.6891999992</v>
      </c>
      <c r="O96" s="329">
        <f t="shared" si="6"/>
        <v>896328.00919999904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5"/>
        <v>59072.6891999992</v>
      </c>
      <c r="O97" s="329">
        <f t="shared" si="6"/>
        <v>896328.00919999904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5"/>
        <v>59072.6891999992</v>
      </c>
      <c r="O98" s="329">
        <f t="shared" si="6"/>
        <v>896328.00919999904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5"/>
        <v>59072.6891999992</v>
      </c>
      <c r="O99" s="329">
        <f t="shared" si="6"/>
        <v>896328.00919999904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5"/>
        <v>59072.6891999992</v>
      </c>
      <c r="O100" s="329">
        <f t="shared" si="6"/>
        <v>896328.00919999904</v>
      </c>
    </row>
    <row r="101" spans="1:15" x14ac:dyDescent="0.15">
      <c r="A101" s="224"/>
      <c r="B101" s="224"/>
      <c r="C101" s="335">
        <f>SUM(C7:C100)</f>
        <v>766972.32829999924</v>
      </c>
      <c r="D101" s="224"/>
      <c r="E101" s="224"/>
      <c r="F101" s="224"/>
      <c r="G101" s="335">
        <f>SUM(G7:G99)</f>
        <v>1081674.32</v>
      </c>
      <c r="H101" s="226"/>
      <c r="I101" s="335">
        <f>SUM(I7:I99)</f>
        <v>490433.71909999993</v>
      </c>
      <c r="J101" s="224"/>
      <c r="K101" s="224"/>
      <c r="L101" s="335">
        <f>SUM(L7:L99)</f>
        <v>461884.92000000004</v>
      </c>
      <c r="M101" s="224"/>
      <c r="N101" s="227"/>
      <c r="O101" s="228">
        <f>C101+G101-I101-L101</f>
        <v>896328.00919999939</v>
      </c>
    </row>
    <row r="102" spans="1:15" x14ac:dyDescent="0.15">
      <c r="A102" s="230"/>
      <c r="B102" s="615"/>
      <c r="C102" s="615"/>
      <c r="D102" s="615"/>
      <c r="E102" s="231"/>
      <c r="F102" s="551"/>
      <c r="G102" s="232">
        <f>+G101-'[1]รับ 0414'!$D$30</f>
        <v>0</v>
      </c>
      <c r="H102" s="233"/>
      <c r="I102" s="234"/>
      <c r="J102" s="272"/>
      <c r="K102" s="235" t="s">
        <v>200</v>
      </c>
      <c r="L102" s="236">
        <f>+L101+I101</f>
        <v>952318.63910000003</v>
      </c>
      <c r="M102" s="284">
        <f>+L102-'JP1 อู่ตะเภา 0414'!I321</f>
        <v>0</v>
      </c>
      <c r="N102" s="330">
        <f>+N100</f>
        <v>59072.6891999992</v>
      </c>
      <c r="O102" s="193" t="s">
        <v>2631</v>
      </c>
    </row>
    <row r="103" spans="1:15" x14ac:dyDescent="0.15">
      <c r="A103" s="181"/>
      <c r="B103" s="552"/>
      <c r="C103" s="336"/>
      <c r="D103" s="552"/>
      <c r="E103" s="231"/>
      <c r="F103" s="551"/>
      <c r="G103" s="232"/>
      <c r="H103" s="233"/>
      <c r="I103" s="234"/>
      <c r="J103" s="273"/>
      <c r="K103" s="235"/>
      <c r="L103" s="236"/>
      <c r="M103" s="284"/>
      <c r="N103" s="330">
        <v>134665</v>
      </c>
      <c r="O103" s="331" t="s">
        <v>2632</v>
      </c>
    </row>
    <row r="104" spans="1:15" x14ac:dyDescent="0.15">
      <c r="A104" s="230"/>
      <c r="B104" s="552"/>
      <c r="C104" s="336"/>
      <c r="D104" s="552"/>
      <c r="E104" s="231"/>
      <c r="F104" s="551"/>
      <c r="G104" s="232"/>
      <c r="H104" s="233"/>
      <c r="I104" s="234"/>
      <c r="J104" s="236"/>
      <c r="K104" s="268"/>
      <c r="L104" s="236"/>
      <c r="M104" s="235"/>
      <c r="N104" s="330">
        <v>87726.804999999993</v>
      </c>
      <c r="O104" s="331" t="s">
        <v>2628</v>
      </c>
    </row>
    <row r="105" spans="1:15" x14ac:dyDescent="0.15">
      <c r="A105" s="230"/>
      <c r="B105" s="552"/>
      <c r="C105" s="336"/>
      <c r="D105" s="552"/>
      <c r="E105" s="231"/>
      <c r="F105" s="551"/>
      <c r="G105" s="232"/>
      <c r="H105" s="233"/>
      <c r="I105" s="234"/>
      <c r="J105" s="236"/>
      <c r="K105" s="268"/>
      <c r="L105" s="236"/>
      <c r="M105" s="235"/>
      <c r="N105" s="330">
        <v>44927</v>
      </c>
      <c r="O105" s="331" t="s">
        <v>2633</v>
      </c>
    </row>
    <row r="106" spans="1:15" x14ac:dyDescent="0.15">
      <c r="A106" s="230" t="s">
        <v>2552</v>
      </c>
      <c r="B106" s="552" t="s">
        <v>2638</v>
      </c>
      <c r="C106" s="336"/>
      <c r="D106" s="552"/>
      <c r="E106" s="231" t="s">
        <v>67</v>
      </c>
      <c r="F106" s="551">
        <v>641150.81999999995</v>
      </c>
      <c r="G106" s="232" t="s">
        <v>98</v>
      </c>
      <c r="H106" s="233">
        <v>41716</v>
      </c>
      <c r="I106" s="234" t="s">
        <v>199</v>
      </c>
      <c r="J106" s="236">
        <v>35669.058299999197</v>
      </c>
      <c r="K106" s="268"/>
      <c r="L106" s="236"/>
      <c r="M106" s="235"/>
      <c r="N106" s="330">
        <v>131615.51499999998</v>
      </c>
      <c r="O106" s="331" t="s">
        <v>2629</v>
      </c>
    </row>
    <row r="107" spans="1:15" x14ac:dyDescent="0.15">
      <c r="A107" s="230" t="s">
        <v>2553</v>
      </c>
      <c r="B107" s="552" t="s">
        <v>2639</v>
      </c>
      <c r="C107" s="336"/>
      <c r="D107" s="552"/>
      <c r="E107" s="231" t="s">
        <v>67</v>
      </c>
      <c r="F107" s="551">
        <v>2132107.7599999998</v>
      </c>
      <c r="G107" s="232" t="s">
        <v>98</v>
      </c>
      <c r="H107" s="233">
        <v>41719</v>
      </c>
      <c r="I107" s="234" t="s">
        <v>199</v>
      </c>
      <c r="J107" s="236">
        <v>123838.52000000002</v>
      </c>
      <c r="K107" s="268"/>
      <c r="L107" s="236"/>
      <c r="M107" s="235"/>
      <c r="N107" s="330">
        <v>119601</v>
      </c>
      <c r="O107" s="331" t="s">
        <v>2634</v>
      </c>
    </row>
    <row r="108" spans="1:15" x14ac:dyDescent="0.15">
      <c r="A108" s="230" t="s">
        <v>2554</v>
      </c>
      <c r="B108" s="552" t="s">
        <v>2640</v>
      </c>
      <c r="C108" s="336"/>
      <c r="D108" s="552"/>
      <c r="E108" s="231" t="s">
        <v>67</v>
      </c>
      <c r="F108" s="551">
        <v>2095411.8</v>
      </c>
      <c r="G108" s="232" t="s">
        <v>98</v>
      </c>
      <c r="H108" s="233">
        <v>41722</v>
      </c>
      <c r="I108" s="234" t="s">
        <v>199</v>
      </c>
      <c r="J108" s="236">
        <v>76426.3</v>
      </c>
      <c r="K108" s="268"/>
      <c r="L108" s="236"/>
      <c r="M108" s="235"/>
      <c r="N108" s="330">
        <v>79694</v>
      </c>
      <c r="O108" s="331" t="s">
        <v>2635</v>
      </c>
    </row>
    <row r="109" spans="1:15" x14ac:dyDescent="0.15">
      <c r="A109" s="230" t="s">
        <v>2555</v>
      </c>
      <c r="B109" s="552" t="s">
        <v>2641</v>
      </c>
      <c r="C109" s="336"/>
      <c r="D109" s="552"/>
      <c r="E109" s="231" t="s">
        <v>67</v>
      </c>
      <c r="F109" s="551">
        <v>2683108.66</v>
      </c>
      <c r="G109" s="232" t="s">
        <v>98</v>
      </c>
      <c r="H109" s="233">
        <v>41729</v>
      </c>
      <c r="I109" s="234" t="s">
        <v>199</v>
      </c>
      <c r="J109" s="236">
        <v>19461.469999999987</v>
      </c>
      <c r="K109" s="268"/>
      <c r="M109" s="235"/>
      <c r="N109" s="330">
        <v>159340</v>
      </c>
      <c r="O109" s="331" t="s">
        <v>2636</v>
      </c>
    </row>
    <row r="110" spans="1:15" x14ac:dyDescent="0.15">
      <c r="A110" s="230" t="s">
        <v>2556</v>
      </c>
      <c r="B110" s="552" t="s">
        <v>2642</v>
      </c>
      <c r="C110" s="336"/>
      <c r="D110" s="552"/>
      <c r="E110" s="231" t="s">
        <v>67</v>
      </c>
      <c r="F110" s="551">
        <v>650231.18999999994</v>
      </c>
      <c r="G110" s="232" t="s">
        <v>98</v>
      </c>
      <c r="H110" s="233">
        <v>41737</v>
      </c>
      <c r="I110" s="234" t="s">
        <v>199</v>
      </c>
      <c r="J110" s="180">
        <v>67281.731700000775</v>
      </c>
      <c r="K110" s="268"/>
      <c r="M110" s="235"/>
      <c r="N110" s="330">
        <v>79686</v>
      </c>
      <c r="O110" s="331" t="s">
        <v>2637</v>
      </c>
    </row>
    <row r="111" spans="1:15" x14ac:dyDescent="0.15">
      <c r="A111" s="230" t="s">
        <v>2630</v>
      </c>
      <c r="B111" s="552" t="s">
        <v>2643</v>
      </c>
      <c r="C111" s="336"/>
      <c r="D111" s="552"/>
      <c r="E111" s="231" t="s">
        <v>67</v>
      </c>
      <c r="F111" s="551">
        <v>1525311.94</v>
      </c>
      <c r="G111" s="232" t="s">
        <v>98</v>
      </c>
      <c r="H111" s="233">
        <v>41740</v>
      </c>
      <c r="I111" s="234" t="s">
        <v>199</v>
      </c>
      <c r="J111" s="180">
        <f>SUM(L48:L50)</f>
        <v>93294.569199999183</v>
      </c>
      <c r="K111" s="268"/>
      <c r="M111" s="235"/>
      <c r="N111" s="330"/>
      <c r="O111" s="331"/>
    </row>
    <row r="112" spans="1:15" x14ac:dyDescent="0.15">
      <c r="A112" s="230" t="s">
        <v>2631</v>
      </c>
      <c r="B112" s="552" t="s">
        <v>2644</v>
      </c>
      <c r="C112" s="336"/>
      <c r="D112" s="552"/>
      <c r="E112" s="231" t="s">
        <v>67</v>
      </c>
      <c r="F112" s="551">
        <v>2134921.87</v>
      </c>
      <c r="G112" s="232" t="s">
        <v>98</v>
      </c>
      <c r="H112" s="233">
        <v>41746</v>
      </c>
      <c r="I112" s="234" t="s">
        <v>199</v>
      </c>
      <c r="J112" s="180">
        <f>SUM(L51)</f>
        <v>45913.270800000799</v>
      </c>
      <c r="K112" s="268"/>
      <c r="M112" s="235"/>
      <c r="N112" s="330"/>
      <c r="O112" s="331"/>
    </row>
    <row r="113" spans="1:15" ht="12" thickBot="1" x14ac:dyDescent="0.2">
      <c r="A113" s="230"/>
      <c r="B113" s="552"/>
      <c r="C113" s="336"/>
      <c r="D113" s="552"/>
      <c r="E113" s="231"/>
      <c r="F113" s="551"/>
      <c r="G113" s="232"/>
      <c r="H113" s="233"/>
      <c r="I113" s="401" t="s">
        <v>1920</v>
      </c>
      <c r="J113" s="274">
        <f>SUM(J106:J112)</f>
        <v>461884.92</v>
      </c>
      <c r="K113" s="268"/>
      <c r="M113" s="235"/>
      <c r="N113" s="330"/>
      <c r="O113" s="331"/>
    </row>
    <row r="114" spans="1:15" ht="12" thickTop="1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35"/>
      <c r="N114" s="330"/>
      <c r="O114" s="331"/>
    </row>
    <row r="115" spans="1:15" x14ac:dyDescent="0.15">
      <c r="A115" s="230" t="s">
        <v>2552</v>
      </c>
      <c r="B115" s="180">
        <v>35669</v>
      </c>
      <c r="C115" s="349">
        <v>24.614599999999999</v>
      </c>
      <c r="D115" s="350">
        <f t="shared" ref="D115:D121" si="7">+B115*C115</f>
        <v>877978.16740000003</v>
      </c>
      <c r="E115" s="350">
        <f t="shared" ref="E115:E121" si="8">+D115*0.01</f>
        <v>8779.7816739999998</v>
      </c>
      <c r="F115" s="350">
        <f t="shared" ref="F115:F121" si="9">+E115*0.1</f>
        <v>877.97816740000007</v>
      </c>
      <c r="G115" s="351">
        <f t="shared" ref="G115:G121" si="10">+E115+F115</f>
        <v>9657.7598414000004</v>
      </c>
      <c r="I115" s="229"/>
      <c r="J115" s="229"/>
      <c r="M115" s="235"/>
      <c r="N115" s="330"/>
      <c r="O115" s="331"/>
    </row>
    <row r="116" spans="1:15" x14ac:dyDescent="0.15">
      <c r="A116" s="230" t="s">
        <v>2553</v>
      </c>
      <c r="B116" s="180">
        <v>123839</v>
      </c>
      <c r="C116" s="349">
        <v>24.6403</v>
      </c>
      <c r="D116" s="350">
        <f t="shared" si="7"/>
        <v>3051430.1116999998</v>
      </c>
      <c r="E116" s="350">
        <f t="shared" si="8"/>
        <v>30514.301116999999</v>
      </c>
      <c r="F116" s="350">
        <f t="shared" si="9"/>
        <v>3051.4301117</v>
      </c>
      <c r="G116" s="351">
        <f t="shared" si="10"/>
        <v>33565.731228700002</v>
      </c>
      <c r="I116" s="229"/>
      <c r="J116" s="229"/>
      <c r="M116" s="235"/>
      <c r="N116" s="330"/>
      <c r="O116" s="331"/>
    </row>
    <row r="117" spans="1:15" x14ac:dyDescent="0.15">
      <c r="A117" s="230" t="s">
        <v>2554</v>
      </c>
      <c r="B117" s="180">
        <v>76426</v>
      </c>
      <c r="C117" s="349">
        <v>24.455100000000002</v>
      </c>
      <c r="D117" s="350">
        <f t="shared" si="7"/>
        <v>1869005.4726000002</v>
      </c>
      <c r="E117" s="350">
        <f t="shared" si="8"/>
        <v>18690.054726000002</v>
      </c>
      <c r="F117" s="350">
        <f t="shared" si="9"/>
        <v>1869.0054726000003</v>
      </c>
      <c r="G117" s="351">
        <f t="shared" si="10"/>
        <v>20559.060198600004</v>
      </c>
      <c r="I117" s="229"/>
      <c r="J117" s="229"/>
      <c r="M117" s="266">
        <f>+O117-O101</f>
        <v>0</v>
      </c>
      <c r="N117" s="228" t="s">
        <v>56</v>
      </c>
      <c r="O117" s="333">
        <f>SUM(N102:N116)</f>
        <v>896328.00919999916</v>
      </c>
    </row>
    <row r="118" spans="1:15" x14ac:dyDescent="0.15">
      <c r="A118" s="230" t="s">
        <v>2555</v>
      </c>
      <c r="B118" s="180">
        <v>19461</v>
      </c>
      <c r="C118" s="349">
        <v>24.444400000000002</v>
      </c>
      <c r="D118" s="350">
        <f t="shared" si="7"/>
        <v>475712.46840000001</v>
      </c>
      <c r="E118" s="350">
        <f t="shared" si="8"/>
        <v>4757.1246840000003</v>
      </c>
      <c r="F118" s="350">
        <f t="shared" si="9"/>
        <v>475.71246840000003</v>
      </c>
      <c r="G118" s="351">
        <f t="shared" si="10"/>
        <v>5232.8371524000004</v>
      </c>
      <c r="I118" s="229"/>
      <c r="J118" s="259"/>
    </row>
    <row r="119" spans="1:15" s="181" customFormat="1" x14ac:dyDescent="0.15">
      <c r="A119" s="230" t="s">
        <v>2556</v>
      </c>
      <c r="B119" s="180">
        <v>67282</v>
      </c>
      <c r="C119" s="349">
        <v>24.743300000000001</v>
      </c>
      <c r="D119" s="350">
        <f t="shared" si="7"/>
        <v>1664778.7106000001</v>
      </c>
      <c r="E119" s="350">
        <f t="shared" si="8"/>
        <v>16647.787106</v>
      </c>
      <c r="F119" s="350">
        <f t="shared" si="9"/>
        <v>1664.7787106000001</v>
      </c>
      <c r="G119" s="351">
        <f t="shared" si="10"/>
        <v>18312.565816599999</v>
      </c>
      <c r="I119" s="229"/>
      <c r="J119" s="229"/>
      <c r="L119" s="180"/>
      <c r="M119" s="182"/>
      <c r="N119" s="180"/>
      <c r="O119" s="180"/>
    </row>
    <row r="120" spans="1:15" s="181" customFormat="1" x14ac:dyDescent="0.15">
      <c r="A120" s="230" t="s">
        <v>2630</v>
      </c>
      <c r="B120" s="180">
        <v>93295</v>
      </c>
      <c r="C120" s="349">
        <v>24.575500000000002</v>
      </c>
      <c r="D120" s="350">
        <f t="shared" si="7"/>
        <v>2292771.2725</v>
      </c>
      <c r="E120" s="350">
        <f t="shared" si="8"/>
        <v>22927.712725000001</v>
      </c>
      <c r="F120" s="350">
        <f t="shared" si="9"/>
        <v>2292.7712725000001</v>
      </c>
      <c r="G120" s="351">
        <f t="shared" si="10"/>
        <v>25220.4839975</v>
      </c>
      <c r="I120" s="229"/>
      <c r="J120" s="259"/>
      <c r="L120" s="180"/>
      <c r="M120" s="182"/>
      <c r="N120" s="180"/>
      <c r="O120" s="180"/>
    </row>
    <row r="121" spans="1:15" x14ac:dyDescent="0.15">
      <c r="A121" s="230" t="s">
        <v>2631</v>
      </c>
      <c r="B121" s="180">
        <v>45913</v>
      </c>
      <c r="C121" s="349">
        <v>24.422599999999999</v>
      </c>
      <c r="D121" s="350">
        <f t="shared" si="7"/>
        <v>1121314.8337999999</v>
      </c>
      <c r="E121" s="350">
        <f t="shared" si="8"/>
        <v>11213.148337999999</v>
      </c>
      <c r="F121" s="350">
        <f t="shared" si="9"/>
        <v>1121.3148337999999</v>
      </c>
      <c r="G121" s="351">
        <f t="shared" si="10"/>
        <v>12334.463171799998</v>
      </c>
      <c r="I121" s="229"/>
      <c r="J121" s="259"/>
    </row>
    <row r="122" spans="1:15" ht="12" thickBot="1" x14ac:dyDescent="0.2">
      <c r="A122" s="230"/>
      <c r="B122" s="381">
        <f>SUM(B115:B121)</f>
        <v>461885</v>
      </c>
      <c r="C122" s="349"/>
      <c r="D122" s="350"/>
      <c r="E122" s="380">
        <f>SUM(E115:E121)</f>
        <v>113529.91037000001</v>
      </c>
      <c r="F122" s="380">
        <f t="shared" ref="F122:G122" si="11">SUM(F115:F121)</f>
        <v>11352.991037</v>
      </c>
      <c r="G122" s="380">
        <f t="shared" si="11"/>
        <v>124882.90140700001</v>
      </c>
      <c r="I122" s="229"/>
    </row>
    <row r="123" spans="1:15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O123"/>
  <sheetViews>
    <sheetView zoomScale="115" zoomScaleNormal="115" workbookViewId="0">
      <pane ySplit="6" topLeftCell="A100" activePane="bottomLeft" state="frozen"/>
      <selection pane="bottomLeft" activeCell="L109" sqref="L10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2567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2550</v>
      </c>
      <c r="B7" s="263"/>
      <c r="C7" s="328">
        <v>28323.328299999186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28323.328299999186</v>
      </c>
      <c r="O7" s="328">
        <f>+C101</f>
        <v>766972.32829999924</v>
      </c>
    </row>
    <row r="8" spans="1:15" x14ac:dyDescent="0.15">
      <c r="A8" s="193" t="s">
        <v>2552</v>
      </c>
      <c r="B8" s="193"/>
      <c r="C8" s="329">
        <v>79931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28323.328299999186</v>
      </c>
      <c r="O8" s="329">
        <f>O7+G8-I8-L8</f>
        <v>766972.32829999924</v>
      </c>
    </row>
    <row r="9" spans="1:15" x14ac:dyDescent="0.15">
      <c r="A9" s="193" t="s">
        <v>2553</v>
      </c>
      <c r="B9" s="193"/>
      <c r="C9" s="329">
        <v>239640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72" si="0">+N8-I9-L9</f>
        <v>28323.328299999186</v>
      </c>
      <c r="O9" s="329">
        <f t="shared" ref="O9:O72" si="1">O8+G9-I9-L9</f>
        <v>766972.32829999924</v>
      </c>
    </row>
    <row r="10" spans="1:15" x14ac:dyDescent="0.15">
      <c r="A10" s="193" t="s">
        <v>2554</v>
      </c>
      <c r="B10" s="193"/>
      <c r="C10" s="329">
        <v>119729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28323.328299999186</v>
      </c>
      <c r="O10" s="329">
        <f t="shared" si="1"/>
        <v>766972.32829999924</v>
      </c>
    </row>
    <row r="11" spans="1:15" x14ac:dyDescent="0.15">
      <c r="A11" s="193" t="s">
        <v>2555</v>
      </c>
      <c r="B11" s="193"/>
      <c r="C11" s="329">
        <v>89811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28323.328299999186</v>
      </c>
      <c r="O11" s="329">
        <f t="shared" si="1"/>
        <v>766972.32829999924</v>
      </c>
    </row>
    <row r="12" spans="1:15" x14ac:dyDescent="0.15">
      <c r="A12" s="193" t="s">
        <v>2556</v>
      </c>
      <c r="B12" s="193"/>
      <c r="C12" s="329">
        <v>209538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28323.328299999186</v>
      </c>
      <c r="O12" s="329">
        <f t="shared" si="1"/>
        <v>766972.32829999924</v>
      </c>
    </row>
    <row r="13" spans="1:15" x14ac:dyDescent="0.15">
      <c r="A13" s="193"/>
      <c r="B13" s="193"/>
      <c r="C13" s="329"/>
      <c r="D13" s="482">
        <v>41730</v>
      </c>
      <c r="E13" s="193" t="s">
        <v>1283</v>
      </c>
      <c r="F13" s="203" t="s">
        <v>2630</v>
      </c>
      <c r="G13" s="329">
        <v>124693</v>
      </c>
      <c r="H13" s="482">
        <v>41730</v>
      </c>
      <c r="I13" s="329">
        <v>9945.869999999999</v>
      </c>
      <c r="J13" s="193" t="s">
        <v>2550</v>
      </c>
      <c r="K13" s="193"/>
      <c r="L13" s="329"/>
      <c r="M13" s="207"/>
      <c r="N13" s="329">
        <f t="shared" si="0"/>
        <v>18377.458299999187</v>
      </c>
      <c r="O13" s="329">
        <f t="shared" si="1"/>
        <v>881719.45829999924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41731</v>
      </c>
      <c r="I14" s="329">
        <v>10135.630000000001</v>
      </c>
      <c r="J14" s="193" t="s">
        <v>2550</v>
      </c>
      <c r="K14" s="193"/>
      <c r="L14" s="329"/>
      <c r="M14" s="193"/>
      <c r="N14" s="329">
        <f t="shared" si="0"/>
        <v>8241.8282999991861</v>
      </c>
      <c r="O14" s="329">
        <f t="shared" si="1"/>
        <v>871583.82829999924</v>
      </c>
    </row>
    <row r="15" spans="1:15" x14ac:dyDescent="0.15">
      <c r="A15" s="193"/>
      <c r="B15" s="193"/>
      <c r="C15" s="329"/>
      <c r="D15" s="482">
        <v>41732</v>
      </c>
      <c r="E15" s="193" t="s">
        <v>1283</v>
      </c>
      <c r="F15" s="193" t="s">
        <v>2631</v>
      </c>
      <c r="G15" s="329">
        <v>119726</v>
      </c>
      <c r="H15" s="482">
        <v>41732</v>
      </c>
      <c r="I15" s="329">
        <v>8241.8282999991861</v>
      </c>
      <c r="J15" s="193" t="s">
        <v>2550</v>
      </c>
      <c r="K15" s="193"/>
      <c r="L15" s="329"/>
      <c r="M15" s="193"/>
      <c r="N15" s="329">
        <f t="shared" si="0"/>
        <v>0</v>
      </c>
      <c r="O15" s="329">
        <f t="shared" si="1"/>
        <v>983068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41732</v>
      </c>
      <c r="I16" s="329">
        <v>10263.741700000801</v>
      </c>
      <c r="J16" s="193" t="s">
        <v>2552</v>
      </c>
      <c r="K16" s="193"/>
      <c r="L16" s="329"/>
      <c r="M16" s="193"/>
      <c r="N16" s="329">
        <f>C8+N15-I16-L16</f>
        <v>69667.258299999201</v>
      </c>
      <c r="O16" s="329">
        <f t="shared" si="1"/>
        <v>972804.25829999917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41733</v>
      </c>
      <c r="I17" s="329">
        <v>28396.74</v>
      </c>
      <c r="J17" s="193" t="s">
        <v>2552</v>
      </c>
      <c r="K17" s="193"/>
      <c r="L17" s="329"/>
      <c r="M17" s="193"/>
      <c r="N17" s="329">
        <f t="shared" si="0"/>
        <v>41270.518299999196</v>
      </c>
      <c r="O17" s="329">
        <f t="shared" si="1"/>
        <v>944407.51829999918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41734</v>
      </c>
      <c r="I18" s="329">
        <v>5601.4599999999991</v>
      </c>
      <c r="J18" s="193" t="s">
        <v>2552</v>
      </c>
      <c r="K18" s="193" t="s">
        <v>2645</v>
      </c>
      <c r="L18" s="329">
        <v>35669.058299999197</v>
      </c>
      <c r="M18" s="193" t="s">
        <v>2552</v>
      </c>
      <c r="N18" s="329">
        <f t="shared" si="0"/>
        <v>0</v>
      </c>
      <c r="O18" s="329">
        <f t="shared" si="1"/>
        <v>903137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41734</v>
      </c>
      <c r="I19" s="329"/>
      <c r="J19" s="193"/>
      <c r="K19" s="193" t="s">
        <v>2645</v>
      </c>
      <c r="L19" s="329">
        <v>735.49170000080596</v>
      </c>
      <c r="M19" s="193" t="s">
        <v>2553</v>
      </c>
      <c r="N19" s="329">
        <f>C9+N18-I19-L19</f>
        <v>238904.5082999992</v>
      </c>
      <c r="O19" s="329">
        <f t="shared" si="1"/>
        <v>902401.50829999917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41734</v>
      </c>
      <c r="I20" s="329"/>
      <c r="J20" s="193"/>
      <c r="K20" s="193" t="s">
        <v>2645</v>
      </c>
      <c r="L20" s="329">
        <v>44182.7</v>
      </c>
      <c r="M20" s="193" t="s">
        <v>2553</v>
      </c>
      <c r="N20" s="329">
        <f t="shared" si="0"/>
        <v>194721.80829999922</v>
      </c>
      <c r="O20" s="329">
        <f t="shared" si="1"/>
        <v>858218.80829999922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41735</v>
      </c>
      <c r="I21" s="329">
        <v>5918</v>
      </c>
      <c r="J21" s="193" t="s">
        <v>2553</v>
      </c>
      <c r="K21" s="193"/>
      <c r="L21" s="329"/>
      <c r="M21" s="193"/>
      <c r="N21" s="329">
        <f t="shared" si="0"/>
        <v>188803.80829999922</v>
      </c>
      <c r="O21" s="329">
        <f t="shared" si="1"/>
        <v>852300.80829999922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41736</v>
      </c>
      <c r="I22" s="329">
        <v>20136.280000000002</v>
      </c>
      <c r="J22" s="193" t="s">
        <v>2553</v>
      </c>
      <c r="K22" s="193" t="s">
        <v>2645</v>
      </c>
      <c r="L22" s="329">
        <v>21045.8</v>
      </c>
      <c r="M22" s="193" t="s">
        <v>2553</v>
      </c>
      <c r="N22" s="329">
        <f t="shared" si="0"/>
        <v>147621.72829999923</v>
      </c>
      <c r="O22" s="329">
        <f t="shared" si="1"/>
        <v>811118.72829999914</v>
      </c>
    </row>
    <row r="23" spans="1:15" x14ac:dyDescent="0.15">
      <c r="A23" s="193"/>
      <c r="B23" s="193"/>
      <c r="C23" s="329"/>
      <c r="D23" s="482">
        <v>41737</v>
      </c>
      <c r="E23" s="193" t="s">
        <v>1283</v>
      </c>
      <c r="F23" s="193" t="s">
        <v>2632</v>
      </c>
      <c r="G23" s="329">
        <v>134665</v>
      </c>
      <c r="H23" s="482">
        <v>41737</v>
      </c>
      <c r="I23" s="329">
        <v>4108.33</v>
      </c>
      <c r="J23" s="193" t="s">
        <v>2553</v>
      </c>
      <c r="K23" s="193" t="s">
        <v>2645</v>
      </c>
      <c r="L23" s="329">
        <v>23102.46</v>
      </c>
      <c r="M23" s="193" t="s">
        <v>2553</v>
      </c>
      <c r="N23" s="329">
        <f t="shared" si="0"/>
        <v>120410.93829999925</v>
      </c>
      <c r="O23" s="329">
        <f t="shared" si="1"/>
        <v>918572.93829999922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41737</v>
      </c>
      <c r="I24" s="329"/>
      <c r="J24" s="193"/>
      <c r="K24" s="193" t="s">
        <v>2645</v>
      </c>
      <c r="L24" s="329">
        <v>1186.07</v>
      </c>
      <c r="M24" s="193" t="s">
        <v>2553</v>
      </c>
      <c r="N24" s="329">
        <f t="shared" si="0"/>
        <v>119224.86829999925</v>
      </c>
      <c r="O24" s="329">
        <f t="shared" si="1"/>
        <v>917386.86829999927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41738</v>
      </c>
      <c r="I25" s="329">
        <v>12467.740000000002</v>
      </c>
      <c r="J25" s="193" t="s">
        <v>2553</v>
      </c>
      <c r="K25" s="193"/>
      <c r="L25" s="329"/>
      <c r="M25" s="193"/>
      <c r="N25" s="329">
        <f t="shared" si="0"/>
        <v>106757.12829999924</v>
      </c>
      <c r="O25" s="329">
        <f t="shared" si="1"/>
        <v>904919.12829999928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41739</v>
      </c>
      <c r="I26" s="329">
        <v>19328.63</v>
      </c>
      <c r="J26" s="193" t="s">
        <v>2553</v>
      </c>
      <c r="K26" s="193" t="s">
        <v>2645</v>
      </c>
      <c r="L26" s="329">
        <v>24088.41</v>
      </c>
      <c r="M26" s="193" t="s">
        <v>2553</v>
      </c>
      <c r="N26" s="329">
        <f t="shared" si="0"/>
        <v>63340.088299999232</v>
      </c>
      <c r="O26" s="329">
        <f t="shared" si="1"/>
        <v>861502.08829999925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41740</v>
      </c>
      <c r="I27" s="329">
        <v>4759.24</v>
      </c>
      <c r="J27" s="193" t="s">
        <v>2553</v>
      </c>
      <c r="K27" s="193"/>
      <c r="L27" s="329"/>
      <c r="M27" s="193"/>
      <c r="N27" s="329">
        <f t="shared" si="0"/>
        <v>58580.848299999234</v>
      </c>
      <c r="O27" s="329">
        <f t="shared" si="1"/>
        <v>856742.84829999926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41741</v>
      </c>
      <c r="I28" s="329">
        <v>17195.560000000001</v>
      </c>
      <c r="J28" s="193" t="s">
        <v>2553</v>
      </c>
      <c r="K28" s="193"/>
      <c r="L28" s="329"/>
      <c r="M28" s="193"/>
      <c r="N28" s="329">
        <f t="shared" si="0"/>
        <v>41385.288299999229</v>
      </c>
      <c r="O28" s="329">
        <f t="shared" si="1"/>
        <v>839547.2882999992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41742</v>
      </c>
      <c r="I29" s="329">
        <v>8413.0499999999993</v>
      </c>
      <c r="J29" s="193" t="s">
        <v>2553</v>
      </c>
      <c r="K29" s="193"/>
      <c r="L29" s="329"/>
      <c r="M29" s="193"/>
      <c r="N29" s="329">
        <f t="shared" si="0"/>
        <v>32972.238299999226</v>
      </c>
      <c r="O29" s="329">
        <f t="shared" si="1"/>
        <v>831134.23829999915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41743</v>
      </c>
      <c r="I30" s="329">
        <v>16740.22</v>
      </c>
      <c r="J30" s="193" t="s">
        <v>2553</v>
      </c>
      <c r="K30" s="193"/>
      <c r="L30" s="329"/>
      <c r="M30" s="193"/>
      <c r="N30" s="329">
        <f t="shared" ref="N30:N31" si="2">+N29-I30-L30</f>
        <v>16232.018299999225</v>
      </c>
      <c r="O30" s="329">
        <f t="shared" ref="O30:O31" si="3">O29+G30-I30-L30</f>
        <v>814394.01829999918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41744</v>
      </c>
      <c r="I31" s="329">
        <v>6734.43</v>
      </c>
      <c r="J31" s="193" t="s">
        <v>2553</v>
      </c>
      <c r="K31" s="193" t="s">
        <v>2645</v>
      </c>
      <c r="L31" s="329">
        <v>9497.5882999992245</v>
      </c>
      <c r="M31" s="193" t="s">
        <v>2553</v>
      </c>
      <c r="N31" s="329">
        <f t="shared" si="2"/>
        <v>0</v>
      </c>
      <c r="O31" s="329">
        <f t="shared" si="3"/>
        <v>798161.99999999988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41744</v>
      </c>
      <c r="I32" s="329"/>
      <c r="J32" s="193"/>
      <c r="K32" s="193" t="s">
        <v>2645</v>
      </c>
      <c r="L32" s="329">
        <v>5710.7917000007701</v>
      </c>
      <c r="M32" s="193" t="s">
        <v>2554</v>
      </c>
      <c r="N32" s="329">
        <f>C10+N31-I32-L32</f>
        <v>114018.20829999923</v>
      </c>
      <c r="O32" s="329">
        <f t="shared" ref="O32:O36" si="4">O31+G32-I32-L32</f>
        <v>792451.20829999913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41744</v>
      </c>
      <c r="I33" s="329"/>
      <c r="J33" s="193"/>
      <c r="K33" s="193" t="s">
        <v>2645</v>
      </c>
      <c r="L33" s="329">
        <v>34980.28</v>
      </c>
      <c r="M33" s="193" t="s">
        <v>2554</v>
      </c>
      <c r="N33" s="329">
        <f t="shared" ref="N33:N35" si="5">+N32-I33-L33</f>
        <v>79037.928299999228</v>
      </c>
      <c r="O33" s="329">
        <f t="shared" si="4"/>
        <v>757470.9282999991</v>
      </c>
    </row>
    <row r="34" spans="1:15" x14ac:dyDescent="0.15">
      <c r="A34" s="193"/>
      <c r="B34" s="193"/>
      <c r="C34" s="329"/>
      <c r="D34" s="482">
        <v>41745</v>
      </c>
      <c r="E34" s="193" t="s">
        <v>319</v>
      </c>
      <c r="F34" s="203" t="s">
        <v>2628</v>
      </c>
      <c r="G34" s="329">
        <v>43856.296999999999</v>
      </c>
      <c r="H34" s="482">
        <v>41745</v>
      </c>
      <c r="I34" s="329">
        <v>8716.9700000000012</v>
      </c>
      <c r="J34" s="193" t="s">
        <v>2554</v>
      </c>
      <c r="K34" s="193" t="s">
        <v>2645</v>
      </c>
      <c r="L34" s="329">
        <v>16481.54</v>
      </c>
      <c r="M34" s="193" t="s">
        <v>2554</v>
      </c>
      <c r="N34" s="329">
        <f t="shared" si="5"/>
        <v>53839.418299999226</v>
      </c>
      <c r="O34" s="329">
        <f t="shared" si="4"/>
        <v>776128.71529999911</v>
      </c>
    </row>
    <row r="35" spans="1:15" x14ac:dyDescent="0.15">
      <c r="A35" s="193"/>
      <c r="B35" s="193"/>
      <c r="C35" s="329"/>
      <c r="D35" s="482">
        <v>41746</v>
      </c>
      <c r="E35" s="193" t="s">
        <v>319</v>
      </c>
      <c r="F35" s="203" t="s">
        <v>2628</v>
      </c>
      <c r="G35" s="329">
        <v>43870.508000000002</v>
      </c>
      <c r="H35" s="482">
        <v>41746</v>
      </c>
      <c r="I35" s="329">
        <v>34585.729999999996</v>
      </c>
      <c r="J35" s="193" t="s">
        <v>2554</v>
      </c>
      <c r="K35" s="193" t="s">
        <v>2645</v>
      </c>
      <c r="L35" s="329">
        <v>19253.68829999923</v>
      </c>
      <c r="M35" s="193" t="s">
        <v>2554</v>
      </c>
      <c r="N35" s="329">
        <f t="shared" si="5"/>
        <v>0</v>
      </c>
      <c r="O35" s="329">
        <f t="shared" si="4"/>
        <v>766159.80499999993</v>
      </c>
    </row>
    <row r="36" spans="1:15" x14ac:dyDescent="0.15">
      <c r="A36" s="193"/>
      <c r="B36" s="193"/>
      <c r="C36" s="329"/>
      <c r="D36" s="482">
        <v>41746</v>
      </c>
      <c r="E36" s="193" t="s">
        <v>1283</v>
      </c>
      <c r="F36" s="193" t="s">
        <v>2633</v>
      </c>
      <c r="G36" s="329">
        <v>44927</v>
      </c>
      <c r="H36" s="482">
        <v>41746</v>
      </c>
      <c r="I36" s="329"/>
      <c r="J36" s="193"/>
      <c r="K36" s="193" t="s">
        <v>2645</v>
      </c>
      <c r="L36" s="329">
        <v>2102.91170000077</v>
      </c>
      <c r="M36" s="193" t="s">
        <v>2555</v>
      </c>
      <c r="N36" s="329">
        <f>C11+N35-I36-L36</f>
        <v>87708.088299999232</v>
      </c>
      <c r="O36" s="329">
        <f t="shared" si="4"/>
        <v>808983.89329999918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41747</v>
      </c>
      <c r="I37" s="329">
        <v>70349.530000000013</v>
      </c>
      <c r="J37" s="193" t="s">
        <v>2555</v>
      </c>
      <c r="K37" s="193" t="s">
        <v>2645</v>
      </c>
      <c r="L37" s="329">
        <v>17358.558299999218</v>
      </c>
      <c r="M37" s="193" t="s">
        <v>2555</v>
      </c>
      <c r="N37" s="329">
        <f t="shared" ref="N37" si="6">+N36-I37-L37</f>
        <v>0</v>
      </c>
      <c r="O37" s="329">
        <f t="shared" ref="O37:O38" si="7">O36+G37-I37-L37</f>
        <v>721275.80499999993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41747</v>
      </c>
      <c r="I38" s="329"/>
      <c r="J38" s="193"/>
      <c r="K38" s="193" t="s">
        <v>2645</v>
      </c>
      <c r="L38" s="329">
        <v>4104.3817000007803</v>
      </c>
      <c r="M38" s="193" t="s">
        <v>2556</v>
      </c>
      <c r="N38" s="329">
        <f>C12+N37-I38-L38</f>
        <v>205433.61829999922</v>
      </c>
      <c r="O38" s="329">
        <f t="shared" si="7"/>
        <v>717171.42329999921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41748</v>
      </c>
      <c r="I39" s="329">
        <v>37592.520000000004</v>
      </c>
      <c r="J39" s="193" t="s">
        <v>2556</v>
      </c>
      <c r="K39" s="193" t="s">
        <v>2645</v>
      </c>
      <c r="L39" s="329">
        <v>33921.43</v>
      </c>
      <c r="M39" s="193" t="s">
        <v>2556</v>
      </c>
      <c r="N39" s="329">
        <f t="shared" ref="N39:N40" si="8">+N38-I39-L39</f>
        <v>133919.6682999992</v>
      </c>
      <c r="O39" s="329">
        <f t="shared" ref="O39:O40" si="9">O38+G39-I39-L39</f>
        <v>645657.47329999914</v>
      </c>
    </row>
    <row r="40" spans="1:15" x14ac:dyDescent="0.15">
      <c r="A40" s="193"/>
      <c r="B40" s="193"/>
      <c r="C40" s="329"/>
      <c r="D40" s="482">
        <v>41749</v>
      </c>
      <c r="E40" s="193" t="s">
        <v>319</v>
      </c>
      <c r="F40" s="203" t="s">
        <v>2629</v>
      </c>
      <c r="G40" s="329">
        <v>131615.51499999998</v>
      </c>
      <c r="H40" s="482">
        <v>41749</v>
      </c>
      <c r="I40" s="329">
        <v>6017.61</v>
      </c>
      <c r="J40" s="193" t="s">
        <v>2556</v>
      </c>
      <c r="K40" s="193"/>
      <c r="L40" s="329"/>
      <c r="M40" s="193"/>
      <c r="N40" s="329">
        <f t="shared" si="8"/>
        <v>127902.0582999992</v>
      </c>
      <c r="O40" s="329">
        <f t="shared" si="9"/>
        <v>771255.37829999917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41750</v>
      </c>
      <c r="I41" s="329">
        <v>30034.250000000004</v>
      </c>
      <c r="J41" s="193" t="s">
        <v>2556</v>
      </c>
      <c r="K41" s="193" t="s">
        <v>2645</v>
      </c>
      <c r="L41" s="329">
        <v>2421.31</v>
      </c>
      <c r="M41" s="193" t="s">
        <v>2556</v>
      </c>
      <c r="N41" s="329">
        <f t="shared" ref="N41:N49" si="10">+N40-I41-L41</f>
        <v>95446.498299999206</v>
      </c>
      <c r="O41" s="329">
        <f t="shared" ref="O41:O49" si="11">O40+G41-I41-L41</f>
        <v>738799.81829999911</v>
      </c>
    </row>
    <row r="42" spans="1:15" x14ac:dyDescent="0.15">
      <c r="A42" s="193"/>
      <c r="B42" s="193"/>
      <c r="C42" s="329"/>
      <c r="D42" s="482">
        <v>41751</v>
      </c>
      <c r="E42" s="193" t="s">
        <v>1283</v>
      </c>
      <c r="F42" s="193" t="s">
        <v>2634</v>
      </c>
      <c r="G42" s="329">
        <v>119601</v>
      </c>
      <c r="H42" s="482">
        <v>41751</v>
      </c>
      <c r="I42" s="329">
        <v>28270.199100000002</v>
      </c>
      <c r="J42" s="193" t="s">
        <v>2556</v>
      </c>
      <c r="K42" s="193"/>
      <c r="L42" s="329"/>
      <c r="M42" s="203"/>
      <c r="N42" s="329">
        <f t="shared" si="10"/>
        <v>67176.299199999208</v>
      </c>
      <c r="O42" s="329">
        <f t="shared" si="11"/>
        <v>830130.61919999914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41752</v>
      </c>
      <c r="I43" s="329">
        <v>20596.150000000001</v>
      </c>
      <c r="J43" s="193" t="s">
        <v>2556</v>
      </c>
      <c r="K43" s="193" t="s">
        <v>2645</v>
      </c>
      <c r="L43" s="329">
        <v>7235.3</v>
      </c>
      <c r="M43" s="193" t="s">
        <v>2556</v>
      </c>
      <c r="N43" s="329">
        <f t="shared" si="10"/>
        <v>39344.849199999204</v>
      </c>
      <c r="O43" s="329">
        <f t="shared" si="11"/>
        <v>802299.16919999907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>
        <v>41753</v>
      </c>
      <c r="I44" s="329">
        <v>8060.8</v>
      </c>
      <c r="J44" s="193" t="s">
        <v>2556</v>
      </c>
      <c r="K44" s="193" t="s">
        <v>2645</v>
      </c>
      <c r="L44" s="329">
        <v>12054.28</v>
      </c>
      <c r="M44" s="193" t="s">
        <v>2556</v>
      </c>
      <c r="N44" s="329">
        <f t="shared" si="10"/>
        <v>19229.769199999202</v>
      </c>
      <c r="O44" s="329">
        <f t="shared" si="11"/>
        <v>782184.089199999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41753</v>
      </c>
      <c r="I45" s="329"/>
      <c r="J45" s="193"/>
      <c r="K45" s="193" t="s">
        <v>2645</v>
      </c>
      <c r="L45" s="329">
        <v>1995.74</v>
      </c>
      <c r="M45" s="193" t="s">
        <v>2556</v>
      </c>
      <c r="N45" s="329">
        <f t="shared" si="10"/>
        <v>17234.029199999201</v>
      </c>
      <c r="O45" s="329">
        <f t="shared" si="11"/>
        <v>780188.34919999901</v>
      </c>
    </row>
    <row r="46" spans="1:15" x14ac:dyDescent="0.15">
      <c r="A46" s="193"/>
      <c r="B46" s="193"/>
      <c r="C46" s="329"/>
      <c r="D46" s="482">
        <v>41754</v>
      </c>
      <c r="E46" s="193" t="s">
        <v>1283</v>
      </c>
      <c r="F46" s="193" t="s">
        <v>2635</v>
      </c>
      <c r="G46" s="329">
        <v>79694</v>
      </c>
      <c r="H46" s="482">
        <v>41754</v>
      </c>
      <c r="I46" s="329">
        <v>7256.0000000000009</v>
      </c>
      <c r="J46" s="193" t="s">
        <v>2556</v>
      </c>
      <c r="K46" s="193" t="s">
        <v>2645</v>
      </c>
      <c r="L46" s="329">
        <v>5549.29</v>
      </c>
      <c r="M46" s="193" t="s">
        <v>2556</v>
      </c>
      <c r="N46" s="329">
        <f t="shared" si="10"/>
        <v>4428.7391999992005</v>
      </c>
      <c r="O46" s="329">
        <f t="shared" si="11"/>
        <v>847077.05919999897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>
        <v>41755</v>
      </c>
      <c r="I47" s="329">
        <v>4428.7391999992005</v>
      </c>
      <c r="J47" s="193" t="s">
        <v>2556</v>
      </c>
      <c r="K47" s="193"/>
      <c r="L47" s="329"/>
      <c r="M47" s="203"/>
      <c r="N47" s="329">
        <f t="shared" si="10"/>
        <v>0</v>
      </c>
      <c r="O47" s="329">
        <f t="shared" si="11"/>
        <v>842648.31999999972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>
        <v>41755</v>
      </c>
      <c r="I48" s="329">
        <v>21817.9208000008</v>
      </c>
      <c r="J48" s="203" t="s">
        <v>2630</v>
      </c>
      <c r="K48" s="193" t="s">
        <v>2645</v>
      </c>
      <c r="L48" s="329">
        <v>34050.81</v>
      </c>
      <c r="M48" s="203" t="s">
        <v>2630</v>
      </c>
      <c r="N48" s="329">
        <f>G13+N47-I48-L48</f>
        <v>68824.269199999195</v>
      </c>
      <c r="O48" s="329">
        <f t="shared" si="11"/>
        <v>786779.58919999888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41756</v>
      </c>
      <c r="I49" s="329">
        <v>2736.72</v>
      </c>
      <c r="J49" s="203" t="s">
        <v>2630</v>
      </c>
      <c r="K49" s="193" t="s">
        <v>2645</v>
      </c>
      <c r="L49" s="329">
        <v>49404.639999999999</v>
      </c>
      <c r="M49" s="203" t="s">
        <v>2630</v>
      </c>
      <c r="N49" s="329">
        <f t="shared" si="10"/>
        <v>16682.909199999194</v>
      </c>
      <c r="O49" s="329">
        <f t="shared" si="11"/>
        <v>734638.2291999989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41757</v>
      </c>
      <c r="I50" s="329">
        <v>6843.7900000000009</v>
      </c>
      <c r="J50" s="193" t="s">
        <v>2631</v>
      </c>
      <c r="K50" s="193" t="s">
        <v>2645</v>
      </c>
      <c r="L50" s="329">
        <v>9839.1191999991934</v>
      </c>
      <c r="M50" s="193" t="s">
        <v>2631</v>
      </c>
      <c r="N50" s="329">
        <f t="shared" ref="N50:N56" si="12">+N49-I50-L50</f>
        <v>0</v>
      </c>
      <c r="O50" s="329">
        <f t="shared" ref="O50:O56" si="13">O49+G50-I50-L50</f>
        <v>717955.31999999972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41757</v>
      </c>
      <c r="I51" s="329"/>
      <c r="J51" s="193"/>
      <c r="K51" s="193" t="s">
        <v>2645</v>
      </c>
      <c r="L51" s="329">
        <v>45913.270800000799</v>
      </c>
      <c r="M51" s="193" t="s">
        <v>2631</v>
      </c>
      <c r="N51" s="329">
        <f>G15+N50-I51-L51</f>
        <v>73812.729199999201</v>
      </c>
      <c r="O51" s="329">
        <f t="shared" si="13"/>
        <v>672042.04919999896</v>
      </c>
    </row>
    <row r="52" spans="1:15" x14ac:dyDescent="0.15">
      <c r="A52" s="193"/>
      <c r="B52" s="193"/>
      <c r="C52" s="329"/>
      <c r="D52" s="482">
        <v>41758</v>
      </c>
      <c r="E52" s="193" t="s">
        <v>1283</v>
      </c>
      <c r="F52" s="193" t="s">
        <v>2636</v>
      </c>
      <c r="G52" s="329">
        <v>159340</v>
      </c>
      <c r="H52" s="482">
        <v>41758</v>
      </c>
      <c r="I52" s="329">
        <v>10045.439999999999</v>
      </c>
      <c r="J52" s="193" t="s">
        <v>2631</v>
      </c>
      <c r="K52" s="193"/>
      <c r="L52" s="329"/>
      <c r="M52" s="193"/>
      <c r="N52" s="329">
        <f t="shared" si="12"/>
        <v>63767.289199999199</v>
      </c>
      <c r="O52" s="329">
        <f t="shared" si="13"/>
        <v>821336.60919999902</v>
      </c>
    </row>
    <row r="53" spans="1:15" x14ac:dyDescent="0.15">
      <c r="A53" s="193"/>
      <c r="B53" s="193"/>
      <c r="C53" s="329"/>
      <c r="D53" s="482">
        <v>41759</v>
      </c>
      <c r="E53" s="193" t="s">
        <v>1283</v>
      </c>
      <c r="F53" s="193" t="s">
        <v>2637</v>
      </c>
      <c r="G53" s="329">
        <v>79686</v>
      </c>
      <c r="H53" s="482">
        <v>41759</v>
      </c>
      <c r="I53" s="329">
        <v>4694.5999999999995</v>
      </c>
      <c r="J53" s="193" t="s">
        <v>2631</v>
      </c>
      <c r="K53" s="193"/>
      <c r="L53" s="329"/>
      <c r="M53" s="193"/>
      <c r="N53" s="329">
        <f t="shared" si="12"/>
        <v>59072.6891999992</v>
      </c>
      <c r="O53" s="329">
        <f t="shared" si="13"/>
        <v>896328.00919999904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203"/>
      <c r="K54" s="193"/>
      <c r="L54" s="329"/>
      <c r="M54" s="193"/>
      <c r="N54" s="329">
        <f t="shared" si="12"/>
        <v>59072.6891999992</v>
      </c>
      <c r="O54" s="329">
        <f t="shared" si="13"/>
        <v>896328.00919999904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203"/>
      <c r="K55" s="193"/>
      <c r="L55" s="329"/>
      <c r="M55" s="203"/>
      <c r="N55" s="329">
        <f t="shared" si="12"/>
        <v>59072.6891999992</v>
      </c>
      <c r="O55" s="329">
        <f t="shared" si="13"/>
        <v>896328.00919999904</v>
      </c>
    </row>
    <row r="56" spans="1:15" hidden="1" x14ac:dyDescent="0.15">
      <c r="A56" s="193"/>
      <c r="B56" s="193"/>
      <c r="C56" s="329"/>
      <c r="D56" s="482"/>
      <c r="E56" s="193"/>
      <c r="F56" s="203"/>
      <c r="G56" s="329"/>
      <c r="H56" s="482"/>
      <c r="I56" s="329"/>
      <c r="J56" s="203"/>
      <c r="K56" s="193"/>
      <c r="L56" s="329"/>
      <c r="M56" s="203"/>
      <c r="N56" s="329">
        <f t="shared" si="12"/>
        <v>59072.6891999992</v>
      </c>
      <c r="O56" s="329">
        <f t="shared" si="13"/>
        <v>896328.00919999904</v>
      </c>
    </row>
    <row r="57" spans="1:15" hidden="1" x14ac:dyDescent="0.15">
      <c r="A57" s="193"/>
      <c r="B57" s="193"/>
      <c r="C57" s="329"/>
      <c r="D57" s="482"/>
      <c r="E57" s="193"/>
      <c r="F57" s="203"/>
      <c r="G57" s="329"/>
      <c r="H57" s="482"/>
      <c r="I57" s="329"/>
      <c r="J57" s="203"/>
      <c r="K57" s="193"/>
      <c r="L57" s="329"/>
      <c r="M57" s="203"/>
      <c r="N57" s="329">
        <f t="shared" si="0"/>
        <v>59072.6891999992</v>
      </c>
      <c r="O57" s="329">
        <f t="shared" si="1"/>
        <v>896328.00919999904</v>
      </c>
    </row>
    <row r="58" spans="1:15" hidden="1" x14ac:dyDescent="0.15">
      <c r="A58" s="193"/>
      <c r="B58" s="193"/>
      <c r="C58" s="329"/>
      <c r="D58" s="482"/>
      <c r="E58" s="193"/>
      <c r="F58" s="203"/>
      <c r="G58" s="329"/>
      <c r="H58" s="482"/>
      <c r="I58" s="329"/>
      <c r="J58" s="203"/>
      <c r="K58" s="193"/>
      <c r="L58" s="329"/>
      <c r="M58" s="203"/>
      <c r="N58" s="329">
        <f t="shared" si="0"/>
        <v>59072.6891999992</v>
      </c>
      <c r="O58" s="329">
        <f t="shared" si="1"/>
        <v>896328.00919999904</v>
      </c>
    </row>
    <row r="59" spans="1:15" hidden="1" x14ac:dyDescent="0.15">
      <c r="A59" s="193"/>
      <c r="B59" s="193"/>
      <c r="C59" s="329"/>
      <c r="D59" s="482"/>
      <c r="E59" s="193"/>
      <c r="F59" s="203"/>
      <c r="G59" s="329"/>
      <c r="H59" s="482"/>
      <c r="I59" s="329"/>
      <c r="J59" s="203"/>
      <c r="K59" s="193"/>
      <c r="L59" s="329"/>
      <c r="M59" s="193"/>
      <c r="N59" s="329">
        <f t="shared" si="0"/>
        <v>59072.6891999992</v>
      </c>
      <c r="O59" s="329">
        <f t="shared" si="1"/>
        <v>896328.00919999904</v>
      </c>
    </row>
    <row r="60" spans="1:15" hidden="1" x14ac:dyDescent="0.15">
      <c r="A60" s="193"/>
      <c r="B60" s="193"/>
      <c r="C60" s="329"/>
      <c r="D60" s="482"/>
      <c r="E60" s="193"/>
      <c r="F60" s="203"/>
      <c r="G60" s="329"/>
      <c r="H60" s="482"/>
      <c r="I60" s="329"/>
      <c r="J60" s="203"/>
      <c r="K60" s="193"/>
      <c r="L60" s="329"/>
      <c r="M60" s="203"/>
      <c r="N60" s="329">
        <f t="shared" si="0"/>
        <v>59072.6891999992</v>
      </c>
      <c r="O60" s="329">
        <f t="shared" si="1"/>
        <v>896328.00919999904</v>
      </c>
    </row>
    <row r="61" spans="1:15" hidden="1" x14ac:dyDescent="0.15">
      <c r="A61" s="193"/>
      <c r="B61" s="193"/>
      <c r="C61" s="329"/>
      <c r="D61" s="482"/>
      <c r="E61" s="193"/>
      <c r="F61" s="203"/>
      <c r="G61" s="329"/>
      <c r="H61" s="482"/>
      <c r="I61" s="329"/>
      <c r="J61" s="193"/>
      <c r="K61" s="193"/>
      <c r="L61" s="329"/>
      <c r="M61" s="193"/>
      <c r="N61" s="329">
        <f t="shared" si="0"/>
        <v>59072.6891999992</v>
      </c>
      <c r="O61" s="329">
        <f t="shared" si="1"/>
        <v>896328.00919999904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203"/>
      <c r="K62" s="193"/>
      <c r="L62" s="329"/>
      <c r="M62" s="193"/>
      <c r="N62" s="329">
        <f t="shared" si="0"/>
        <v>59072.6891999992</v>
      </c>
      <c r="O62" s="329">
        <f t="shared" si="1"/>
        <v>896328.00919999904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0"/>
        <v>59072.6891999992</v>
      </c>
      <c r="O63" s="329">
        <f t="shared" si="1"/>
        <v>896328.00919999904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0"/>
        <v>59072.6891999992</v>
      </c>
      <c r="O64" s="329">
        <f t="shared" si="1"/>
        <v>896328.00919999904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203"/>
      <c r="K65" s="193"/>
      <c r="L65" s="329"/>
      <c r="M65" s="193"/>
      <c r="N65" s="329">
        <f t="shared" si="0"/>
        <v>59072.6891999992</v>
      </c>
      <c r="O65" s="329">
        <f t="shared" si="1"/>
        <v>896328.00919999904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0"/>
        <v>59072.6891999992</v>
      </c>
      <c r="O66" s="329">
        <f t="shared" si="1"/>
        <v>896328.00919999904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193"/>
      <c r="N67" s="329">
        <f t="shared" si="0"/>
        <v>59072.6891999992</v>
      </c>
      <c r="O67" s="329">
        <f t="shared" si="1"/>
        <v>896328.00919999904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0"/>
        <v>59072.6891999992</v>
      </c>
      <c r="O68" s="329">
        <f t="shared" si="1"/>
        <v>896328.00919999904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0"/>
        <v>59072.6891999992</v>
      </c>
      <c r="O69" s="329">
        <f t="shared" si="1"/>
        <v>896328.00919999904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0"/>
        <v>59072.6891999992</v>
      </c>
      <c r="O70" s="329">
        <f t="shared" si="1"/>
        <v>896328.00919999904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0"/>
        <v>59072.6891999992</v>
      </c>
      <c r="O71" s="329">
        <f t="shared" si="1"/>
        <v>896328.00919999904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0"/>
        <v>59072.6891999992</v>
      </c>
      <c r="O72" s="329">
        <f t="shared" si="1"/>
        <v>896328.00919999904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ref="N73:N100" si="14">+N72-I73-L73</f>
        <v>59072.6891999992</v>
      </c>
      <c r="O73" s="329">
        <f t="shared" ref="O73:O100" si="15">O72+G73-I73-L73</f>
        <v>896328.00919999904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14"/>
        <v>59072.6891999992</v>
      </c>
      <c r="O74" s="329">
        <f t="shared" si="15"/>
        <v>896328.00919999904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14"/>
        <v>59072.6891999992</v>
      </c>
      <c r="O75" s="329">
        <f t="shared" si="15"/>
        <v>896328.00919999904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14"/>
        <v>59072.6891999992</v>
      </c>
      <c r="O76" s="329">
        <f t="shared" si="15"/>
        <v>896328.00919999904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14"/>
        <v>59072.6891999992</v>
      </c>
      <c r="O77" s="329">
        <f t="shared" si="15"/>
        <v>896328.00919999904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14"/>
        <v>59072.6891999992</v>
      </c>
      <c r="O78" s="329">
        <f t="shared" si="15"/>
        <v>896328.00919999904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14"/>
        <v>59072.6891999992</v>
      </c>
      <c r="O79" s="329">
        <f t="shared" si="15"/>
        <v>896328.00919999904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14"/>
        <v>59072.6891999992</v>
      </c>
      <c r="O80" s="329">
        <f t="shared" si="15"/>
        <v>896328.00919999904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14"/>
        <v>59072.6891999992</v>
      </c>
      <c r="O81" s="329">
        <f t="shared" si="15"/>
        <v>896328.00919999904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14"/>
        <v>59072.6891999992</v>
      </c>
      <c r="O82" s="329">
        <f t="shared" si="15"/>
        <v>896328.00919999904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14"/>
        <v>59072.6891999992</v>
      </c>
      <c r="O83" s="329">
        <f t="shared" si="15"/>
        <v>896328.00919999904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14"/>
        <v>59072.6891999992</v>
      </c>
      <c r="O84" s="329">
        <f t="shared" si="15"/>
        <v>896328.00919999904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14"/>
        <v>59072.6891999992</v>
      </c>
      <c r="O85" s="329">
        <f t="shared" si="15"/>
        <v>896328.00919999904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14"/>
        <v>59072.6891999992</v>
      </c>
      <c r="O86" s="329">
        <f t="shared" si="15"/>
        <v>896328.00919999904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14"/>
        <v>59072.6891999992</v>
      </c>
      <c r="O87" s="329">
        <f t="shared" si="15"/>
        <v>896328.00919999904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14"/>
        <v>59072.6891999992</v>
      </c>
      <c r="O88" s="329">
        <f t="shared" si="15"/>
        <v>896328.00919999904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14"/>
        <v>59072.6891999992</v>
      </c>
      <c r="O89" s="329">
        <f t="shared" si="15"/>
        <v>896328.00919999904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14"/>
        <v>59072.6891999992</v>
      </c>
      <c r="O90" s="329">
        <f t="shared" si="15"/>
        <v>896328.00919999904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14"/>
        <v>59072.6891999992</v>
      </c>
      <c r="O91" s="329">
        <f t="shared" si="15"/>
        <v>896328.00919999904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14"/>
        <v>59072.6891999992</v>
      </c>
      <c r="O92" s="329">
        <f t="shared" si="15"/>
        <v>896328.00919999904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14"/>
        <v>59072.6891999992</v>
      </c>
      <c r="O93" s="329">
        <f t="shared" si="15"/>
        <v>896328.00919999904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14"/>
        <v>59072.6891999992</v>
      </c>
      <c r="O94" s="329">
        <f t="shared" si="15"/>
        <v>896328.00919999904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14"/>
        <v>59072.6891999992</v>
      </c>
      <c r="O95" s="329">
        <f t="shared" si="15"/>
        <v>896328.00919999904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14"/>
        <v>59072.6891999992</v>
      </c>
      <c r="O96" s="329">
        <f t="shared" si="15"/>
        <v>896328.00919999904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14"/>
        <v>59072.6891999992</v>
      </c>
      <c r="O97" s="329">
        <f t="shared" si="15"/>
        <v>896328.00919999904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14"/>
        <v>59072.6891999992</v>
      </c>
      <c r="O98" s="329">
        <f t="shared" si="15"/>
        <v>896328.00919999904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14"/>
        <v>59072.6891999992</v>
      </c>
      <c r="O99" s="329">
        <f t="shared" si="15"/>
        <v>896328.00919999904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14"/>
        <v>59072.6891999992</v>
      </c>
      <c r="O100" s="329">
        <f t="shared" si="15"/>
        <v>896328.00919999904</v>
      </c>
    </row>
    <row r="101" spans="1:15" x14ac:dyDescent="0.15">
      <c r="A101" s="224"/>
      <c r="B101" s="224"/>
      <c r="C101" s="335">
        <f>SUM(C7:C100)</f>
        <v>766972.32829999924</v>
      </c>
      <c r="D101" s="224"/>
      <c r="E101" s="224"/>
      <c r="F101" s="224"/>
      <c r="G101" s="335">
        <f>SUM(G7:G99)</f>
        <v>1081674.32</v>
      </c>
      <c r="H101" s="226"/>
      <c r="I101" s="335">
        <f>SUM(I7:I99)</f>
        <v>490433.71909999993</v>
      </c>
      <c r="J101" s="224"/>
      <c r="K101" s="224"/>
      <c r="L101" s="335">
        <f>SUM(L7:L99)</f>
        <v>461884.92000000004</v>
      </c>
      <c r="M101" s="224"/>
      <c r="N101" s="227"/>
      <c r="O101" s="228">
        <f>C101+G101-I101-L101</f>
        <v>896328.00919999939</v>
      </c>
    </row>
    <row r="102" spans="1:15" x14ac:dyDescent="0.15">
      <c r="A102" s="230"/>
      <c r="B102" s="615"/>
      <c r="C102" s="615"/>
      <c r="D102" s="615"/>
      <c r="E102" s="231"/>
      <c r="F102" s="504"/>
      <c r="G102" s="232">
        <f>+G101-'[1]รับ 0414'!$D$30</f>
        <v>0</v>
      </c>
      <c r="H102" s="233"/>
      <c r="I102" s="234"/>
      <c r="J102" s="272"/>
      <c r="K102" s="235" t="s">
        <v>200</v>
      </c>
      <c r="L102" s="236">
        <f>+L101+I101</f>
        <v>952318.63910000003</v>
      </c>
      <c r="M102" s="284">
        <f>+L102-'JP1 อู่ตะเภา 0414'!I321</f>
        <v>0</v>
      </c>
      <c r="N102" s="330">
        <f>+N100</f>
        <v>59072.6891999992</v>
      </c>
      <c r="O102" s="193" t="s">
        <v>2631</v>
      </c>
    </row>
    <row r="103" spans="1:15" x14ac:dyDescent="0.15">
      <c r="A103" s="181"/>
      <c r="B103" s="505"/>
      <c r="C103" s="336"/>
      <c r="D103" s="505"/>
      <c r="E103" s="231"/>
      <c r="F103" s="504"/>
      <c r="G103" s="232"/>
      <c r="H103" s="233"/>
      <c r="I103" s="234"/>
      <c r="J103" s="273"/>
      <c r="K103" s="235"/>
      <c r="L103" s="236"/>
      <c r="M103" s="284"/>
      <c r="N103" s="330">
        <v>134665</v>
      </c>
      <c r="O103" s="331" t="s">
        <v>2632</v>
      </c>
    </row>
    <row r="104" spans="1:15" x14ac:dyDescent="0.15">
      <c r="A104" s="230"/>
      <c r="B104" s="505"/>
      <c r="C104" s="336"/>
      <c r="D104" s="505"/>
      <c r="E104" s="231"/>
      <c r="F104" s="504"/>
      <c r="G104" s="232"/>
      <c r="H104" s="233"/>
      <c r="I104" s="234"/>
      <c r="J104" s="236"/>
      <c r="K104" s="268"/>
      <c r="L104" s="236"/>
      <c r="M104" s="235"/>
      <c r="N104" s="330">
        <v>87726.804999999993</v>
      </c>
      <c r="O104" s="331" t="s">
        <v>2628</v>
      </c>
    </row>
    <row r="105" spans="1:15" x14ac:dyDescent="0.15">
      <c r="A105" s="230"/>
      <c r="B105" s="505"/>
      <c r="C105" s="336"/>
      <c r="D105" s="505"/>
      <c r="E105" s="231"/>
      <c r="F105" s="504"/>
      <c r="G105" s="232"/>
      <c r="H105" s="233"/>
      <c r="I105" s="234"/>
      <c r="J105" s="236"/>
      <c r="K105" s="268"/>
      <c r="L105" s="236"/>
      <c r="M105" s="235"/>
      <c r="N105" s="330">
        <v>44927</v>
      </c>
      <c r="O105" s="331" t="s">
        <v>2633</v>
      </c>
    </row>
    <row r="106" spans="1:15" x14ac:dyDescent="0.15">
      <c r="A106" s="230" t="s">
        <v>2552</v>
      </c>
      <c r="B106" s="505" t="s">
        <v>2638</v>
      </c>
      <c r="C106" s="336"/>
      <c r="D106" s="505"/>
      <c r="E106" s="231" t="s">
        <v>67</v>
      </c>
      <c r="F106" s="504">
        <v>641150.81999999995</v>
      </c>
      <c r="G106" s="232" t="s">
        <v>98</v>
      </c>
      <c r="H106" s="233">
        <v>41716</v>
      </c>
      <c r="I106" s="234" t="s">
        <v>199</v>
      </c>
      <c r="J106" s="236">
        <v>35669.058299999197</v>
      </c>
      <c r="K106" s="268"/>
      <c r="L106" s="236"/>
      <c r="M106" s="235"/>
      <c r="N106" s="330">
        <v>131615.51499999998</v>
      </c>
      <c r="O106" s="331" t="s">
        <v>2629</v>
      </c>
    </row>
    <row r="107" spans="1:15" x14ac:dyDescent="0.15">
      <c r="A107" s="230" t="s">
        <v>2553</v>
      </c>
      <c r="B107" s="505" t="s">
        <v>2639</v>
      </c>
      <c r="C107" s="336"/>
      <c r="D107" s="505"/>
      <c r="E107" s="231" t="s">
        <v>67</v>
      </c>
      <c r="F107" s="504">
        <v>2132107.7599999998</v>
      </c>
      <c r="G107" s="232" t="s">
        <v>98</v>
      </c>
      <c r="H107" s="233">
        <v>41719</v>
      </c>
      <c r="I107" s="234" t="s">
        <v>199</v>
      </c>
      <c r="J107" s="236">
        <v>123838.52000000002</v>
      </c>
      <c r="K107" s="268"/>
      <c r="L107" s="236"/>
      <c r="M107" s="235"/>
      <c r="N107" s="330">
        <v>119601</v>
      </c>
      <c r="O107" s="331" t="s">
        <v>2634</v>
      </c>
    </row>
    <row r="108" spans="1:15" x14ac:dyDescent="0.15">
      <c r="A108" s="230" t="s">
        <v>2554</v>
      </c>
      <c r="B108" s="505" t="s">
        <v>2640</v>
      </c>
      <c r="C108" s="336"/>
      <c r="D108" s="505"/>
      <c r="E108" s="231" t="s">
        <v>67</v>
      </c>
      <c r="F108" s="504">
        <v>2095411.8</v>
      </c>
      <c r="G108" s="232" t="s">
        <v>98</v>
      </c>
      <c r="H108" s="233">
        <v>41722</v>
      </c>
      <c r="I108" s="234" t="s">
        <v>199</v>
      </c>
      <c r="J108" s="236">
        <v>76426.3</v>
      </c>
      <c r="K108" s="268"/>
      <c r="L108" s="236"/>
      <c r="M108" s="235"/>
      <c r="N108" s="330">
        <v>79694</v>
      </c>
      <c r="O108" s="331" t="s">
        <v>2635</v>
      </c>
    </row>
    <row r="109" spans="1:15" x14ac:dyDescent="0.15">
      <c r="A109" s="230" t="s">
        <v>2555</v>
      </c>
      <c r="B109" s="505" t="s">
        <v>2641</v>
      </c>
      <c r="C109" s="336"/>
      <c r="D109" s="505"/>
      <c r="E109" s="231" t="s">
        <v>67</v>
      </c>
      <c r="F109" s="504">
        <v>2683108.66</v>
      </c>
      <c r="G109" s="232" t="s">
        <v>98</v>
      </c>
      <c r="H109" s="233">
        <v>41729</v>
      </c>
      <c r="I109" s="234" t="s">
        <v>199</v>
      </c>
      <c r="J109" s="236">
        <v>19461.469999999987</v>
      </c>
      <c r="K109" s="268"/>
      <c r="M109" s="235"/>
      <c r="N109" s="330">
        <v>159340</v>
      </c>
      <c r="O109" s="331" t="s">
        <v>2636</v>
      </c>
    </row>
    <row r="110" spans="1:15" x14ac:dyDescent="0.15">
      <c r="A110" s="230" t="s">
        <v>2556</v>
      </c>
      <c r="B110" s="505" t="s">
        <v>2642</v>
      </c>
      <c r="C110" s="336"/>
      <c r="D110" s="505"/>
      <c r="E110" s="231" t="s">
        <v>67</v>
      </c>
      <c r="F110" s="504">
        <v>650231.18999999994</v>
      </c>
      <c r="G110" s="232" t="s">
        <v>98</v>
      </c>
      <c r="H110" s="233">
        <v>41737</v>
      </c>
      <c r="I110" s="234" t="s">
        <v>199</v>
      </c>
      <c r="J110" s="180">
        <v>67281.731700000775</v>
      </c>
      <c r="K110" s="268"/>
      <c r="M110" s="235"/>
      <c r="N110" s="330">
        <v>79686</v>
      </c>
      <c r="O110" s="331" t="s">
        <v>2637</v>
      </c>
    </row>
    <row r="111" spans="1:15" x14ac:dyDescent="0.15">
      <c r="A111" s="230" t="s">
        <v>2630</v>
      </c>
      <c r="B111" s="505" t="s">
        <v>2643</v>
      </c>
      <c r="C111" s="336"/>
      <c r="D111" s="505"/>
      <c r="E111" s="231" t="s">
        <v>67</v>
      </c>
      <c r="F111" s="504">
        <v>1525311.94</v>
      </c>
      <c r="G111" s="232" t="s">
        <v>98</v>
      </c>
      <c r="H111" s="233">
        <v>41740</v>
      </c>
      <c r="I111" s="234" t="s">
        <v>199</v>
      </c>
      <c r="J111" s="180">
        <v>83455.45</v>
      </c>
      <c r="K111" s="268"/>
      <c r="M111" s="235"/>
      <c r="N111" s="330"/>
      <c r="O111" s="331"/>
    </row>
    <row r="112" spans="1:15" x14ac:dyDescent="0.15">
      <c r="A112" s="230" t="s">
        <v>2631</v>
      </c>
      <c r="B112" s="505" t="s">
        <v>2644</v>
      </c>
      <c r="C112" s="336"/>
      <c r="D112" s="505"/>
      <c r="E112" s="231" t="s">
        <v>67</v>
      </c>
      <c r="F112" s="504">
        <v>2134921.87</v>
      </c>
      <c r="G112" s="232" t="s">
        <v>98</v>
      </c>
      <c r="H112" s="233">
        <v>41746</v>
      </c>
      <c r="I112" s="234" t="s">
        <v>199</v>
      </c>
      <c r="J112" s="180">
        <v>55752.389999999992</v>
      </c>
      <c r="K112" s="268"/>
      <c r="M112" s="235"/>
      <c r="N112" s="330"/>
      <c r="O112" s="331"/>
    </row>
    <row r="113" spans="1:15" ht="12" thickBot="1" x14ac:dyDescent="0.2">
      <c r="A113" s="230"/>
      <c r="B113" s="505"/>
      <c r="C113" s="336"/>
      <c r="D113" s="505"/>
      <c r="E113" s="231"/>
      <c r="F113" s="504"/>
      <c r="G113" s="232"/>
      <c r="H113" s="233"/>
      <c r="I113" s="401" t="s">
        <v>1920</v>
      </c>
      <c r="J113" s="274">
        <f>SUM(J106:J112)</f>
        <v>461884.92</v>
      </c>
      <c r="K113" s="268"/>
      <c r="M113" s="235"/>
      <c r="N113" s="330"/>
      <c r="O113" s="331"/>
    </row>
    <row r="114" spans="1:15" ht="12" thickTop="1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35"/>
      <c r="N114" s="330"/>
      <c r="O114" s="331"/>
    </row>
    <row r="115" spans="1:15" x14ac:dyDescent="0.15">
      <c r="A115" s="230" t="s">
        <v>2552</v>
      </c>
      <c r="B115" s="180">
        <v>35669</v>
      </c>
      <c r="C115" s="349">
        <v>24.614599999999999</v>
      </c>
      <c r="D115" s="350">
        <f t="shared" ref="D115:D121" si="16">+B115*C115</f>
        <v>877978.16740000003</v>
      </c>
      <c r="E115" s="350">
        <f t="shared" ref="E115:E121" si="17">+D115*0.01</f>
        <v>8779.7816739999998</v>
      </c>
      <c r="F115" s="350">
        <f t="shared" ref="F115:F121" si="18">+E115*0.1</f>
        <v>877.97816740000007</v>
      </c>
      <c r="G115" s="351">
        <f t="shared" ref="G115:G121" si="19">+E115+F115</f>
        <v>9657.7598414000004</v>
      </c>
      <c r="I115" s="229"/>
      <c r="J115" s="229"/>
      <c r="M115" s="235"/>
      <c r="N115" s="330"/>
      <c r="O115" s="331"/>
    </row>
    <row r="116" spans="1:15" x14ac:dyDescent="0.15">
      <c r="A116" s="230" t="s">
        <v>2553</v>
      </c>
      <c r="B116" s="180">
        <v>123839</v>
      </c>
      <c r="C116" s="349">
        <v>24.6403</v>
      </c>
      <c r="D116" s="350">
        <f t="shared" si="16"/>
        <v>3051430.1116999998</v>
      </c>
      <c r="E116" s="350">
        <f t="shared" si="17"/>
        <v>30514.301116999999</v>
      </c>
      <c r="F116" s="350">
        <f t="shared" si="18"/>
        <v>3051.4301117</v>
      </c>
      <c r="G116" s="351">
        <f t="shared" si="19"/>
        <v>33565.731228700002</v>
      </c>
      <c r="I116" s="229"/>
      <c r="J116" s="229"/>
      <c r="M116" s="235"/>
      <c r="N116" s="330"/>
      <c r="O116" s="331"/>
    </row>
    <row r="117" spans="1:15" x14ac:dyDescent="0.15">
      <c r="A117" s="230" t="s">
        <v>2554</v>
      </c>
      <c r="B117" s="180">
        <v>76426</v>
      </c>
      <c r="C117" s="349">
        <v>24.455100000000002</v>
      </c>
      <c r="D117" s="350">
        <f t="shared" si="16"/>
        <v>1869005.4726000002</v>
      </c>
      <c r="E117" s="350">
        <f t="shared" si="17"/>
        <v>18690.054726000002</v>
      </c>
      <c r="F117" s="350">
        <f t="shared" si="18"/>
        <v>1869.0054726000003</v>
      </c>
      <c r="G117" s="351">
        <f t="shared" si="19"/>
        <v>20559.060198600004</v>
      </c>
      <c r="I117" s="229"/>
      <c r="J117" s="229"/>
      <c r="M117" s="266">
        <f>+O117-O101</f>
        <v>0</v>
      </c>
      <c r="N117" s="228" t="s">
        <v>56</v>
      </c>
      <c r="O117" s="333">
        <f>SUM(N102:N116)</f>
        <v>896328.00919999916</v>
      </c>
    </row>
    <row r="118" spans="1:15" x14ac:dyDescent="0.15">
      <c r="A118" s="230" t="s">
        <v>2555</v>
      </c>
      <c r="B118" s="180">
        <v>19461</v>
      </c>
      <c r="C118" s="349">
        <v>24.444400000000002</v>
      </c>
      <c r="D118" s="350">
        <f t="shared" si="16"/>
        <v>475712.46840000001</v>
      </c>
      <c r="E118" s="350">
        <f t="shared" si="17"/>
        <v>4757.1246840000003</v>
      </c>
      <c r="F118" s="350">
        <f t="shared" si="18"/>
        <v>475.71246840000003</v>
      </c>
      <c r="G118" s="351">
        <f t="shared" si="19"/>
        <v>5232.8371524000004</v>
      </c>
      <c r="I118" s="229"/>
      <c r="J118" s="259"/>
    </row>
    <row r="119" spans="1:15" s="181" customFormat="1" x14ac:dyDescent="0.15">
      <c r="A119" s="230" t="s">
        <v>2556</v>
      </c>
      <c r="B119" s="180">
        <v>67282</v>
      </c>
      <c r="C119" s="349">
        <v>24.743300000000001</v>
      </c>
      <c r="D119" s="350">
        <f t="shared" si="16"/>
        <v>1664778.7106000001</v>
      </c>
      <c r="E119" s="350">
        <f t="shared" si="17"/>
        <v>16647.787106</v>
      </c>
      <c r="F119" s="350">
        <f t="shared" si="18"/>
        <v>1664.7787106000001</v>
      </c>
      <c r="G119" s="351">
        <f t="shared" si="19"/>
        <v>18312.565816599999</v>
      </c>
      <c r="I119" s="229"/>
      <c r="J119" s="229"/>
      <c r="L119" s="180"/>
      <c r="M119" s="182"/>
      <c r="N119" s="180"/>
      <c r="O119" s="180"/>
    </row>
    <row r="120" spans="1:15" s="181" customFormat="1" x14ac:dyDescent="0.15">
      <c r="A120" s="230" t="s">
        <v>2630</v>
      </c>
      <c r="B120" s="180">
        <v>83455</v>
      </c>
      <c r="C120" s="349">
        <v>24.575500000000002</v>
      </c>
      <c r="D120" s="350">
        <f t="shared" si="16"/>
        <v>2050948.3525</v>
      </c>
      <c r="E120" s="350">
        <f t="shared" si="17"/>
        <v>20509.483525</v>
      </c>
      <c r="F120" s="350">
        <f t="shared" si="18"/>
        <v>2050.9483525000001</v>
      </c>
      <c r="G120" s="351">
        <f t="shared" si="19"/>
        <v>22560.431877499999</v>
      </c>
      <c r="I120" s="229"/>
      <c r="J120" s="259"/>
      <c r="L120" s="180"/>
      <c r="M120" s="182"/>
      <c r="N120" s="180"/>
      <c r="O120" s="180"/>
    </row>
    <row r="121" spans="1:15" x14ac:dyDescent="0.15">
      <c r="A121" s="230" t="s">
        <v>2631</v>
      </c>
      <c r="B121" s="180">
        <v>55752</v>
      </c>
      <c r="C121" s="349">
        <v>24.422599999999999</v>
      </c>
      <c r="D121" s="350">
        <f t="shared" si="16"/>
        <v>1361608.7952000001</v>
      </c>
      <c r="E121" s="350">
        <f t="shared" si="17"/>
        <v>13616.087952000002</v>
      </c>
      <c r="F121" s="350">
        <f t="shared" si="18"/>
        <v>1361.6087952000003</v>
      </c>
      <c r="G121" s="351">
        <f t="shared" si="19"/>
        <v>14977.696747200001</v>
      </c>
      <c r="I121" s="229"/>
      <c r="J121" s="259"/>
    </row>
    <row r="122" spans="1:15" ht="12" thickBot="1" x14ac:dyDescent="0.2">
      <c r="A122" s="230"/>
      <c r="B122" s="381">
        <f>SUM(B115:B121)</f>
        <v>461884</v>
      </c>
      <c r="C122" s="349"/>
      <c r="D122" s="350"/>
      <c r="E122" s="380">
        <f>SUM(E115:E121)</f>
        <v>113514.62078400001</v>
      </c>
      <c r="F122" s="380">
        <f t="shared" ref="F122:G122" si="20">SUM(F115:F121)</f>
        <v>11351.4620784</v>
      </c>
      <c r="G122" s="380">
        <f t="shared" si="20"/>
        <v>124866.0828624</v>
      </c>
      <c r="I122" s="229"/>
    </row>
    <row r="123" spans="1:15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O123"/>
  <sheetViews>
    <sheetView topLeftCell="B1" zoomScale="115" zoomScaleNormal="115" workbookViewId="0">
      <pane ySplit="6" topLeftCell="A103" activePane="bottomLeft" state="frozen"/>
      <selection pane="bottomLeft" activeCell="J122" sqref="J12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384" width="18.5703125" style="182"/>
  </cols>
  <sheetData>
    <row r="1" spans="1:15" ht="17.25" customHeight="1" x14ac:dyDescent="0.15">
      <c r="A1" s="178" t="s">
        <v>2567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2550</v>
      </c>
      <c r="B7" s="263"/>
      <c r="C7" s="328">
        <v>28323.328299999186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28323.328299999186</v>
      </c>
      <c r="O7" s="328">
        <f>+C101</f>
        <v>766972.32829999924</v>
      </c>
    </row>
    <row r="8" spans="1:15" x14ac:dyDescent="0.15">
      <c r="A8" s="193" t="s">
        <v>2552</v>
      </c>
      <c r="B8" s="193"/>
      <c r="C8" s="329">
        <v>79931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28323.328299999186</v>
      </c>
      <c r="O8" s="329">
        <f>O7+G8-I8-L8</f>
        <v>766972.32829999924</v>
      </c>
    </row>
    <row r="9" spans="1:15" x14ac:dyDescent="0.15">
      <c r="A9" s="193" t="s">
        <v>2553</v>
      </c>
      <c r="B9" s="193"/>
      <c r="C9" s="329">
        <v>239640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0" si="0">+N8-I9-L9</f>
        <v>28323.328299999186</v>
      </c>
      <c r="O9" s="329">
        <f t="shared" ref="O9:O10" si="1">O8+G9-I9-L9</f>
        <v>766972.32829999924</v>
      </c>
    </row>
    <row r="10" spans="1:15" x14ac:dyDescent="0.15">
      <c r="A10" s="193" t="s">
        <v>2554</v>
      </c>
      <c r="B10" s="193"/>
      <c r="C10" s="329">
        <v>119729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28323.328299999186</v>
      </c>
      <c r="O10" s="329">
        <f t="shared" si="1"/>
        <v>766972.32829999924</v>
      </c>
    </row>
    <row r="11" spans="1:15" x14ac:dyDescent="0.15">
      <c r="A11" s="193" t="s">
        <v>2555</v>
      </c>
      <c r="B11" s="193"/>
      <c r="C11" s="329">
        <v>89811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ref="N11:N75" si="2">+N10-I11-L11</f>
        <v>28323.328299999186</v>
      </c>
      <c r="O11" s="329">
        <f t="shared" ref="O11:O75" si="3">O10+G11-I11-L11</f>
        <v>766972.32829999924</v>
      </c>
    </row>
    <row r="12" spans="1:15" x14ac:dyDescent="0.15">
      <c r="A12" s="193" t="s">
        <v>2556</v>
      </c>
      <c r="B12" s="193"/>
      <c r="C12" s="329">
        <v>209538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28323.328299999186</v>
      </c>
      <c r="O12" s="329">
        <f t="shared" si="3"/>
        <v>766972.32829999924</v>
      </c>
    </row>
    <row r="13" spans="1:15" x14ac:dyDescent="0.15">
      <c r="A13" s="193"/>
      <c r="B13" s="193"/>
      <c r="C13" s="329"/>
      <c r="D13" s="482">
        <v>41730</v>
      </c>
      <c r="E13" s="193" t="s">
        <v>1283</v>
      </c>
      <c r="F13" s="203" t="s">
        <v>2630</v>
      </c>
      <c r="G13" s="329">
        <v>124693</v>
      </c>
      <c r="H13" s="482">
        <v>41730</v>
      </c>
      <c r="I13" s="329">
        <v>9945.869999999999</v>
      </c>
      <c r="J13" s="193" t="s">
        <v>2550</v>
      </c>
      <c r="K13" s="193"/>
      <c r="L13" s="329"/>
      <c r="M13" s="207"/>
      <c r="N13" s="329">
        <f t="shared" si="2"/>
        <v>18377.458299999187</v>
      </c>
      <c r="O13" s="329">
        <f t="shared" si="3"/>
        <v>881719.45829999924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41731</v>
      </c>
      <c r="I14" s="329">
        <v>10135.630000000001</v>
      </c>
      <c r="J14" s="193" t="s">
        <v>2550</v>
      </c>
      <c r="K14" s="193"/>
      <c r="L14" s="329"/>
      <c r="M14" s="193"/>
      <c r="N14" s="329">
        <f t="shared" si="2"/>
        <v>8241.8282999991861</v>
      </c>
      <c r="O14" s="329">
        <f t="shared" si="3"/>
        <v>871583.82829999924</v>
      </c>
    </row>
    <row r="15" spans="1:15" x14ac:dyDescent="0.15">
      <c r="A15" s="193"/>
      <c r="B15" s="193"/>
      <c r="C15" s="329"/>
      <c r="D15" s="482">
        <v>41732</v>
      </c>
      <c r="E15" s="193" t="s">
        <v>1283</v>
      </c>
      <c r="F15" s="193" t="s">
        <v>2631</v>
      </c>
      <c r="G15" s="329">
        <v>119726</v>
      </c>
      <c r="H15" s="482">
        <v>41732</v>
      </c>
      <c r="I15" s="329">
        <v>8241.8282999991861</v>
      </c>
      <c r="J15" s="193" t="s">
        <v>2550</v>
      </c>
      <c r="K15" s="193"/>
      <c r="L15" s="329"/>
      <c r="M15" s="193"/>
      <c r="N15" s="329">
        <f t="shared" si="2"/>
        <v>0</v>
      </c>
      <c r="O15" s="329">
        <f t="shared" si="3"/>
        <v>983068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41732</v>
      </c>
      <c r="I16" s="329">
        <v>10263.741700000801</v>
      </c>
      <c r="J16" s="193" t="s">
        <v>2552</v>
      </c>
      <c r="K16" s="193"/>
      <c r="L16" s="329"/>
      <c r="M16" s="193"/>
      <c r="N16" s="329">
        <f>C8+N15-I16-L16</f>
        <v>69667.258299999201</v>
      </c>
      <c r="O16" s="329">
        <f t="shared" si="3"/>
        <v>972804.25829999917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41733</v>
      </c>
      <c r="I17" s="329">
        <v>28396.74</v>
      </c>
      <c r="J17" s="193" t="s">
        <v>2552</v>
      </c>
      <c r="K17" s="193"/>
      <c r="L17" s="329"/>
      <c r="M17" s="193"/>
      <c r="N17" s="329">
        <f t="shared" si="2"/>
        <v>41270.518299999196</v>
      </c>
      <c r="O17" s="329">
        <f t="shared" si="3"/>
        <v>944407.51829999918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41734</v>
      </c>
      <c r="I18" s="329">
        <v>5601.4599999999991</v>
      </c>
      <c r="J18" s="193" t="s">
        <v>2552</v>
      </c>
      <c r="K18" s="193" t="s">
        <v>2645</v>
      </c>
      <c r="L18" s="329">
        <v>35669.058299999197</v>
      </c>
      <c r="M18" s="193" t="s">
        <v>2552</v>
      </c>
      <c r="N18" s="329">
        <f t="shared" si="2"/>
        <v>0</v>
      </c>
      <c r="O18" s="329">
        <f t="shared" si="3"/>
        <v>903137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41734</v>
      </c>
      <c r="I19" s="329"/>
      <c r="J19" s="193"/>
      <c r="K19" s="193" t="s">
        <v>2645</v>
      </c>
      <c r="L19" s="329">
        <v>735.49170000080596</v>
      </c>
      <c r="M19" s="193" t="s">
        <v>2553</v>
      </c>
      <c r="N19" s="329">
        <f>C9+N18-I19-L19</f>
        <v>238904.5082999992</v>
      </c>
      <c r="O19" s="329">
        <f t="shared" si="3"/>
        <v>902401.50829999917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41734</v>
      </c>
      <c r="I20" s="329"/>
      <c r="J20" s="193"/>
      <c r="K20" s="193" t="s">
        <v>2645</v>
      </c>
      <c r="L20" s="329">
        <v>44182.7</v>
      </c>
      <c r="M20" s="193" t="s">
        <v>2553</v>
      </c>
      <c r="N20" s="329">
        <f t="shared" si="2"/>
        <v>194721.80829999922</v>
      </c>
      <c r="O20" s="329">
        <f t="shared" si="3"/>
        <v>858218.80829999922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41735</v>
      </c>
      <c r="I21" s="329">
        <v>5918</v>
      </c>
      <c r="J21" s="193" t="s">
        <v>2553</v>
      </c>
      <c r="K21" s="193"/>
      <c r="L21" s="329"/>
      <c r="M21" s="193"/>
      <c r="N21" s="329">
        <f t="shared" si="2"/>
        <v>188803.80829999922</v>
      </c>
      <c r="O21" s="329">
        <f t="shared" si="3"/>
        <v>852300.80829999922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41736</v>
      </c>
      <c r="I22" s="329">
        <v>20136.280000000002</v>
      </c>
      <c r="J22" s="193" t="s">
        <v>2553</v>
      </c>
      <c r="K22" s="193" t="s">
        <v>2645</v>
      </c>
      <c r="L22" s="329">
        <v>21045.8</v>
      </c>
      <c r="M22" s="193" t="s">
        <v>2553</v>
      </c>
      <c r="N22" s="329">
        <f t="shared" si="2"/>
        <v>147621.72829999923</v>
      </c>
      <c r="O22" s="329">
        <f t="shared" si="3"/>
        <v>811118.72829999914</v>
      </c>
    </row>
    <row r="23" spans="1:15" x14ac:dyDescent="0.15">
      <c r="A23" s="193"/>
      <c r="B23" s="193"/>
      <c r="C23" s="329"/>
      <c r="D23" s="482">
        <v>41737</v>
      </c>
      <c r="E23" s="193" t="s">
        <v>1283</v>
      </c>
      <c r="F23" s="193" t="s">
        <v>2632</v>
      </c>
      <c r="G23" s="329">
        <v>134665</v>
      </c>
      <c r="H23" s="482">
        <v>41737</v>
      </c>
      <c r="I23" s="329">
        <v>4108.33</v>
      </c>
      <c r="J23" s="193" t="s">
        <v>2553</v>
      </c>
      <c r="K23" s="193" t="s">
        <v>2645</v>
      </c>
      <c r="L23" s="329">
        <v>23102.46</v>
      </c>
      <c r="M23" s="193" t="s">
        <v>2553</v>
      </c>
      <c r="N23" s="329">
        <f t="shared" si="2"/>
        <v>120410.93829999925</v>
      </c>
      <c r="O23" s="329">
        <f t="shared" si="3"/>
        <v>918572.93829999922</v>
      </c>
    </row>
    <row r="24" spans="1:15" x14ac:dyDescent="0.15">
      <c r="A24" s="193"/>
      <c r="B24" s="193"/>
      <c r="C24" s="329"/>
      <c r="D24" s="482"/>
      <c r="E24" s="193"/>
      <c r="F24" s="193"/>
      <c r="G24" s="329"/>
      <c r="H24" s="482">
        <v>41737</v>
      </c>
      <c r="I24" s="329"/>
      <c r="J24" s="193"/>
      <c r="K24" s="193" t="s">
        <v>2645</v>
      </c>
      <c r="L24" s="329">
        <v>1186.07</v>
      </c>
      <c r="M24" s="193" t="s">
        <v>2553</v>
      </c>
      <c r="N24" s="329">
        <f t="shared" si="2"/>
        <v>119224.86829999925</v>
      </c>
      <c r="O24" s="329">
        <f t="shared" si="3"/>
        <v>917386.86829999927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41738</v>
      </c>
      <c r="I25" s="329">
        <v>12467.740000000002</v>
      </c>
      <c r="J25" s="193" t="s">
        <v>2553</v>
      </c>
      <c r="K25" s="193"/>
      <c r="L25" s="329"/>
      <c r="M25" s="193"/>
      <c r="N25" s="329">
        <f t="shared" si="2"/>
        <v>106757.12829999924</v>
      </c>
      <c r="O25" s="329">
        <f t="shared" si="3"/>
        <v>904919.12829999928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41739</v>
      </c>
      <c r="I26" s="329">
        <v>19328.63</v>
      </c>
      <c r="J26" s="193" t="s">
        <v>2553</v>
      </c>
      <c r="K26" s="522" t="s">
        <v>2645</v>
      </c>
      <c r="L26" s="523">
        <v>41739</v>
      </c>
      <c r="M26" s="522" t="s">
        <v>2553</v>
      </c>
      <c r="N26" s="329">
        <f t="shared" si="2"/>
        <v>45689.498299999235</v>
      </c>
      <c r="O26" s="329">
        <f t="shared" si="3"/>
        <v>843851.49829999928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41740</v>
      </c>
      <c r="I27" s="329">
        <v>4759.24</v>
      </c>
      <c r="J27" s="193" t="s">
        <v>2553</v>
      </c>
      <c r="K27" s="193"/>
      <c r="L27" s="329"/>
      <c r="M27" s="193"/>
      <c r="N27" s="329">
        <f t="shared" si="2"/>
        <v>40930.258299999237</v>
      </c>
      <c r="O27" s="329">
        <f t="shared" si="3"/>
        <v>839092.25829999929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41741</v>
      </c>
      <c r="I28" s="329">
        <v>17195.560000000001</v>
      </c>
      <c r="J28" s="193" t="s">
        <v>2553</v>
      </c>
      <c r="K28" s="193"/>
      <c r="L28" s="329"/>
      <c r="M28" s="193"/>
      <c r="N28" s="329">
        <f t="shared" si="2"/>
        <v>23734.698299999236</v>
      </c>
      <c r="O28" s="329">
        <f t="shared" si="3"/>
        <v>821896.69829999923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41742</v>
      </c>
      <c r="I29" s="329">
        <v>8413.0499999999993</v>
      </c>
      <c r="J29" s="193" t="s">
        <v>2553</v>
      </c>
      <c r="K29" s="193"/>
      <c r="L29" s="329"/>
      <c r="M29" s="193"/>
      <c r="N29" s="329">
        <f t="shared" si="2"/>
        <v>15321.648299999237</v>
      </c>
      <c r="O29" s="329">
        <f t="shared" si="3"/>
        <v>813483.64829999919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41743</v>
      </c>
      <c r="I30" s="329">
        <v>15321.648299999237</v>
      </c>
      <c r="J30" s="193" t="s">
        <v>2553</v>
      </c>
      <c r="K30" s="193"/>
      <c r="L30" s="329"/>
      <c r="M30" s="193"/>
      <c r="N30" s="329">
        <f t="shared" ref="N30:N41" si="4">+N29-I30-L30</f>
        <v>0</v>
      </c>
      <c r="O30" s="329">
        <f t="shared" ref="O30:O41" si="5">O29+G30-I30-L30</f>
        <v>798162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41743</v>
      </c>
      <c r="I31" s="329">
        <v>1418.5717000007601</v>
      </c>
      <c r="J31" s="193" t="s">
        <v>2554</v>
      </c>
      <c r="K31" s="193"/>
      <c r="L31" s="329"/>
      <c r="M31" s="193"/>
      <c r="N31" s="329">
        <f>C10+N30-I31-L31</f>
        <v>118310.42829999924</v>
      </c>
      <c r="O31" s="329">
        <f t="shared" si="5"/>
        <v>796743.42829999921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41744</v>
      </c>
      <c r="I32" s="329">
        <v>6734.43</v>
      </c>
      <c r="J32" s="193" t="s">
        <v>2554</v>
      </c>
      <c r="K32" s="193" t="s">
        <v>2645</v>
      </c>
      <c r="L32" s="329">
        <v>15208.38</v>
      </c>
      <c r="M32" s="193" t="s">
        <v>2554</v>
      </c>
      <c r="N32" s="329">
        <f t="shared" si="4"/>
        <v>96367.618299999245</v>
      </c>
      <c r="O32" s="329">
        <f t="shared" si="5"/>
        <v>774800.61829999916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41744</v>
      </c>
      <c r="I33" s="329"/>
      <c r="J33" s="193"/>
      <c r="K33" s="193" t="s">
        <v>2645</v>
      </c>
      <c r="L33" s="329">
        <v>34980.28</v>
      </c>
      <c r="M33" s="193" t="s">
        <v>2554</v>
      </c>
      <c r="N33" s="329">
        <f t="shared" si="4"/>
        <v>61387.338299999246</v>
      </c>
      <c r="O33" s="329">
        <f t="shared" si="5"/>
        <v>739820.33829999913</v>
      </c>
    </row>
    <row r="34" spans="1:15" x14ac:dyDescent="0.15">
      <c r="A34" s="193"/>
      <c r="B34" s="193"/>
      <c r="C34" s="329"/>
      <c r="D34" s="482">
        <v>41745</v>
      </c>
      <c r="E34" s="193" t="s">
        <v>319</v>
      </c>
      <c r="F34" s="203" t="s">
        <v>2628</v>
      </c>
      <c r="G34" s="329">
        <v>43856.296999999999</v>
      </c>
      <c r="H34" s="482">
        <v>41745</v>
      </c>
      <c r="I34" s="329">
        <v>8716.9700000000012</v>
      </c>
      <c r="J34" s="193" t="s">
        <v>2554</v>
      </c>
      <c r="K34" s="193" t="s">
        <v>2645</v>
      </c>
      <c r="L34" s="329">
        <v>16481.54</v>
      </c>
      <c r="M34" s="193" t="s">
        <v>2554</v>
      </c>
      <c r="N34" s="329">
        <f t="shared" si="4"/>
        <v>36188.828299999244</v>
      </c>
      <c r="O34" s="329">
        <f t="shared" si="5"/>
        <v>758478.12529999914</v>
      </c>
    </row>
    <row r="35" spans="1:15" x14ac:dyDescent="0.15">
      <c r="A35" s="193"/>
      <c r="B35" s="193"/>
      <c r="C35" s="329"/>
      <c r="D35" s="482">
        <v>41746</v>
      </c>
      <c r="E35" s="193" t="s">
        <v>319</v>
      </c>
      <c r="F35" s="203" t="s">
        <v>2628</v>
      </c>
      <c r="G35" s="329">
        <v>43870.508000000002</v>
      </c>
      <c r="H35" s="482">
        <v>41746</v>
      </c>
      <c r="I35" s="329">
        <v>34585.729999999996</v>
      </c>
      <c r="J35" s="193" t="s">
        <v>2554</v>
      </c>
      <c r="K35" s="193" t="s">
        <v>2645</v>
      </c>
      <c r="L35" s="329">
        <v>1603.0982999992484</v>
      </c>
      <c r="M35" s="193" t="s">
        <v>2554</v>
      </c>
      <c r="N35" s="329">
        <f t="shared" si="4"/>
        <v>0</v>
      </c>
      <c r="O35" s="329">
        <f t="shared" si="5"/>
        <v>766159.80499999993</v>
      </c>
    </row>
    <row r="36" spans="1:15" x14ac:dyDescent="0.15">
      <c r="A36" s="193"/>
      <c r="B36" s="193"/>
      <c r="C36" s="329"/>
      <c r="D36" s="482">
        <v>41746</v>
      </c>
      <c r="E36" s="193" t="s">
        <v>1283</v>
      </c>
      <c r="F36" s="193" t="s">
        <v>2633</v>
      </c>
      <c r="G36" s="329">
        <v>44927</v>
      </c>
      <c r="H36" s="482">
        <v>41746</v>
      </c>
      <c r="I36" s="329"/>
      <c r="J36" s="193"/>
      <c r="K36" s="193" t="s">
        <v>2645</v>
      </c>
      <c r="L36" s="329">
        <v>19753.501700000801</v>
      </c>
      <c r="M36" s="193" t="s">
        <v>2555</v>
      </c>
      <c r="N36" s="329">
        <f>C11+N35-I36-L36</f>
        <v>70057.498299999192</v>
      </c>
      <c r="O36" s="329">
        <f t="shared" si="5"/>
        <v>791333.3032999991</v>
      </c>
    </row>
    <row r="37" spans="1:15" x14ac:dyDescent="0.15">
      <c r="A37" s="193"/>
      <c r="B37" s="193"/>
      <c r="C37" s="329"/>
      <c r="D37" s="482"/>
      <c r="E37" s="193"/>
      <c r="F37" s="203"/>
      <c r="G37" s="329"/>
      <c r="H37" s="482">
        <v>41747</v>
      </c>
      <c r="I37" s="329">
        <v>70057.498299999192</v>
      </c>
      <c r="J37" s="193" t="s">
        <v>2555</v>
      </c>
      <c r="K37" s="193"/>
      <c r="L37" s="329"/>
      <c r="M37" s="193"/>
      <c r="N37" s="329">
        <f t="shared" si="4"/>
        <v>0</v>
      </c>
      <c r="O37" s="329">
        <f t="shared" si="5"/>
        <v>721275.80499999993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41747</v>
      </c>
      <c r="I38" s="329">
        <v>292.03170000082201</v>
      </c>
      <c r="J38" s="193" t="s">
        <v>2556</v>
      </c>
      <c r="K38" s="193" t="s">
        <v>2645</v>
      </c>
      <c r="L38" s="329">
        <v>21462.94</v>
      </c>
      <c r="M38" s="193" t="s">
        <v>2556</v>
      </c>
      <c r="N38" s="329">
        <f>C12+N37-I38-L38</f>
        <v>187783.02829999916</v>
      </c>
      <c r="O38" s="329">
        <f t="shared" si="5"/>
        <v>699520.83329999913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41748</v>
      </c>
      <c r="I39" s="329">
        <v>37592.520000000004</v>
      </c>
      <c r="J39" s="193" t="s">
        <v>2556</v>
      </c>
      <c r="K39" s="193" t="s">
        <v>2645</v>
      </c>
      <c r="L39" s="329">
        <v>33921.43</v>
      </c>
      <c r="M39" s="193" t="s">
        <v>2556</v>
      </c>
      <c r="N39" s="329">
        <f t="shared" si="4"/>
        <v>116269.07829999918</v>
      </c>
      <c r="O39" s="329">
        <f t="shared" si="5"/>
        <v>628006.88329999906</v>
      </c>
    </row>
    <row r="40" spans="1:15" x14ac:dyDescent="0.15">
      <c r="A40" s="193"/>
      <c r="B40" s="193"/>
      <c r="C40" s="329"/>
      <c r="D40" s="482">
        <v>41749</v>
      </c>
      <c r="E40" s="193" t="s">
        <v>319</v>
      </c>
      <c r="F40" s="203" t="s">
        <v>2629</v>
      </c>
      <c r="G40" s="329">
        <v>131615.51499999998</v>
      </c>
      <c r="H40" s="482">
        <v>41749</v>
      </c>
      <c r="I40" s="329">
        <v>6017.61</v>
      </c>
      <c r="J40" s="193" t="s">
        <v>2556</v>
      </c>
      <c r="K40" s="193"/>
      <c r="L40" s="329"/>
      <c r="M40" s="193"/>
      <c r="N40" s="329">
        <f t="shared" si="4"/>
        <v>110251.46829999918</v>
      </c>
      <c r="O40" s="329">
        <f t="shared" si="5"/>
        <v>753604.78829999908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41750</v>
      </c>
      <c r="I41" s="329">
        <v>30034.250000000004</v>
      </c>
      <c r="J41" s="193" t="s">
        <v>2556</v>
      </c>
      <c r="K41" s="193" t="s">
        <v>2645</v>
      </c>
      <c r="L41" s="329">
        <v>2421.31</v>
      </c>
      <c r="M41" s="193" t="s">
        <v>2556</v>
      </c>
      <c r="N41" s="329">
        <f t="shared" si="4"/>
        <v>77795.908299999181</v>
      </c>
      <c r="O41" s="329">
        <f t="shared" si="5"/>
        <v>721149.22829999903</v>
      </c>
    </row>
    <row r="42" spans="1:15" x14ac:dyDescent="0.15">
      <c r="A42" s="193"/>
      <c r="B42" s="193"/>
      <c r="C42" s="329"/>
      <c r="D42" s="482">
        <v>41751</v>
      </c>
      <c r="E42" s="193" t="s">
        <v>1283</v>
      </c>
      <c r="F42" s="193" t="s">
        <v>2634</v>
      </c>
      <c r="G42" s="329">
        <v>119601</v>
      </c>
      <c r="H42" s="482">
        <v>41751</v>
      </c>
      <c r="I42" s="329">
        <v>28270.199100000002</v>
      </c>
      <c r="J42" s="193" t="s">
        <v>2556</v>
      </c>
      <c r="K42" s="193"/>
      <c r="L42" s="329"/>
      <c r="M42" s="203"/>
      <c r="N42" s="329">
        <f t="shared" si="2"/>
        <v>49525.709199999183</v>
      </c>
      <c r="O42" s="329">
        <f t="shared" si="3"/>
        <v>812480.02919999906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41752</v>
      </c>
      <c r="I43" s="329">
        <v>20596.150000000001</v>
      </c>
      <c r="J43" s="193" t="s">
        <v>2556</v>
      </c>
      <c r="K43" s="193" t="s">
        <v>2645</v>
      </c>
      <c r="L43" s="329">
        <v>7235.3</v>
      </c>
      <c r="M43" s="193" t="s">
        <v>2556</v>
      </c>
      <c r="N43" s="329">
        <f t="shared" si="2"/>
        <v>21694.259199999182</v>
      </c>
      <c r="O43" s="329">
        <f t="shared" si="3"/>
        <v>784648.57919999899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>
        <v>41753</v>
      </c>
      <c r="I44" s="329">
        <v>8060.8</v>
      </c>
      <c r="J44" s="193" t="s">
        <v>2556</v>
      </c>
      <c r="K44" s="193" t="s">
        <v>2645</v>
      </c>
      <c r="L44" s="329">
        <v>12054.28</v>
      </c>
      <c r="M44" s="193" t="s">
        <v>2556</v>
      </c>
      <c r="N44" s="329">
        <f t="shared" si="2"/>
        <v>1579.1791999991819</v>
      </c>
      <c r="O44" s="329">
        <f t="shared" si="3"/>
        <v>764533.49919999891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41753</v>
      </c>
      <c r="I45" s="329"/>
      <c r="J45" s="193"/>
      <c r="K45" s="193" t="s">
        <v>2645</v>
      </c>
      <c r="L45" s="329">
        <v>1579.1791999991819</v>
      </c>
      <c r="M45" s="193" t="s">
        <v>2556</v>
      </c>
      <c r="N45" s="329">
        <f t="shared" si="2"/>
        <v>0</v>
      </c>
      <c r="O45" s="329">
        <f t="shared" si="3"/>
        <v>762954.31999999972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>
        <v>41753</v>
      </c>
      <c r="I46" s="329"/>
      <c r="J46" s="193"/>
      <c r="K46" s="193" t="s">
        <v>2645</v>
      </c>
      <c r="L46" s="329">
        <v>416.56080000081801</v>
      </c>
      <c r="M46" s="203" t="s">
        <v>2630</v>
      </c>
      <c r="N46" s="329">
        <f>G13+N45-I46-L46</f>
        <v>124276.43919999918</v>
      </c>
      <c r="O46" s="329">
        <f t="shared" si="3"/>
        <v>762537.75919999892</v>
      </c>
    </row>
    <row r="47" spans="1:15" x14ac:dyDescent="0.15">
      <c r="A47" s="193"/>
      <c r="B47" s="193"/>
      <c r="C47" s="329"/>
      <c r="D47" s="482">
        <v>41754</v>
      </c>
      <c r="E47" s="193" t="s">
        <v>1283</v>
      </c>
      <c r="F47" s="193" t="s">
        <v>2635</v>
      </c>
      <c r="G47" s="329">
        <v>79694</v>
      </c>
      <c r="H47" s="482">
        <v>41754</v>
      </c>
      <c r="I47" s="329">
        <v>7256.0000000000009</v>
      </c>
      <c r="J47" s="203" t="s">
        <v>2630</v>
      </c>
      <c r="K47" s="193" t="s">
        <v>2645</v>
      </c>
      <c r="L47" s="329">
        <v>5549.29</v>
      </c>
      <c r="M47" s="203" t="s">
        <v>2630</v>
      </c>
      <c r="N47" s="329">
        <f t="shared" si="2"/>
        <v>111471.14919999918</v>
      </c>
      <c r="O47" s="329">
        <f t="shared" si="3"/>
        <v>829426.46919999889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>
        <v>41755</v>
      </c>
      <c r="I48" s="329">
        <v>26246.660000000003</v>
      </c>
      <c r="J48" s="203" t="s">
        <v>2630</v>
      </c>
      <c r="K48" s="193" t="s">
        <v>2645</v>
      </c>
      <c r="L48" s="329">
        <v>34050.81</v>
      </c>
      <c r="M48" s="203" t="s">
        <v>2630</v>
      </c>
      <c r="N48" s="329">
        <f t="shared" si="2"/>
        <v>51173.679199999184</v>
      </c>
      <c r="O48" s="329">
        <f t="shared" si="3"/>
        <v>769128.9991999988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41756</v>
      </c>
      <c r="I49" s="329">
        <v>2736.72</v>
      </c>
      <c r="J49" s="203" t="s">
        <v>2630</v>
      </c>
      <c r="K49" s="193" t="s">
        <v>2645</v>
      </c>
      <c r="L49" s="329">
        <v>48436.959199999183</v>
      </c>
      <c r="M49" s="203" t="s">
        <v>2630</v>
      </c>
      <c r="N49" s="329">
        <f t="shared" si="2"/>
        <v>0</v>
      </c>
      <c r="O49" s="329">
        <f t="shared" si="3"/>
        <v>717955.3199999996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41756</v>
      </c>
      <c r="I50" s="329"/>
      <c r="J50" s="193"/>
      <c r="K50" s="193" t="s">
        <v>2645</v>
      </c>
      <c r="L50" s="329">
        <v>967.68080000081704</v>
      </c>
      <c r="M50" s="193" t="s">
        <v>2631</v>
      </c>
      <c r="N50" s="329">
        <f>G15+N49-I50-L50</f>
        <v>118758.31919999918</v>
      </c>
      <c r="O50" s="329">
        <f t="shared" si="3"/>
        <v>716987.63919999881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41757</v>
      </c>
      <c r="I51" s="329">
        <v>6843.7900000000009</v>
      </c>
      <c r="J51" s="193" t="s">
        <v>2631</v>
      </c>
      <c r="K51" s="193" t="s">
        <v>2645</v>
      </c>
      <c r="L51" s="329">
        <v>55752.39</v>
      </c>
      <c r="M51" s="193" t="s">
        <v>2631</v>
      </c>
      <c r="N51" s="329">
        <f t="shared" si="2"/>
        <v>56162.139199999176</v>
      </c>
      <c r="O51" s="329">
        <f t="shared" si="3"/>
        <v>654391.45919999876</v>
      </c>
    </row>
    <row r="52" spans="1:15" x14ac:dyDescent="0.15">
      <c r="A52" s="193"/>
      <c r="B52" s="193"/>
      <c r="C52" s="329"/>
      <c r="D52" s="482">
        <v>41758</v>
      </c>
      <c r="E52" s="193" t="s">
        <v>1283</v>
      </c>
      <c r="F52" s="193" t="s">
        <v>2636</v>
      </c>
      <c r="G52" s="329">
        <v>159340</v>
      </c>
      <c r="H52" s="482">
        <v>41758</v>
      </c>
      <c r="I52" s="329">
        <v>10045.439999999999</v>
      </c>
      <c r="J52" s="193" t="s">
        <v>2631</v>
      </c>
      <c r="K52" s="193"/>
      <c r="L52" s="329"/>
      <c r="M52" s="193"/>
      <c r="N52" s="329">
        <f t="shared" si="2"/>
        <v>46116.699199999173</v>
      </c>
      <c r="O52" s="329">
        <f t="shared" si="3"/>
        <v>803686.01919999882</v>
      </c>
    </row>
    <row r="53" spans="1:15" x14ac:dyDescent="0.15">
      <c r="A53" s="193"/>
      <c r="B53" s="193"/>
      <c r="C53" s="329"/>
      <c r="D53" s="482">
        <v>41759</v>
      </c>
      <c r="E53" s="193" t="s">
        <v>1283</v>
      </c>
      <c r="F53" s="193" t="s">
        <v>2637</v>
      </c>
      <c r="G53" s="329">
        <v>79686</v>
      </c>
      <c r="H53" s="482">
        <v>41759</v>
      </c>
      <c r="I53" s="329">
        <v>4694.5999999999995</v>
      </c>
      <c r="J53" s="193" t="s">
        <v>2631</v>
      </c>
      <c r="K53" s="193"/>
      <c r="L53" s="329"/>
      <c r="M53" s="193"/>
      <c r="N53" s="329">
        <f t="shared" si="2"/>
        <v>41422.099199999175</v>
      </c>
      <c r="O53" s="329">
        <f t="shared" si="3"/>
        <v>878677.41919999884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203"/>
      <c r="K54" s="193"/>
      <c r="L54" s="329"/>
      <c r="M54" s="193"/>
      <c r="N54" s="329">
        <f t="shared" si="2"/>
        <v>41422.099199999175</v>
      </c>
      <c r="O54" s="329">
        <f t="shared" si="3"/>
        <v>878677.41919999884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203"/>
      <c r="K55" s="193"/>
      <c r="L55" s="329"/>
      <c r="M55" s="193"/>
      <c r="N55" s="329">
        <f t="shared" si="2"/>
        <v>41422.099199999175</v>
      </c>
      <c r="O55" s="329">
        <f t="shared" si="3"/>
        <v>878677.41919999884</v>
      </c>
    </row>
    <row r="56" spans="1:15" hidden="1" x14ac:dyDescent="0.15">
      <c r="A56" s="193"/>
      <c r="B56" s="193"/>
      <c r="C56" s="329"/>
      <c r="D56" s="482"/>
      <c r="E56" s="193"/>
      <c r="F56" s="193"/>
      <c r="G56" s="329"/>
      <c r="H56" s="482"/>
      <c r="I56" s="329"/>
      <c r="J56" s="203"/>
      <c r="K56" s="193"/>
      <c r="L56" s="329"/>
      <c r="M56" s="203"/>
      <c r="N56" s="329">
        <f t="shared" si="2"/>
        <v>41422.099199999175</v>
      </c>
      <c r="O56" s="329">
        <f t="shared" si="3"/>
        <v>878677.41919999884</v>
      </c>
    </row>
    <row r="57" spans="1:15" hidden="1" x14ac:dyDescent="0.15">
      <c r="A57" s="193"/>
      <c r="B57" s="193"/>
      <c r="C57" s="329"/>
      <c r="D57" s="482"/>
      <c r="E57" s="193"/>
      <c r="F57" s="203"/>
      <c r="G57" s="329"/>
      <c r="H57" s="482"/>
      <c r="I57" s="329"/>
      <c r="J57" s="203"/>
      <c r="K57" s="193"/>
      <c r="L57" s="329"/>
      <c r="M57" s="203"/>
      <c r="N57" s="329">
        <f t="shared" si="2"/>
        <v>41422.099199999175</v>
      </c>
      <c r="O57" s="329">
        <f t="shared" si="3"/>
        <v>878677.41919999884</v>
      </c>
    </row>
    <row r="58" spans="1:15" hidden="1" x14ac:dyDescent="0.15">
      <c r="A58" s="193"/>
      <c r="B58" s="193"/>
      <c r="C58" s="329"/>
      <c r="D58" s="482"/>
      <c r="E58" s="193"/>
      <c r="F58" s="203"/>
      <c r="G58" s="329"/>
      <c r="H58" s="482"/>
      <c r="I58" s="329"/>
      <c r="J58" s="203"/>
      <c r="K58" s="193"/>
      <c r="L58" s="329"/>
      <c r="M58" s="203"/>
      <c r="N58" s="329">
        <f t="shared" si="2"/>
        <v>41422.099199999175</v>
      </c>
      <c r="O58" s="329">
        <f t="shared" si="3"/>
        <v>878677.41919999884</v>
      </c>
    </row>
    <row r="59" spans="1:15" hidden="1" x14ac:dyDescent="0.15">
      <c r="A59" s="193"/>
      <c r="B59" s="193"/>
      <c r="C59" s="329"/>
      <c r="D59" s="482"/>
      <c r="E59" s="193"/>
      <c r="F59" s="203"/>
      <c r="G59" s="329"/>
      <c r="H59" s="482"/>
      <c r="I59" s="329"/>
      <c r="J59" s="203"/>
      <c r="K59" s="193"/>
      <c r="L59" s="329"/>
      <c r="M59" s="193"/>
      <c r="N59" s="329">
        <f t="shared" si="2"/>
        <v>41422.099199999175</v>
      </c>
      <c r="O59" s="329">
        <f t="shared" si="3"/>
        <v>878677.41919999884</v>
      </c>
    </row>
    <row r="60" spans="1:15" hidden="1" x14ac:dyDescent="0.15">
      <c r="A60" s="193"/>
      <c r="B60" s="193"/>
      <c r="C60" s="329"/>
      <c r="D60" s="482"/>
      <c r="E60" s="193"/>
      <c r="F60" s="203"/>
      <c r="G60" s="329"/>
      <c r="H60" s="482"/>
      <c r="I60" s="329"/>
      <c r="J60" s="203"/>
      <c r="K60" s="193"/>
      <c r="L60" s="329"/>
      <c r="M60" s="203"/>
      <c r="N60" s="329">
        <f t="shared" si="2"/>
        <v>41422.099199999175</v>
      </c>
      <c r="O60" s="329">
        <f t="shared" si="3"/>
        <v>878677.41919999884</v>
      </c>
    </row>
    <row r="61" spans="1:15" hidden="1" x14ac:dyDescent="0.15">
      <c r="A61" s="193"/>
      <c r="B61" s="193"/>
      <c r="C61" s="329"/>
      <c r="D61" s="482"/>
      <c r="E61" s="193"/>
      <c r="F61" s="203"/>
      <c r="G61" s="329"/>
      <c r="H61" s="482"/>
      <c r="I61" s="329"/>
      <c r="J61" s="193"/>
      <c r="K61" s="193"/>
      <c r="L61" s="329"/>
      <c r="M61" s="193"/>
      <c r="N61" s="329">
        <f t="shared" si="2"/>
        <v>41422.099199999175</v>
      </c>
      <c r="O61" s="329">
        <f t="shared" si="3"/>
        <v>878677.41919999884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203"/>
      <c r="K62" s="193"/>
      <c r="L62" s="329"/>
      <c r="M62" s="193"/>
      <c r="N62" s="329">
        <f t="shared" si="2"/>
        <v>41422.099199999175</v>
      </c>
      <c r="O62" s="329">
        <f t="shared" si="3"/>
        <v>878677.41919999884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41422.099199999175</v>
      </c>
      <c r="O63" s="329">
        <f t="shared" si="3"/>
        <v>878677.41919999884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2"/>
        <v>41422.099199999175</v>
      </c>
      <c r="O64" s="329">
        <f t="shared" si="3"/>
        <v>878677.41919999884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203"/>
      <c r="K65" s="193"/>
      <c r="L65" s="329"/>
      <c r="M65" s="193"/>
      <c r="N65" s="329">
        <f t="shared" si="2"/>
        <v>41422.099199999175</v>
      </c>
      <c r="O65" s="329">
        <f t="shared" si="3"/>
        <v>878677.41919999884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193"/>
      <c r="K66" s="193"/>
      <c r="L66" s="329"/>
      <c r="M66" s="193"/>
      <c r="N66" s="329">
        <f t="shared" si="2"/>
        <v>41422.099199999175</v>
      </c>
      <c r="O66" s="329">
        <f t="shared" si="3"/>
        <v>878677.41919999884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193"/>
      <c r="N67" s="329">
        <f t="shared" si="2"/>
        <v>41422.099199999175</v>
      </c>
      <c r="O67" s="329">
        <f t="shared" si="3"/>
        <v>878677.41919999884</v>
      </c>
    </row>
    <row r="68" spans="1:15" hidden="1" x14ac:dyDescent="0.15">
      <c r="A68" s="193"/>
      <c r="B68" s="193"/>
      <c r="C68" s="329"/>
      <c r="D68" s="482"/>
      <c r="E68" s="193"/>
      <c r="F68" s="203"/>
      <c r="G68" s="329"/>
      <c r="H68" s="482"/>
      <c r="I68" s="329"/>
      <c r="J68" s="203"/>
      <c r="K68" s="193"/>
      <c r="L68" s="329"/>
      <c r="M68" s="193"/>
      <c r="N68" s="329">
        <f t="shared" si="2"/>
        <v>41422.099199999175</v>
      </c>
      <c r="O68" s="329">
        <f t="shared" si="3"/>
        <v>878677.41919999884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41422.099199999175</v>
      </c>
      <c r="O69" s="329">
        <f t="shared" si="3"/>
        <v>878677.41919999884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41422.099199999175</v>
      </c>
      <c r="O70" s="329">
        <f t="shared" si="3"/>
        <v>878677.41919999884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41422.099199999175</v>
      </c>
      <c r="O71" s="329">
        <f t="shared" si="3"/>
        <v>878677.41919999884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41422.099199999175</v>
      </c>
      <c r="O72" s="329">
        <f t="shared" si="3"/>
        <v>878677.41919999884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41422.099199999175</v>
      </c>
      <c r="O73" s="329">
        <f t="shared" si="3"/>
        <v>878677.41919999884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203"/>
      <c r="N74" s="329">
        <f t="shared" si="2"/>
        <v>41422.099199999175</v>
      </c>
      <c r="O74" s="329">
        <f t="shared" si="3"/>
        <v>878677.41919999884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2"/>
        <v>41422.099199999175</v>
      </c>
      <c r="O75" s="329">
        <f t="shared" si="3"/>
        <v>878677.41919999884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ref="N76:N100" si="6">+N75-I76-L76</f>
        <v>41422.099199999175</v>
      </c>
      <c r="O76" s="329">
        <f t="shared" ref="O76:O100" si="7">O75+G76-I76-L76</f>
        <v>878677.41919999884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6"/>
        <v>41422.099199999175</v>
      </c>
      <c r="O77" s="329">
        <f t="shared" si="7"/>
        <v>878677.41919999884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6"/>
        <v>41422.099199999175</v>
      </c>
      <c r="O78" s="329">
        <f t="shared" si="7"/>
        <v>878677.41919999884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6"/>
        <v>41422.099199999175</v>
      </c>
      <c r="O79" s="329">
        <f t="shared" si="7"/>
        <v>878677.41919999884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6"/>
        <v>41422.099199999175</v>
      </c>
      <c r="O80" s="329">
        <f t="shared" si="7"/>
        <v>878677.41919999884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6"/>
        <v>41422.099199999175</v>
      </c>
      <c r="O81" s="329">
        <f t="shared" si="7"/>
        <v>878677.41919999884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6"/>
        <v>41422.099199999175</v>
      </c>
      <c r="O82" s="329">
        <f t="shared" si="7"/>
        <v>878677.41919999884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6"/>
        <v>41422.099199999175</v>
      </c>
      <c r="O83" s="329">
        <f t="shared" si="7"/>
        <v>878677.41919999884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193"/>
      <c r="N84" s="329">
        <f t="shared" si="6"/>
        <v>41422.099199999175</v>
      </c>
      <c r="O84" s="329">
        <f t="shared" si="7"/>
        <v>878677.41919999884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6"/>
        <v>41422.099199999175</v>
      </c>
      <c r="O85" s="329">
        <f t="shared" si="7"/>
        <v>878677.41919999884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6"/>
        <v>41422.099199999175</v>
      </c>
      <c r="O86" s="329">
        <f t="shared" si="7"/>
        <v>878677.41919999884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193"/>
      <c r="N87" s="329">
        <f t="shared" si="6"/>
        <v>41422.099199999175</v>
      </c>
      <c r="O87" s="329">
        <f t="shared" si="7"/>
        <v>878677.41919999884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203"/>
      <c r="K88" s="193"/>
      <c r="L88" s="329"/>
      <c r="M88" s="203"/>
      <c r="N88" s="329">
        <f t="shared" si="6"/>
        <v>41422.099199999175</v>
      </c>
      <c r="O88" s="329">
        <f t="shared" si="7"/>
        <v>878677.41919999884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6"/>
        <v>41422.099199999175</v>
      </c>
      <c r="O89" s="329">
        <f t="shared" si="7"/>
        <v>878677.41919999884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6"/>
        <v>41422.099199999175</v>
      </c>
      <c r="O90" s="329">
        <f t="shared" si="7"/>
        <v>878677.41919999884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6"/>
        <v>41422.099199999175</v>
      </c>
      <c r="O91" s="329">
        <f t="shared" si="7"/>
        <v>878677.41919999884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6"/>
        <v>41422.099199999175</v>
      </c>
      <c r="O92" s="329">
        <f t="shared" si="7"/>
        <v>878677.41919999884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203"/>
      <c r="N93" s="329">
        <f t="shared" si="6"/>
        <v>41422.099199999175</v>
      </c>
      <c r="O93" s="329">
        <f t="shared" si="7"/>
        <v>878677.41919999884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6"/>
        <v>41422.099199999175</v>
      </c>
      <c r="O94" s="329">
        <f t="shared" si="7"/>
        <v>878677.41919999884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6"/>
        <v>41422.099199999175</v>
      </c>
      <c r="O95" s="329">
        <f t="shared" si="7"/>
        <v>878677.41919999884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6"/>
        <v>41422.099199999175</v>
      </c>
      <c r="O96" s="329">
        <f t="shared" si="7"/>
        <v>878677.41919999884</v>
      </c>
    </row>
    <row r="97" spans="1:15" hidden="1" x14ac:dyDescent="0.15">
      <c r="A97" s="193"/>
      <c r="B97" s="193"/>
      <c r="C97" s="329"/>
      <c r="D97" s="482"/>
      <c r="E97" s="193"/>
      <c r="F97" s="193"/>
      <c r="G97" s="329"/>
      <c r="H97" s="482"/>
      <c r="I97" s="329"/>
      <c r="J97" s="193"/>
      <c r="K97" s="193"/>
      <c r="L97" s="329"/>
      <c r="M97" s="193"/>
      <c r="N97" s="329">
        <f t="shared" si="6"/>
        <v>41422.099199999175</v>
      </c>
      <c r="O97" s="329">
        <f t="shared" si="7"/>
        <v>878677.41919999884</v>
      </c>
    </row>
    <row r="98" spans="1:15" hidden="1" x14ac:dyDescent="0.15">
      <c r="A98" s="193"/>
      <c r="B98" s="193"/>
      <c r="C98" s="329"/>
      <c r="D98" s="482"/>
      <c r="E98" s="193"/>
      <c r="F98" s="203"/>
      <c r="G98" s="329"/>
      <c r="H98" s="482"/>
      <c r="I98" s="329"/>
      <c r="J98" s="193"/>
      <c r="K98" s="193"/>
      <c r="L98" s="329"/>
      <c r="M98" s="193"/>
      <c r="N98" s="329">
        <f t="shared" si="6"/>
        <v>41422.099199999175</v>
      </c>
      <c r="O98" s="329">
        <f t="shared" si="7"/>
        <v>878677.41919999884</v>
      </c>
    </row>
    <row r="99" spans="1:15" hidden="1" x14ac:dyDescent="0.15">
      <c r="A99" s="193"/>
      <c r="B99" s="193"/>
      <c r="C99" s="329"/>
      <c r="D99" s="482"/>
      <c r="E99" s="193"/>
      <c r="F99" s="193"/>
      <c r="G99" s="329"/>
      <c r="H99" s="483"/>
      <c r="I99" s="329"/>
      <c r="J99" s="193"/>
      <c r="K99" s="193"/>
      <c r="L99" s="329"/>
      <c r="M99" s="193"/>
      <c r="N99" s="329">
        <f t="shared" si="6"/>
        <v>41422.099199999175</v>
      </c>
      <c r="O99" s="329">
        <f t="shared" si="7"/>
        <v>878677.41919999884</v>
      </c>
    </row>
    <row r="100" spans="1:15" x14ac:dyDescent="0.15">
      <c r="A100" s="220"/>
      <c r="B100" s="220"/>
      <c r="C100" s="334"/>
      <c r="D100" s="482"/>
      <c r="E100" s="220"/>
      <c r="F100" s="220"/>
      <c r="G100" s="334"/>
      <c r="H100" s="484"/>
      <c r="I100" s="334"/>
      <c r="J100" s="220"/>
      <c r="K100" s="220"/>
      <c r="L100" s="334"/>
      <c r="M100" s="220"/>
      <c r="N100" s="329">
        <f t="shared" si="6"/>
        <v>41422.099199999175</v>
      </c>
      <c r="O100" s="329">
        <f t="shared" si="7"/>
        <v>878677.41919999884</v>
      </c>
    </row>
    <row r="101" spans="1:15" x14ac:dyDescent="0.15">
      <c r="A101" s="224"/>
      <c r="B101" s="224"/>
      <c r="C101" s="335">
        <f>SUM(C7:C100)</f>
        <v>766972.32829999924</v>
      </c>
      <c r="D101" s="224"/>
      <c r="E101" s="224"/>
      <c r="F101" s="224"/>
      <c r="G101" s="335">
        <f>SUM(G7:G99)</f>
        <v>1081674.32</v>
      </c>
      <c r="H101" s="226"/>
      <c r="I101" s="335">
        <f>SUM(I7:I99)</f>
        <v>490433.71909999987</v>
      </c>
      <c r="J101" s="224"/>
      <c r="K101" s="224"/>
      <c r="L101" s="335">
        <f>SUM(L7:L99)</f>
        <v>479535.51000000007</v>
      </c>
      <c r="M101" s="224"/>
      <c r="N101" s="227"/>
      <c r="O101" s="228">
        <f>C101+G101-I101-L101</f>
        <v>878677.41919999942</v>
      </c>
    </row>
    <row r="102" spans="1:15" x14ac:dyDescent="0.15">
      <c r="A102" s="230"/>
      <c r="B102" s="615"/>
      <c r="C102" s="615"/>
      <c r="D102" s="615"/>
      <c r="E102" s="231"/>
      <c r="F102" s="502"/>
      <c r="G102" s="232">
        <f>+G101-'[1]รับ 0414'!$D$30</f>
        <v>0</v>
      </c>
      <c r="H102" s="233"/>
      <c r="I102" s="234"/>
      <c r="J102" s="272"/>
      <c r="K102" s="235" t="s">
        <v>200</v>
      </c>
      <c r="L102" s="236">
        <f>+L101+I101</f>
        <v>969969.22909999988</v>
      </c>
      <c r="M102" s="284">
        <f>+L102-'JP1 อู่ตะเภา 0414'!I321</f>
        <v>17650.589999999735</v>
      </c>
      <c r="N102" s="330">
        <f>+N100</f>
        <v>41422.099199999175</v>
      </c>
      <c r="O102" s="193" t="s">
        <v>2631</v>
      </c>
    </row>
    <row r="103" spans="1:15" x14ac:dyDescent="0.15">
      <c r="A103" s="181"/>
      <c r="B103" s="503"/>
      <c r="C103" s="336"/>
      <c r="D103" s="503"/>
      <c r="E103" s="231"/>
      <c r="F103" s="502"/>
      <c r="G103" s="232"/>
      <c r="H103" s="233"/>
      <c r="I103" s="234"/>
      <c r="J103" s="273"/>
      <c r="K103" s="235"/>
      <c r="L103" s="236"/>
      <c r="M103" s="284"/>
      <c r="N103" s="330">
        <v>134665</v>
      </c>
      <c r="O103" s="331" t="s">
        <v>2632</v>
      </c>
    </row>
    <row r="104" spans="1:15" x14ac:dyDescent="0.15">
      <c r="A104" s="230"/>
      <c r="B104" s="503"/>
      <c r="C104" s="336"/>
      <c r="D104" s="503"/>
      <c r="E104" s="231"/>
      <c r="F104" s="502"/>
      <c r="G104" s="232"/>
      <c r="H104" s="233"/>
      <c r="I104" s="234"/>
      <c r="J104" s="236"/>
      <c r="K104" s="268"/>
      <c r="L104" s="236"/>
      <c r="M104" s="235"/>
      <c r="N104" s="330">
        <v>87726.804999999993</v>
      </c>
      <c r="O104" s="331" t="s">
        <v>2628</v>
      </c>
    </row>
    <row r="105" spans="1:15" x14ac:dyDescent="0.15">
      <c r="A105" s="230"/>
      <c r="B105" s="503"/>
      <c r="C105" s="336"/>
      <c r="D105" s="503"/>
      <c r="E105" s="231"/>
      <c r="F105" s="502"/>
      <c r="G105" s="232"/>
      <c r="H105" s="233"/>
      <c r="I105" s="234"/>
      <c r="J105" s="236"/>
      <c r="K105" s="268"/>
      <c r="L105" s="236"/>
      <c r="M105" s="235"/>
      <c r="N105" s="330">
        <v>44927</v>
      </c>
      <c r="O105" s="331" t="s">
        <v>2633</v>
      </c>
    </row>
    <row r="106" spans="1:15" x14ac:dyDescent="0.15">
      <c r="A106" s="230" t="s">
        <v>2552</v>
      </c>
      <c r="B106" s="503" t="s">
        <v>2638</v>
      </c>
      <c r="C106" s="336"/>
      <c r="D106" s="503"/>
      <c r="E106" s="231" t="s">
        <v>67</v>
      </c>
      <c r="F106" s="502">
        <v>641150.81999999995</v>
      </c>
      <c r="G106" s="232" t="s">
        <v>98</v>
      </c>
      <c r="H106" s="233">
        <v>41716</v>
      </c>
      <c r="I106" s="234" t="s">
        <v>199</v>
      </c>
      <c r="J106" s="236">
        <v>35669.058299999197</v>
      </c>
      <c r="K106" s="268"/>
      <c r="L106" s="236"/>
      <c r="M106" s="235"/>
      <c r="N106" s="330">
        <v>131615.51499999998</v>
      </c>
      <c r="O106" s="331" t="s">
        <v>2629</v>
      </c>
    </row>
    <row r="107" spans="1:15" x14ac:dyDescent="0.15">
      <c r="A107" s="230" t="s">
        <v>2553</v>
      </c>
      <c r="B107" s="503" t="s">
        <v>2639</v>
      </c>
      <c r="C107" s="336"/>
      <c r="D107" s="503"/>
      <c r="E107" s="231" t="s">
        <v>67</v>
      </c>
      <c r="F107" s="502">
        <v>2132107.7599999998</v>
      </c>
      <c r="G107" s="232" t="s">
        <v>98</v>
      </c>
      <c r="H107" s="233">
        <v>41719</v>
      </c>
      <c r="I107" s="234" t="s">
        <v>199</v>
      </c>
      <c r="J107" s="236">
        <v>131991.5217000008</v>
      </c>
      <c r="K107" s="268"/>
      <c r="L107" s="236"/>
      <c r="M107" s="235"/>
      <c r="N107" s="330">
        <v>119601</v>
      </c>
      <c r="O107" s="331" t="s">
        <v>2634</v>
      </c>
    </row>
    <row r="108" spans="1:15" x14ac:dyDescent="0.15">
      <c r="A108" s="230" t="s">
        <v>2554</v>
      </c>
      <c r="B108" s="503" t="s">
        <v>2640</v>
      </c>
      <c r="C108" s="336"/>
      <c r="D108" s="503"/>
      <c r="E108" s="231" t="s">
        <v>67</v>
      </c>
      <c r="F108" s="502">
        <v>2095411.8</v>
      </c>
      <c r="G108" s="232" t="s">
        <v>98</v>
      </c>
      <c r="H108" s="233">
        <v>41722</v>
      </c>
      <c r="I108" s="234" t="s">
        <v>199</v>
      </c>
      <c r="J108" s="236">
        <v>68273.298299999238</v>
      </c>
      <c r="K108" s="268"/>
      <c r="L108" s="236"/>
      <c r="M108" s="235"/>
      <c r="N108" s="330">
        <v>79694</v>
      </c>
      <c r="O108" s="331" t="s">
        <v>2635</v>
      </c>
    </row>
    <row r="109" spans="1:15" x14ac:dyDescent="0.15">
      <c r="A109" s="230" t="s">
        <v>2555</v>
      </c>
      <c r="B109" s="503" t="s">
        <v>2641</v>
      </c>
      <c r="C109" s="336"/>
      <c r="D109" s="503"/>
      <c r="E109" s="231" t="s">
        <v>67</v>
      </c>
      <c r="F109" s="502">
        <v>2683108.66</v>
      </c>
      <c r="G109" s="232" t="s">
        <v>98</v>
      </c>
      <c r="H109" s="233">
        <v>41729</v>
      </c>
      <c r="I109" s="234" t="s">
        <v>199</v>
      </c>
      <c r="J109" s="236">
        <v>19753.501700000801</v>
      </c>
      <c r="K109" s="268"/>
      <c r="M109" s="235"/>
      <c r="N109" s="330">
        <v>159340</v>
      </c>
      <c r="O109" s="331" t="s">
        <v>2636</v>
      </c>
    </row>
    <row r="110" spans="1:15" x14ac:dyDescent="0.15">
      <c r="A110" s="230" t="s">
        <v>2556</v>
      </c>
      <c r="B110" s="503" t="s">
        <v>2642</v>
      </c>
      <c r="C110" s="336"/>
      <c r="D110" s="503"/>
      <c r="E110" s="231" t="s">
        <v>67</v>
      </c>
      <c r="F110" s="502">
        <v>650231.18999999994</v>
      </c>
      <c r="G110" s="232" t="s">
        <v>98</v>
      </c>
      <c r="H110" s="233">
        <v>41737</v>
      </c>
      <c r="I110" s="234" t="s">
        <v>199</v>
      </c>
      <c r="J110" s="180">
        <v>78674.439199999179</v>
      </c>
      <c r="K110" s="268"/>
      <c r="M110" s="235"/>
      <c r="N110" s="330">
        <v>79686</v>
      </c>
      <c r="O110" s="331" t="s">
        <v>2637</v>
      </c>
    </row>
    <row r="111" spans="1:15" x14ac:dyDescent="0.15">
      <c r="A111" s="230" t="s">
        <v>2630</v>
      </c>
      <c r="B111" s="503" t="s">
        <v>2643</v>
      </c>
      <c r="C111" s="336"/>
      <c r="D111" s="503"/>
      <c r="E111" s="231" t="s">
        <v>67</v>
      </c>
      <c r="F111" s="502">
        <v>1525311.94</v>
      </c>
      <c r="G111" s="232" t="s">
        <v>98</v>
      </c>
      <c r="H111" s="233">
        <v>41740</v>
      </c>
      <c r="I111" s="234" t="s">
        <v>199</v>
      </c>
      <c r="J111" s="180">
        <v>88453.62</v>
      </c>
      <c r="K111" s="268"/>
      <c r="M111" s="235"/>
      <c r="N111" s="330"/>
      <c r="O111" s="331"/>
    </row>
    <row r="112" spans="1:15" x14ac:dyDescent="0.15">
      <c r="A112" s="230" t="s">
        <v>2631</v>
      </c>
      <c r="B112" s="503" t="s">
        <v>2644</v>
      </c>
      <c r="C112" s="336"/>
      <c r="D112" s="503"/>
      <c r="E112" s="231" t="s">
        <v>67</v>
      </c>
      <c r="F112" s="502">
        <v>2134921.87</v>
      </c>
      <c r="G112" s="232" t="s">
        <v>98</v>
      </c>
      <c r="H112" s="233">
        <v>41746</v>
      </c>
      <c r="I112" s="234" t="s">
        <v>199</v>
      </c>
      <c r="J112" s="180">
        <v>56720.070800000816</v>
      </c>
      <c r="K112" s="268"/>
      <c r="M112" s="235"/>
      <c r="N112" s="330"/>
      <c r="O112" s="331"/>
    </row>
    <row r="113" spans="1:15" ht="12" thickBot="1" x14ac:dyDescent="0.2">
      <c r="A113" s="230"/>
      <c r="B113" s="503"/>
      <c r="C113" s="336"/>
      <c r="D113" s="503"/>
      <c r="E113" s="231"/>
      <c r="F113" s="502"/>
      <c r="G113" s="232"/>
      <c r="H113" s="233"/>
      <c r="I113" s="401" t="s">
        <v>1920</v>
      </c>
      <c r="J113" s="274">
        <f>SUM(J106:J112)</f>
        <v>479535.51</v>
      </c>
      <c r="K113" s="268"/>
      <c r="M113" s="235"/>
      <c r="N113" s="330"/>
      <c r="O113" s="331"/>
    </row>
    <row r="114" spans="1:15" ht="12" thickTop="1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35"/>
      <c r="N114" s="330"/>
      <c r="O114" s="331"/>
    </row>
    <row r="115" spans="1:15" x14ac:dyDescent="0.15">
      <c r="A115" s="230" t="s">
        <v>2552</v>
      </c>
      <c r="B115" s="180">
        <v>35669</v>
      </c>
      <c r="C115" s="349">
        <v>24.614599999999999</v>
      </c>
      <c r="D115" s="350">
        <f t="shared" ref="D115:D121" si="8">+B115*C115</f>
        <v>877978.16740000003</v>
      </c>
      <c r="E115" s="350">
        <f t="shared" ref="E115:E121" si="9">+D115*0.01</f>
        <v>8779.7816739999998</v>
      </c>
      <c r="F115" s="350">
        <f t="shared" ref="F115:F121" si="10">+E115*0.1</f>
        <v>877.97816740000007</v>
      </c>
      <c r="G115" s="351">
        <f t="shared" ref="G115:G121" si="11">+E115+F115</f>
        <v>9657.7598414000004</v>
      </c>
      <c r="I115" s="229"/>
      <c r="J115" s="229"/>
      <c r="M115" s="235"/>
      <c r="N115" s="330"/>
      <c r="O115" s="331"/>
    </row>
    <row r="116" spans="1:15" x14ac:dyDescent="0.15">
      <c r="A116" s="230" t="s">
        <v>2553</v>
      </c>
      <c r="B116" s="180">
        <v>131992</v>
      </c>
      <c r="C116" s="349">
        <v>24.6403</v>
      </c>
      <c r="D116" s="350">
        <f t="shared" si="8"/>
        <v>3252322.4775999999</v>
      </c>
      <c r="E116" s="350">
        <f t="shared" si="9"/>
        <v>32523.224775999999</v>
      </c>
      <c r="F116" s="350">
        <f t="shared" si="10"/>
        <v>3252.3224776000002</v>
      </c>
      <c r="G116" s="351">
        <f t="shared" si="11"/>
        <v>35775.547253600002</v>
      </c>
      <c r="I116" s="229"/>
      <c r="J116" s="229"/>
      <c r="M116" s="235"/>
      <c r="N116" s="330"/>
      <c r="O116" s="331"/>
    </row>
    <row r="117" spans="1:15" x14ac:dyDescent="0.15">
      <c r="A117" s="230" t="s">
        <v>2554</v>
      </c>
      <c r="B117" s="180">
        <v>68273</v>
      </c>
      <c r="C117" s="349">
        <v>24.455100000000002</v>
      </c>
      <c r="D117" s="350">
        <f t="shared" si="8"/>
        <v>1669623.0423000001</v>
      </c>
      <c r="E117" s="350">
        <f t="shared" si="9"/>
        <v>16696.230423000001</v>
      </c>
      <c r="F117" s="350">
        <f t="shared" si="10"/>
        <v>1669.6230423000002</v>
      </c>
      <c r="G117" s="351">
        <f t="shared" si="11"/>
        <v>18365.853465300002</v>
      </c>
      <c r="I117" s="229"/>
      <c r="J117" s="229"/>
      <c r="M117" s="266">
        <f>+O117-O101</f>
        <v>0</v>
      </c>
      <c r="N117" s="228" t="s">
        <v>56</v>
      </c>
      <c r="O117" s="333">
        <f>SUM(N102:N116)</f>
        <v>878677.41919999919</v>
      </c>
    </row>
    <row r="118" spans="1:15" x14ac:dyDescent="0.15">
      <c r="A118" s="230" t="s">
        <v>2555</v>
      </c>
      <c r="B118" s="180">
        <v>19754</v>
      </c>
      <c r="C118" s="349">
        <v>24.444400000000002</v>
      </c>
      <c r="D118" s="350">
        <f t="shared" si="8"/>
        <v>482874.67760000005</v>
      </c>
      <c r="E118" s="350">
        <f t="shared" si="9"/>
        <v>4828.7467760000009</v>
      </c>
      <c r="F118" s="350">
        <f t="shared" si="10"/>
        <v>482.8746776000001</v>
      </c>
      <c r="G118" s="351">
        <f t="shared" si="11"/>
        <v>5311.6214536000007</v>
      </c>
      <c r="I118" s="229"/>
      <c r="J118" s="259"/>
    </row>
    <row r="119" spans="1:15" s="181" customFormat="1" x14ac:dyDescent="0.15">
      <c r="A119" s="230" t="s">
        <v>2556</v>
      </c>
      <c r="B119" s="180">
        <v>78674</v>
      </c>
      <c r="C119" s="349">
        <v>24.743300000000001</v>
      </c>
      <c r="D119" s="350">
        <f t="shared" si="8"/>
        <v>1946654.3842000002</v>
      </c>
      <c r="E119" s="350">
        <f t="shared" si="9"/>
        <v>19466.543842000003</v>
      </c>
      <c r="F119" s="350">
        <f t="shared" si="10"/>
        <v>1946.6543842000003</v>
      </c>
      <c r="G119" s="351">
        <f t="shared" si="11"/>
        <v>21413.198226200002</v>
      </c>
      <c r="I119" s="229"/>
      <c r="J119" s="229"/>
      <c r="L119" s="180"/>
      <c r="M119" s="182"/>
      <c r="N119" s="180"/>
      <c r="O119" s="180"/>
    </row>
    <row r="120" spans="1:15" s="181" customFormat="1" x14ac:dyDescent="0.15">
      <c r="A120" s="230" t="s">
        <v>2630</v>
      </c>
      <c r="B120" s="180">
        <v>88454</v>
      </c>
      <c r="C120" s="349">
        <v>24.575500000000002</v>
      </c>
      <c r="D120" s="350">
        <f t="shared" si="8"/>
        <v>2173801.2770000002</v>
      </c>
      <c r="E120" s="350">
        <f t="shared" si="9"/>
        <v>21738.012770000001</v>
      </c>
      <c r="F120" s="350">
        <f t="shared" si="10"/>
        <v>2173.801277</v>
      </c>
      <c r="G120" s="351">
        <f t="shared" si="11"/>
        <v>23911.814047</v>
      </c>
      <c r="I120" s="229"/>
      <c r="J120" s="259"/>
      <c r="L120" s="180"/>
      <c r="M120" s="182"/>
      <c r="N120" s="180"/>
      <c r="O120" s="180"/>
    </row>
    <row r="121" spans="1:15" x14ac:dyDescent="0.15">
      <c r="A121" s="230" t="s">
        <v>2631</v>
      </c>
      <c r="B121" s="180">
        <v>56720</v>
      </c>
      <c r="C121" s="349">
        <v>24.422599999999999</v>
      </c>
      <c r="D121" s="350">
        <f t="shared" si="8"/>
        <v>1385249.872</v>
      </c>
      <c r="E121" s="350">
        <f t="shared" si="9"/>
        <v>13852.49872</v>
      </c>
      <c r="F121" s="350">
        <f t="shared" si="10"/>
        <v>1385.2498720000001</v>
      </c>
      <c r="G121" s="351">
        <f t="shared" si="11"/>
        <v>15237.748592</v>
      </c>
      <c r="I121" s="229"/>
      <c r="J121" s="259"/>
    </row>
    <row r="122" spans="1:15" ht="12" thickBot="1" x14ac:dyDescent="0.2">
      <c r="A122" s="230"/>
      <c r="B122" s="381">
        <f>SUM(B115:B121)</f>
        <v>479536</v>
      </c>
      <c r="C122" s="349"/>
      <c r="D122" s="350"/>
      <c r="E122" s="380">
        <f>SUM(E115:E121)</f>
        <v>117885.03898100001</v>
      </c>
      <c r="F122" s="380">
        <f t="shared" ref="F122:G122" si="12">SUM(F115:F121)</f>
        <v>11788.503898100002</v>
      </c>
      <c r="G122" s="380">
        <f t="shared" si="12"/>
        <v>129673.5428791</v>
      </c>
      <c r="I122" s="229"/>
    </row>
    <row r="123" spans="1:15" ht="12" thickTop="1" x14ac:dyDescent="0.15"/>
  </sheetData>
  <mergeCells count="7">
    <mergeCell ref="B102:D10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130"/>
  <sheetViews>
    <sheetView zoomScale="115" zoomScaleNormal="115" workbookViewId="0">
      <pane ySplit="6" topLeftCell="A52" activePane="bottomLeft" state="frozen"/>
      <selection pane="bottomLeft" activeCell="F58" sqref="F5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2537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2513</v>
      </c>
      <c r="B7" s="263"/>
      <c r="C7" s="328">
        <v>106877.3112999992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106877.3112999992</v>
      </c>
      <c r="O7" s="328">
        <f>+C100</f>
        <v>897325.31129999924</v>
      </c>
    </row>
    <row r="8" spans="1:15" x14ac:dyDescent="0.15">
      <c r="A8" s="193" t="s">
        <v>2517</v>
      </c>
      <c r="B8" s="193"/>
      <c r="C8" s="329">
        <v>170212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106877.3112999992</v>
      </c>
      <c r="O8" s="329">
        <f>O7+G8-I8-L8</f>
        <v>897325.31129999924</v>
      </c>
    </row>
    <row r="9" spans="1:15" x14ac:dyDescent="0.15">
      <c r="A9" s="193" t="s">
        <v>2518</v>
      </c>
      <c r="B9" s="193"/>
      <c r="C9" s="329">
        <v>80127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106877.3112999992</v>
      </c>
      <c r="O9" s="329">
        <f t="shared" ref="O9" si="1">O8+G9-I9-L9</f>
        <v>897325.31129999924</v>
      </c>
    </row>
    <row r="10" spans="1:15" x14ac:dyDescent="0.15">
      <c r="A10" s="193" t="s">
        <v>2519</v>
      </c>
      <c r="B10" s="193"/>
      <c r="C10" s="329">
        <v>170155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75" si="2">+N9-I10-L10</f>
        <v>106877.3112999992</v>
      </c>
      <c r="O10" s="329">
        <f t="shared" ref="O10:O75" si="3">O9+G10-I10-L10</f>
        <v>897325.31129999924</v>
      </c>
    </row>
    <row r="11" spans="1:15" x14ac:dyDescent="0.15">
      <c r="A11" s="193" t="s">
        <v>2514</v>
      </c>
      <c r="B11" s="193"/>
      <c r="C11" s="329">
        <v>250005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106877.3112999992</v>
      </c>
      <c r="O11" s="329">
        <f t="shared" si="3"/>
        <v>897325.31129999924</v>
      </c>
    </row>
    <row r="12" spans="1:15" x14ac:dyDescent="0.15">
      <c r="A12" s="193" t="s">
        <v>2515</v>
      </c>
      <c r="B12" s="193"/>
      <c r="C12" s="329">
        <v>79958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2"/>
        <v>106877.3112999992</v>
      </c>
      <c r="O12" s="329">
        <f t="shared" si="3"/>
        <v>897325.31129999924</v>
      </c>
    </row>
    <row r="13" spans="1:15" x14ac:dyDescent="0.15">
      <c r="A13" s="193" t="s">
        <v>2516</v>
      </c>
      <c r="B13" s="193"/>
      <c r="C13" s="329">
        <v>39991</v>
      </c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si="2"/>
        <v>106877.3112999992</v>
      </c>
      <c r="O13" s="329">
        <f t="shared" si="3"/>
        <v>897325.31129999924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41699</v>
      </c>
      <c r="I14" s="329">
        <v>4209</v>
      </c>
      <c r="J14" s="193" t="s">
        <v>2513</v>
      </c>
      <c r="K14" s="193"/>
      <c r="L14" s="329"/>
      <c r="M14" s="193"/>
      <c r="N14" s="329">
        <f t="shared" si="2"/>
        <v>102668.3112999992</v>
      </c>
      <c r="O14" s="329">
        <f t="shared" si="3"/>
        <v>893116.31129999924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41700</v>
      </c>
      <c r="I15" s="329">
        <v>2345</v>
      </c>
      <c r="J15" s="193" t="s">
        <v>2513</v>
      </c>
      <c r="K15" s="193" t="s">
        <v>2558</v>
      </c>
      <c r="L15" s="329">
        <v>3601</v>
      </c>
      <c r="M15" s="193" t="s">
        <v>2513</v>
      </c>
      <c r="N15" s="329">
        <f t="shared" si="2"/>
        <v>96722.311299999201</v>
      </c>
      <c r="O15" s="329">
        <f t="shared" si="3"/>
        <v>887170.31129999924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41701</v>
      </c>
      <c r="I16" s="329">
        <v>5060</v>
      </c>
      <c r="J16" s="193" t="s">
        <v>2513</v>
      </c>
      <c r="K16" s="193"/>
      <c r="L16" s="329"/>
      <c r="M16" s="193"/>
      <c r="N16" s="329">
        <f t="shared" si="2"/>
        <v>91662.311299999201</v>
      </c>
      <c r="O16" s="329">
        <f t="shared" si="3"/>
        <v>882110.31129999924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41702</v>
      </c>
      <c r="I17" s="329">
        <v>13693.609999999999</v>
      </c>
      <c r="J17" s="193" t="s">
        <v>2513</v>
      </c>
      <c r="K17" s="193"/>
      <c r="L17" s="329"/>
      <c r="M17" s="193"/>
      <c r="N17" s="329">
        <f t="shared" si="2"/>
        <v>77968.7012999992</v>
      </c>
      <c r="O17" s="329">
        <f t="shared" si="3"/>
        <v>868416.70129999926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41703</v>
      </c>
      <c r="I18" s="329">
        <v>7413.51</v>
      </c>
      <c r="J18" s="193" t="s">
        <v>2513</v>
      </c>
      <c r="K18" s="193"/>
      <c r="L18" s="329"/>
      <c r="M18" s="193"/>
      <c r="N18" s="329">
        <f t="shared" si="2"/>
        <v>70555.191299999206</v>
      </c>
      <c r="O18" s="329">
        <f t="shared" si="3"/>
        <v>861003.19129999925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41704</v>
      </c>
      <c r="I19" s="329">
        <v>5157.4299999999994</v>
      </c>
      <c r="J19" s="193" t="s">
        <v>2513</v>
      </c>
      <c r="K19" s="193" t="s">
        <v>2558</v>
      </c>
      <c r="L19" s="329">
        <v>49924.81</v>
      </c>
      <c r="M19" s="193" t="s">
        <v>2513</v>
      </c>
      <c r="N19" s="329">
        <f t="shared" si="2"/>
        <v>15472.951299999208</v>
      </c>
      <c r="O19" s="329">
        <f t="shared" si="3"/>
        <v>805920.95129999914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41704</v>
      </c>
      <c r="I20" s="329"/>
      <c r="J20" s="193"/>
      <c r="K20" s="193" t="s">
        <v>2558</v>
      </c>
      <c r="L20" s="329">
        <v>15472.951299999208</v>
      </c>
      <c r="M20" s="193" t="s">
        <v>2513</v>
      </c>
      <c r="N20" s="329">
        <f t="shared" si="2"/>
        <v>0</v>
      </c>
      <c r="O20" s="329">
        <f t="shared" si="3"/>
        <v>790447.99999999988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41704</v>
      </c>
      <c r="I21" s="329"/>
      <c r="J21" s="193"/>
      <c r="K21" s="193" t="s">
        <v>2566</v>
      </c>
      <c r="L21" s="329">
        <v>89495.108700000797</v>
      </c>
      <c r="M21" s="193" t="s">
        <v>2517</v>
      </c>
      <c r="N21" s="329">
        <f>C8+N20-I21-L21</f>
        <v>80716.891299999203</v>
      </c>
      <c r="O21" s="329">
        <f t="shared" si="3"/>
        <v>700952.89129999909</v>
      </c>
    </row>
    <row r="22" spans="1:15" x14ac:dyDescent="0.15">
      <c r="A22" s="193"/>
      <c r="B22" s="193"/>
      <c r="C22" s="329"/>
      <c r="D22" s="482"/>
      <c r="E22" s="193"/>
      <c r="F22" s="193"/>
      <c r="G22" s="329"/>
      <c r="H22" s="482">
        <v>41704</v>
      </c>
      <c r="I22" s="329"/>
      <c r="J22" s="193"/>
      <c r="K22" s="193" t="s">
        <v>2566</v>
      </c>
      <c r="L22" s="329">
        <v>23492.85</v>
      </c>
      <c r="M22" s="193" t="s">
        <v>2517</v>
      </c>
      <c r="N22" s="329">
        <f t="shared" si="2"/>
        <v>57224.041299999204</v>
      </c>
      <c r="O22" s="329">
        <f t="shared" si="3"/>
        <v>677460.04129999911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>
        <v>41704</v>
      </c>
      <c r="I23" s="329"/>
      <c r="J23" s="193"/>
      <c r="K23" s="193" t="s">
        <v>2566</v>
      </c>
      <c r="L23" s="329">
        <v>57224.041299999204</v>
      </c>
      <c r="M23" s="193" t="s">
        <v>2517</v>
      </c>
      <c r="N23" s="329">
        <f t="shared" si="2"/>
        <v>0</v>
      </c>
      <c r="O23" s="329">
        <f t="shared" si="3"/>
        <v>620235.99999999988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>
        <v>41704</v>
      </c>
      <c r="I24" s="329"/>
      <c r="J24" s="193"/>
      <c r="K24" s="193" t="s">
        <v>2566</v>
      </c>
      <c r="L24" s="329">
        <v>58240.818700000797</v>
      </c>
      <c r="M24" s="193" t="s">
        <v>2518</v>
      </c>
      <c r="N24" s="329">
        <f>C9+N23-I24-L24</f>
        <v>21886.181299999203</v>
      </c>
      <c r="O24" s="329">
        <f t="shared" si="3"/>
        <v>561995.18129999912</v>
      </c>
    </row>
    <row r="25" spans="1:15" x14ac:dyDescent="0.15">
      <c r="A25" s="193"/>
      <c r="B25" s="193"/>
      <c r="C25" s="329"/>
      <c r="D25" s="482">
        <v>41705</v>
      </c>
      <c r="E25" s="193" t="s">
        <v>1283</v>
      </c>
      <c r="F25" s="203" t="s">
        <v>2551</v>
      </c>
      <c r="G25" s="329">
        <f>+'[1]รับ 0314'!$D$37</f>
        <v>319818</v>
      </c>
      <c r="H25" s="482">
        <v>41705</v>
      </c>
      <c r="I25" s="329">
        <v>6465.7199999999993</v>
      </c>
      <c r="J25" s="193" t="s">
        <v>2518</v>
      </c>
      <c r="K25" s="193" t="s">
        <v>2566</v>
      </c>
      <c r="L25" s="329">
        <v>15420.461299999204</v>
      </c>
      <c r="M25" s="193" t="s">
        <v>2518</v>
      </c>
      <c r="N25" s="329">
        <f t="shared" si="2"/>
        <v>0</v>
      </c>
      <c r="O25" s="329">
        <f t="shared" si="3"/>
        <v>859927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41705</v>
      </c>
      <c r="I26" s="329"/>
      <c r="J26" s="193"/>
      <c r="K26" s="193" t="s">
        <v>2566</v>
      </c>
      <c r="L26" s="329">
        <v>13892.668700000801</v>
      </c>
      <c r="M26" s="193" t="s">
        <v>2519</v>
      </c>
      <c r="N26" s="329">
        <f>C10+N25-I26-L26</f>
        <v>156262.3312999992</v>
      </c>
      <c r="O26" s="329">
        <f t="shared" ref="O26:O29" si="4">O25+G26-I26-L26</f>
        <v>846034.33129999915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41705</v>
      </c>
      <c r="I27" s="329"/>
      <c r="J27" s="193"/>
      <c r="K27" s="193" t="s">
        <v>2566</v>
      </c>
      <c r="L27" s="329">
        <v>29245.16</v>
      </c>
      <c r="M27" s="193" t="s">
        <v>2519</v>
      </c>
      <c r="N27" s="329">
        <f t="shared" ref="N27:N29" si="5">+N26-I27-L27</f>
        <v>127017.1712999992</v>
      </c>
      <c r="O27" s="329">
        <f t="shared" si="4"/>
        <v>816789.17129999911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41705</v>
      </c>
      <c r="I28" s="329"/>
      <c r="J28" s="193"/>
      <c r="K28" s="193" t="s">
        <v>2566</v>
      </c>
      <c r="L28" s="329">
        <v>43298.03</v>
      </c>
      <c r="M28" s="193" t="s">
        <v>2519</v>
      </c>
      <c r="N28" s="329">
        <f t="shared" si="5"/>
        <v>83719.141299999203</v>
      </c>
      <c r="O28" s="329">
        <f t="shared" si="4"/>
        <v>773491.14129999909</v>
      </c>
    </row>
    <row r="29" spans="1:15" x14ac:dyDescent="0.15">
      <c r="A29" s="193"/>
      <c r="B29" s="193"/>
      <c r="C29" s="329"/>
      <c r="D29" s="482">
        <v>41706</v>
      </c>
      <c r="E29" s="193" t="s">
        <v>319</v>
      </c>
      <c r="F29" s="203" t="s">
        <v>2550</v>
      </c>
      <c r="G29" s="329">
        <f>+'[1]รับ 0314'!$D$34</f>
        <v>87916.527000000002</v>
      </c>
      <c r="H29" s="482">
        <v>41706</v>
      </c>
      <c r="I29" s="329">
        <v>12254.310000000001</v>
      </c>
      <c r="J29" s="193" t="s">
        <v>2519</v>
      </c>
      <c r="K29" s="193" t="s">
        <v>2566</v>
      </c>
      <c r="L29" s="329">
        <v>52918.41</v>
      </c>
      <c r="M29" s="193" t="s">
        <v>2519</v>
      </c>
      <c r="N29" s="329">
        <f t="shared" si="5"/>
        <v>18546.421299999201</v>
      </c>
      <c r="O29" s="329">
        <f t="shared" si="4"/>
        <v>796234.948299999</v>
      </c>
    </row>
    <row r="30" spans="1:15" x14ac:dyDescent="0.15">
      <c r="A30" s="193"/>
      <c r="B30" s="193"/>
      <c r="C30" s="329"/>
      <c r="D30" s="482">
        <v>41706</v>
      </c>
      <c r="E30" s="193" t="s">
        <v>1283</v>
      </c>
      <c r="F30" s="203" t="s">
        <v>2552</v>
      </c>
      <c r="G30" s="329">
        <f>+'[1]รับ 0314'!$D$38</f>
        <v>39941</v>
      </c>
      <c r="H30" s="482">
        <v>41706</v>
      </c>
      <c r="I30" s="329"/>
      <c r="J30" s="193"/>
      <c r="K30" s="193"/>
      <c r="L30" s="329"/>
      <c r="M30" s="193"/>
      <c r="N30" s="329">
        <f t="shared" si="2"/>
        <v>18546.421299999201</v>
      </c>
      <c r="O30" s="329">
        <f t="shared" si="3"/>
        <v>836175.948299999</v>
      </c>
    </row>
    <row r="31" spans="1:15" x14ac:dyDescent="0.15">
      <c r="A31" s="193"/>
      <c r="B31" s="193"/>
      <c r="C31" s="329"/>
      <c r="D31" s="482">
        <v>41707</v>
      </c>
      <c r="E31" s="193" t="s">
        <v>1283</v>
      </c>
      <c r="F31" s="203" t="s">
        <v>2552</v>
      </c>
      <c r="G31" s="329">
        <f>+'[1]รับ 0314'!$D$39</f>
        <v>39990</v>
      </c>
      <c r="H31" s="482">
        <v>41707</v>
      </c>
      <c r="I31" s="329">
        <v>3481.5299999999997</v>
      </c>
      <c r="J31" s="193" t="s">
        <v>2519</v>
      </c>
      <c r="K31" s="193" t="s">
        <v>2566</v>
      </c>
      <c r="L31" s="329">
        <v>15064.891299999203</v>
      </c>
      <c r="M31" s="193" t="s">
        <v>2519</v>
      </c>
      <c r="N31" s="329">
        <f t="shared" si="2"/>
        <v>0</v>
      </c>
      <c r="O31" s="329">
        <f t="shared" si="3"/>
        <v>857619.52699999977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41707</v>
      </c>
      <c r="I32" s="329"/>
      <c r="J32" s="193"/>
      <c r="K32" s="193" t="s">
        <v>2566</v>
      </c>
      <c r="L32" s="329">
        <v>7399.1487000008001</v>
      </c>
      <c r="M32" s="193" t="s">
        <v>2514</v>
      </c>
      <c r="N32" s="329">
        <f>C11+N31-I32-L32</f>
        <v>242605.85129999919</v>
      </c>
      <c r="O32" s="329">
        <f t="shared" ref="O32:O35" si="6">O31+G32-I32-L32</f>
        <v>850220.37829999893</v>
      </c>
    </row>
    <row r="33" spans="1:17" x14ac:dyDescent="0.15">
      <c r="A33" s="193"/>
      <c r="B33" s="193"/>
      <c r="C33" s="329"/>
      <c r="D33" s="482"/>
      <c r="E33" s="193"/>
      <c r="F33" s="203"/>
      <c r="G33" s="329"/>
      <c r="H33" s="482">
        <v>41708</v>
      </c>
      <c r="I33" s="329">
        <v>6884.41</v>
      </c>
      <c r="J33" s="193" t="s">
        <v>2514</v>
      </c>
      <c r="K33" s="193" t="s">
        <v>2566</v>
      </c>
      <c r="L33" s="329">
        <v>22981.34</v>
      </c>
      <c r="M33" s="193" t="s">
        <v>2514</v>
      </c>
      <c r="N33" s="329">
        <f t="shared" ref="N33:N35" si="7">+N32-I33-L33</f>
        <v>212740.10129999919</v>
      </c>
      <c r="O33" s="329">
        <f t="shared" si="6"/>
        <v>820354.62829999893</v>
      </c>
    </row>
    <row r="34" spans="1:17" x14ac:dyDescent="0.15">
      <c r="A34" s="193"/>
      <c r="B34" s="193"/>
      <c r="C34" s="329"/>
      <c r="D34" s="482"/>
      <c r="E34" s="193"/>
      <c r="F34" s="203"/>
      <c r="G34" s="329"/>
      <c r="H34" s="482">
        <v>41708</v>
      </c>
      <c r="I34" s="329"/>
      <c r="J34" s="193"/>
      <c r="K34" s="193" t="s">
        <v>2566</v>
      </c>
      <c r="L34" s="329">
        <v>24000.52</v>
      </c>
      <c r="M34" s="193" t="s">
        <v>2514</v>
      </c>
      <c r="N34" s="329">
        <f t="shared" si="7"/>
        <v>188739.5812999992</v>
      </c>
      <c r="O34" s="329">
        <f t="shared" si="6"/>
        <v>796354.10829999892</v>
      </c>
    </row>
    <row r="35" spans="1:17" x14ac:dyDescent="0.15">
      <c r="A35" s="193"/>
      <c r="B35" s="193"/>
      <c r="C35" s="329"/>
      <c r="D35" s="482">
        <v>41709</v>
      </c>
      <c r="E35" s="193" t="s">
        <v>1283</v>
      </c>
      <c r="F35" s="203" t="s">
        <v>2553</v>
      </c>
      <c r="G35" s="329">
        <f>+'[1]รับ 0314'!$D$40</f>
        <v>239640</v>
      </c>
      <c r="H35" s="482">
        <v>41709</v>
      </c>
      <c r="I35" s="329">
        <v>16164.579999999998</v>
      </c>
      <c r="J35" s="193" t="s">
        <v>2514</v>
      </c>
      <c r="K35" s="193"/>
      <c r="L35" s="329"/>
      <c r="M35" s="193"/>
      <c r="N35" s="329">
        <f t="shared" si="7"/>
        <v>172575.00129999922</v>
      </c>
      <c r="O35" s="329">
        <f t="shared" si="6"/>
        <v>1019829.528299999</v>
      </c>
    </row>
    <row r="36" spans="1:17" x14ac:dyDescent="0.15">
      <c r="A36" s="193"/>
      <c r="B36" s="193"/>
      <c r="C36" s="329"/>
      <c r="D36" s="482"/>
      <c r="E36" s="193"/>
      <c r="F36" s="203"/>
      <c r="G36" s="329"/>
      <c r="H36" s="482">
        <v>41710</v>
      </c>
      <c r="I36" s="329">
        <v>5911</v>
      </c>
      <c r="J36" s="193" t="s">
        <v>2514</v>
      </c>
      <c r="K36" s="193" t="s">
        <v>2566</v>
      </c>
      <c r="L36" s="329">
        <v>56802.34</v>
      </c>
      <c r="M36" s="193" t="s">
        <v>2514</v>
      </c>
      <c r="N36" s="329">
        <f t="shared" si="2"/>
        <v>109861.66129999922</v>
      </c>
      <c r="O36" s="329">
        <f t="shared" si="3"/>
        <v>957116.18829999899</v>
      </c>
    </row>
    <row r="37" spans="1:17" x14ac:dyDescent="0.15">
      <c r="A37" s="193"/>
      <c r="B37" s="193"/>
      <c r="C37" s="329"/>
      <c r="D37" s="482"/>
      <c r="E37" s="193"/>
      <c r="F37" s="193"/>
      <c r="G37" s="329"/>
      <c r="H37" s="482">
        <v>41711</v>
      </c>
      <c r="I37" s="329">
        <v>7064.82</v>
      </c>
      <c r="J37" s="193" t="s">
        <v>2514</v>
      </c>
      <c r="K37" s="193"/>
      <c r="L37" s="329"/>
      <c r="M37" s="203"/>
      <c r="N37" s="329">
        <f t="shared" si="2"/>
        <v>102796.84129999921</v>
      </c>
      <c r="O37" s="329">
        <f t="shared" si="3"/>
        <v>950051.36829999904</v>
      </c>
    </row>
    <row r="38" spans="1:17" x14ac:dyDescent="0.15">
      <c r="A38" s="193"/>
      <c r="B38" s="193"/>
      <c r="C38" s="329"/>
      <c r="D38" s="482">
        <v>41712</v>
      </c>
      <c r="E38" s="193" t="s">
        <v>1283</v>
      </c>
      <c r="F38" s="203" t="s">
        <v>2554</v>
      </c>
      <c r="G38" s="329">
        <f>+'[1]รับ 0314'!$D$41</f>
        <v>119729</v>
      </c>
      <c r="H38" s="482">
        <v>41712</v>
      </c>
      <c r="I38" s="329">
        <v>7508.85</v>
      </c>
      <c r="J38" s="193" t="s">
        <v>2514</v>
      </c>
      <c r="K38" s="193" t="s">
        <v>2566</v>
      </c>
      <c r="L38" s="329">
        <v>15880.65</v>
      </c>
      <c r="M38" s="193" t="s">
        <v>2514</v>
      </c>
      <c r="N38" s="329">
        <f t="shared" si="2"/>
        <v>79407.341299999214</v>
      </c>
      <c r="O38" s="329">
        <f t="shared" si="3"/>
        <v>1046390.8682999989</v>
      </c>
    </row>
    <row r="39" spans="1:17" x14ac:dyDescent="0.15">
      <c r="A39" s="193"/>
      <c r="B39" s="193"/>
      <c r="C39" s="329"/>
      <c r="D39" s="482"/>
      <c r="E39" s="193"/>
      <c r="F39" s="193"/>
      <c r="G39" s="329"/>
      <c r="H39" s="482">
        <v>41712</v>
      </c>
      <c r="I39" s="329"/>
      <c r="J39" s="193"/>
      <c r="K39" s="193" t="s">
        <v>2566</v>
      </c>
      <c r="L39" s="329">
        <v>55432.46</v>
      </c>
      <c r="M39" s="193" t="s">
        <v>2514</v>
      </c>
      <c r="N39" s="329">
        <f t="shared" si="2"/>
        <v>23974.881299999215</v>
      </c>
      <c r="O39" s="329">
        <f t="shared" si="3"/>
        <v>990958.40829999896</v>
      </c>
    </row>
    <row r="40" spans="1:17" x14ac:dyDescent="0.15">
      <c r="A40" s="193"/>
      <c r="B40" s="193"/>
      <c r="C40" s="329"/>
      <c r="D40" s="482"/>
      <c r="E40" s="193"/>
      <c r="F40" s="193"/>
      <c r="G40" s="329"/>
      <c r="H40" s="482">
        <v>41713</v>
      </c>
      <c r="I40" s="329">
        <v>7062.98</v>
      </c>
      <c r="J40" s="193" t="s">
        <v>2514</v>
      </c>
      <c r="K40" s="193"/>
      <c r="L40" s="329"/>
      <c r="M40" s="193"/>
      <c r="N40" s="329">
        <f t="shared" si="2"/>
        <v>16911.901299999216</v>
      </c>
      <c r="O40" s="329">
        <f t="shared" si="3"/>
        <v>983895.42829999898</v>
      </c>
    </row>
    <row r="41" spans="1:17" x14ac:dyDescent="0.15">
      <c r="A41" s="193"/>
      <c r="B41" s="193"/>
      <c r="C41" s="329"/>
      <c r="D41" s="482"/>
      <c r="E41" s="193"/>
      <c r="F41" s="193"/>
      <c r="G41" s="329"/>
      <c r="H41" s="482">
        <v>41714</v>
      </c>
      <c r="I41" s="329">
        <v>15077.29</v>
      </c>
      <c r="J41" s="193" t="s">
        <v>2514</v>
      </c>
      <c r="K41" s="193"/>
      <c r="L41" s="329"/>
      <c r="M41" s="193"/>
      <c r="N41" s="329">
        <f t="shared" si="2"/>
        <v>1834.6112999992147</v>
      </c>
      <c r="O41" s="329">
        <f t="shared" si="3"/>
        <v>968818.13829999894</v>
      </c>
    </row>
    <row r="42" spans="1:17" x14ac:dyDescent="0.15">
      <c r="A42" s="193"/>
      <c r="B42" s="193"/>
      <c r="C42" s="329"/>
      <c r="D42" s="482"/>
      <c r="E42" s="193"/>
      <c r="F42" s="193"/>
      <c r="G42" s="329"/>
      <c r="H42" s="482">
        <v>41715</v>
      </c>
      <c r="I42" s="329">
        <v>1834.6112999992147</v>
      </c>
      <c r="J42" s="193" t="s">
        <v>2514</v>
      </c>
      <c r="K42" s="193"/>
      <c r="L42" s="329"/>
      <c r="M42" s="193"/>
      <c r="N42" s="329">
        <f t="shared" si="2"/>
        <v>0</v>
      </c>
      <c r="O42" s="329">
        <f t="shared" si="3"/>
        <v>966983.52699999977</v>
      </c>
    </row>
    <row r="43" spans="1:17" x14ac:dyDescent="0.15">
      <c r="A43" s="193"/>
      <c r="B43" s="193"/>
      <c r="C43" s="329"/>
      <c r="D43" s="482"/>
      <c r="E43" s="193"/>
      <c r="F43" s="193"/>
      <c r="G43" s="329"/>
      <c r="H43" s="482">
        <v>41715</v>
      </c>
      <c r="I43" s="329">
        <v>3326.7187000007898</v>
      </c>
      <c r="J43" s="193" t="s">
        <v>2515</v>
      </c>
      <c r="K43" s="193" t="s">
        <v>2566</v>
      </c>
      <c r="L43" s="329">
        <v>25521.87</v>
      </c>
      <c r="M43" s="193" t="s">
        <v>2515</v>
      </c>
      <c r="N43" s="329">
        <f>C12+N42-I43-L43</f>
        <v>51109.411299999221</v>
      </c>
      <c r="O43" s="329">
        <f t="shared" si="3"/>
        <v>938134.93829999899</v>
      </c>
    </row>
    <row r="44" spans="1:17" x14ac:dyDescent="0.15">
      <c r="A44" s="193"/>
      <c r="B44" s="193"/>
      <c r="C44" s="329"/>
      <c r="D44" s="482"/>
      <c r="E44" s="193"/>
      <c r="F44" s="193"/>
      <c r="G44" s="329"/>
      <c r="H44" s="482">
        <v>41716</v>
      </c>
      <c r="I44" s="329">
        <v>9016.01</v>
      </c>
      <c r="J44" s="193" t="s">
        <v>2515</v>
      </c>
      <c r="K44" s="193" t="s">
        <v>2566</v>
      </c>
      <c r="L44" s="329">
        <v>24949.599999999999</v>
      </c>
      <c r="M44" s="193" t="s">
        <v>2515</v>
      </c>
      <c r="N44" s="329">
        <f t="shared" si="2"/>
        <v>17143.801299999221</v>
      </c>
      <c r="O44" s="329">
        <f t="shared" si="3"/>
        <v>904169.328299999</v>
      </c>
    </row>
    <row r="45" spans="1:17" x14ac:dyDescent="0.15">
      <c r="A45" s="193"/>
      <c r="B45" s="193"/>
      <c r="C45" s="329"/>
      <c r="D45" s="482"/>
      <c r="E45" s="193"/>
      <c r="F45" s="193"/>
      <c r="G45" s="329"/>
      <c r="H45" s="482">
        <v>41717</v>
      </c>
      <c r="I45" s="329">
        <v>5183.83</v>
      </c>
      <c r="J45" s="193" t="s">
        <v>2515</v>
      </c>
      <c r="K45" s="193"/>
      <c r="L45" s="329"/>
      <c r="M45" s="193"/>
      <c r="N45" s="329">
        <f t="shared" si="2"/>
        <v>11959.971299999221</v>
      </c>
      <c r="O45" s="329">
        <f t="shared" si="3"/>
        <v>898985.49829999905</v>
      </c>
    </row>
    <row r="46" spans="1:17" x14ac:dyDescent="0.15">
      <c r="A46" s="193"/>
      <c r="B46" s="193"/>
      <c r="C46" s="329"/>
      <c r="D46" s="482"/>
      <c r="E46" s="193"/>
      <c r="F46" s="193"/>
      <c r="G46" s="329"/>
      <c r="H46" s="482">
        <v>41718</v>
      </c>
      <c r="I46" s="329">
        <v>7145.29</v>
      </c>
      <c r="J46" s="193" t="s">
        <v>2515</v>
      </c>
      <c r="K46" s="193" t="s">
        <v>2566</v>
      </c>
      <c r="L46" s="329">
        <v>4814.6812999992208</v>
      </c>
      <c r="M46" s="193" t="s">
        <v>2515</v>
      </c>
      <c r="N46" s="329">
        <f t="shared" si="2"/>
        <v>0</v>
      </c>
      <c r="O46" s="329">
        <f t="shared" si="3"/>
        <v>887025.52699999977</v>
      </c>
    </row>
    <row r="47" spans="1:17" x14ac:dyDescent="0.15">
      <c r="A47" s="193"/>
      <c r="B47" s="193"/>
      <c r="C47" s="329"/>
      <c r="D47" s="482"/>
      <c r="E47" s="193"/>
      <c r="F47" s="193"/>
      <c r="G47" s="329"/>
      <c r="H47" s="482">
        <v>41718</v>
      </c>
      <c r="I47" s="329"/>
      <c r="J47" s="193"/>
      <c r="K47" s="193" t="s">
        <v>2566</v>
      </c>
      <c r="L47" s="329">
        <v>18556.848700000799</v>
      </c>
      <c r="M47" s="193" t="s">
        <v>2516</v>
      </c>
      <c r="N47" s="329">
        <f>C13+N46-I47-L47</f>
        <v>21434.151299999201</v>
      </c>
      <c r="O47" s="329">
        <f t="shared" si="3"/>
        <v>868468.67829999898</v>
      </c>
    </row>
    <row r="48" spans="1:17" x14ac:dyDescent="0.15">
      <c r="A48" s="193"/>
      <c r="B48" s="193"/>
      <c r="C48" s="329"/>
      <c r="D48" s="482">
        <v>41719</v>
      </c>
      <c r="E48" s="193" t="s">
        <v>1283</v>
      </c>
      <c r="F48" s="203" t="s">
        <v>2555</v>
      </c>
      <c r="G48" s="329">
        <f>+'[1]รับ 0314'!$D$42</f>
        <v>89811</v>
      </c>
      <c r="H48" s="482">
        <v>41719</v>
      </c>
      <c r="I48" s="329">
        <v>5058.42</v>
      </c>
      <c r="J48" s="193" t="s">
        <v>2516</v>
      </c>
      <c r="K48" s="193" t="s">
        <v>2566</v>
      </c>
      <c r="L48" s="329">
        <v>2830.56</v>
      </c>
      <c r="M48" s="193" t="s">
        <v>2516</v>
      </c>
      <c r="N48" s="329">
        <f t="shared" si="2"/>
        <v>13545.171299999201</v>
      </c>
      <c r="O48" s="329">
        <f t="shared" si="3"/>
        <v>950390.69829999888</v>
      </c>
      <c r="Q48" s="229"/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41720</v>
      </c>
      <c r="I49" s="329">
        <v>13545.171299999201</v>
      </c>
      <c r="J49" s="193" t="s">
        <v>2516</v>
      </c>
      <c r="K49" s="193"/>
      <c r="L49" s="329"/>
      <c r="M49" s="193"/>
      <c r="N49" s="329">
        <f t="shared" si="2"/>
        <v>0</v>
      </c>
      <c r="O49" s="329">
        <f t="shared" si="3"/>
        <v>936845.52699999965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41720</v>
      </c>
      <c r="I50" s="329">
        <v>38631.858700000797</v>
      </c>
      <c r="J50" s="203" t="s">
        <v>2551</v>
      </c>
      <c r="K50" s="193"/>
      <c r="L50" s="329"/>
      <c r="M50" s="193"/>
      <c r="N50" s="329">
        <f>G25+N49-I50-L50</f>
        <v>281186.1412999992</v>
      </c>
      <c r="O50" s="329">
        <f t="shared" si="3"/>
        <v>898213.66829999886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41721</v>
      </c>
      <c r="I51" s="329">
        <v>4176.6000000000004</v>
      </c>
      <c r="J51" s="203" t="s">
        <v>2551</v>
      </c>
      <c r="K51" s="193"/>
      <c r="L51" s="329"/>
      <c r="M51" s="193"/>
      <c r="N51" s="329">
        <f t="shared" si="2"/>
        <v>277009.54129999923</v>
      </c>
      <c r="O51" s="329">
        <f t="shared" si="3"/>
        <v>894037.06829999888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41722</v>
      </c>
      <c r="I52" s="329">
        <v>7255.1200000000008</v>
      </c>
      <c r="J52" s="203" t="s">
        <v>2551</v>
      </c>
      <c r="K52" s="193"/>
      <c r="L52" s="329"/>
      <c r="M52" s="193"/>
      <c r="N52" s="329">
        <f t="shared" si="2"/>
        <v>269754.42129999923</v>
      </c>
      <c r="O52" s="329">
        <f t="shared" si="3"/>
        <v>886781.94829999888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41723</v>
      </c>
      <c r="I53" s="329">
        <v>43590.759999999995</v>
      </c>
      <c r="J53" s="203" t="s">
        <v>2551</v>
      </c>
      <c r="K53" s="193"/>
      <c r="L53" s="329"/>
      <c r="M53" s="193"/>
      <c r="N53" s="329">
        <f t="shared" si="2"/>
        <v>226163.66129999922</v>
      </c>
      <c r="O53" s="329">
        <f t="shared" si="3"/>
        <v>843191.18829999887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41724</v>
      </c>
      <c r="I54" s="329">
        <v>40111.129999999997</v>
      </c>
      <c r="J54" s="203" t="s">
        <v>2551</v>
      </c>
      <c r="K54" s="193"/>
      <c r="L54" s="329"/>
      <c r="M54" s="193"/>
      <c r="N54" s="329">
        <f t="shared" si="2"/>
        <v>186052.53129999922</v>
      </c>
      <c r="O54" s="329">
        <f t="shared" si="3"/>
        <v>803080.05829999887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41725</v>
      </c>
      <c r="I55" s="329">
        <v>11349.31</v>
      </c>
      <c r="J55" s="203" t="s">
        <v>2551</v>
      </c>
      <c r="K55" s="193" t="s">
        <v>2566</v>
      </c>
      <c r="L55" s="329">
        <v>26110.84</v>
      </c>
      <c r="M55" s="203" t="s">
        <v>2551</v>
      </c>
      <c r="N55" s="329">
        <f t="shared" si="2"/>
        <v>148592.38129999922</v>
      </c>
      <c r="O55" s="329">
        <f t="shared" si="3"/>
        <v>765619.90829999885</v>
      </c>
    </row>
    <row r="56" spans="1:15" x14ac:dyDescent="0.15">
      <c r="A56" s="193"/>
      <c r="B56" s="193"/>
      <c r="C56" s="329"/>
      <c r="D56" s="482"/>
      <c r="E56" s="193"/>
      <c r="F56" s="203"/>
      <c r="G56" s="329"/>
      <c r="H56" s="482">
        <v>41725</v>
      </c>
      <c r="I56" s="329"/>
      <c r="J56" s="203"/>
      <c r="K56" s="193" t="s">
        <v>2566</v>
      </c>
      <c r="L56" s="329">
        <v>79730.97</v>
      </c>
      <c r="M56" s="203" t="s">
        <v>2551</v>
      </c>
      <c r="N56" s="329">
        <f t="shared" si="2"/>
        <v>68861.411299999221</v>
      </c>
      <c r="O56" s="329">
        <f t="shared" si="3"/>
        <v>685888.93829999887</v>
      </c>
    </row>
    <row r="57" spans="1:15" x14ac:dyDescent="0.15">
      <c r="A57" s="193"/>
      <c r="B57" s="193"/>
      <c r="C57" s="329"/>
      <c r="D57" s="482"/>
      <c r="E57" s="193"/>
      <c r="F57" s="203"/>
      <c r="G57" s="329"/>
      <c r="H57" s="482">
        <v>41726</v>
      </c>
      <c r="I57" s="329">
        <v>6693.85</v>
      </c>
      <c r="J57" s="203" t="s">
        <v>2551</v>
      </c>
      <c r="K57" s="193" t="s">
        <v>2566</v>
      </c>
      <c r="L57" s="329">
        <v>26647.54</v>
      </c>
      <c r="M57" s="203" t="s">
        <v>2551</v>
      </c>
      <c r="N57" s="329">
        <f t="shared" si="2"/>
        <v>35520.021299999222</v>
      </c>
      <c r="O57" s="329">
        <f t="shared" si="3"/>
        <v>652547.54829999886</v>
      </c>
    </row>
    <row r="58" spans="1:15" x14ac:dyDescent="0.15">
      <c r="A58" s="193"/>
      <c r="B58" s="193"/>
      <c r="C58" s="329"/>
      <c r="D58" s="482">
        <v>41727</v>
      </c>
      <c r="E58" s="193" t="s">
        <v>1283</v>
      </c>
      <c r="F58" s="203" t="s">
        <v>2556</v>
      </c>
      <c r="G58" s="329">
        <f>+'[1]รับ 0314'!$D$43</f>
        <v>209538</v>
      </c>
      <c r="H58" s="482">
        <v>41727</v>
      </c>
      <c r="I58" s="329">
        <v>8452.7100000000009</v>
      </c>
      <c r="J58" s="203" t="s">
        <v>2551</v>
      </c>
      <c r="K58" s="193"/>
      <c r="L58" s="329"/>
      <c r="M58" s="193"/>
      <c r="N58" s="329">
        <f t="shared" si="2"/>
        <v>27067.311299999223</v>
      </c>
      <c r="O58" s="329">
        <f t="shared" si="3"/>
        <v>853632.8382999989</v>
      </c>
    </row>
    <row r="59" spans="1:15" x14ac:dyDescent="0.15">
      <c r="A59" s="193"/>
      <c r="B59" s="193"/>
      <c r="C59" s="329"/>
      <c r="D59" s="482"/>
      <c r="E59" s="193"/>
      <c r="F59" s="203"/>
      <c r="G59" s="329"/>
      <c r="H59" s="482">
        <v>41728</v>
      </c>
      <c r="I59" s="329">
        <v>4228.71</v>
      </c>
      <c r="J59" s="203" t="s">
        <v>2551</v>
      </c>
      <c r="K59" s="193" t="s">
        <v>2566</v>
      </c>
      <c r="L59" s="329">
        <v>22838.601299999224</v>
      </c>
      <c r="M59" s="203" t="s">
        <v>2551</v>
      </c>
      <c r="N59" s="329">
        <f t="shared" si="2"/>
        <v>0</v>
      </c>
      <c r="O59" s="329">
        <f t="shared" si="3"/>
        <v>826565.52699999977</v>
      </c>
    </row>
    <row r="60" spans="1:15" x14ac:dyDescent="0.15">
      <c r="A60" s="193"/>
      <c r="B60" s="193"/>
      <c r="C60" s="329"/>
      <c r="D60" s="482"/>
      <c r="E60" s="193"/>
      <c r="F60" s="203"/>
      <c r="G60" s="329"/>
      <c r="H60" s="482">
        <v>41728</v>
      </c>
      <c r="I60" s="329"/>
      <c r="J60" s="193"/>
      <c r="K60" s="193" t="s">
        <v>2558</v>
      </c>
      <c r="L60" s="329">
        <v>17610.338700000801</v>
      </c>
      <c r="M60" s="193" t="s">
        <v>2550</v>
      </c>
      <c r="N60" s="329">
        <f>G29+N59-I60-L60</f>
        <v>70306.188299999194</v>
      </c>
      <c r="O60" s="329">
        <f t="shared" si="3"/>
        <v>808955.18829999899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>
        <v>41729</v>
      </c>
      <c r="I61" s="329">
        <v>17183.070000000003</v>
      </c>
      <c r="J61" s="203" t="s">
        <v>2550</v>
      </c>
      <c r="K61" s="193" t="s">
        <v>2558</v>
      </c>
      <c r="L61" s="329">
        <v>24799.79</v>
      </c>
      <c r="M61" s="193" t="s">
        <v>2550</v>
      </c>
      <c r="N61" s="329">
        <f t="shared" si="2"/>
        <v>28323.328299999186</v>
      </c>
      <c r="O61" s="329">
        <f t="shared" si="3"/>
        <v>766972.328299999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28323.328299999186</v>
      </c>
      <c r="O62" s="329">
        <f t="shared" si="3"/>
        <v>766972.328299999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28323.328299999186</v>
      </c>
      <c r="O63" s="329">
        <f t="shared" si="3"/>
        <v>766972.328299999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203"/>
      <c r="K64" s="193"/>
      <c r="L64" s="329"/>
      <c r="M64" s="193"/>
      <c r="N64" s="329">
        <f t="shared" si="2"/>
        <v>28323.328299999186</v>
      </c>
      <c r="O64" s="329">
        <f t="shared" si="3"/>
        <v>766972.328299999</v>
      </c>
    </row>
    <row r="65" spans="1:15" hidden="1" x14ac:dyDescent="0.15">
      <c r="A65" s="193"/>
      <c r="B65" s="193"/>
      <c r="C65" s="329"/>
      <c r="D65" s="482"/>
      <c r="E65" s="193"/>
      <c r="F65" s="203"/>
      <c r="G65" s="329"/>
      <c r="H65" s="482"/>
      <c r="I65" s="329"/>
      <c r="J65" s="193"/>
      <c r="K65" s="193"/>
      <c r="L65" s="329"/>
      <c r="M65" s="193"/>
      <c r="N65" s="329">
        <f t="shared" si="2"/>
        <v>28323.328299999186</v>
      </c>
      <c r="O65" s="329">
        <f t="shared" si="3"/>
        <v>766972.328299999</v>
      </c>
    </row>
    <row r="66" spans="1:15" hidden="1" x14ac:dyDescent="0.15">
      <c r="A66" s="193"/>
      <c r="B66" s="193"/>
      <c r="C66" s="329"/>
      <c r="D66" s="482"/>
      <c r="E66" s="193"/>
      <c r="F66" s="203"/>
      <c r="G66" s="329"/>
      <c r="H66" s="482"/>
      <c r="I66" s="329"/>
      <c r="J66" s="203"/>
      <c r="K66" s="193"/>
      <c r="L66" s="329"/>
      <c r="M66" s="193"/>
      <c r="N66" s="329">
        <f t="shared" si="2"/>
        <v>28323.328299999186</v>
      </c>
      <c r="O66" s="329">
        <f t="shared" si="3"/>
        <v>766972.328299999</v>
      </c>
    </row>
    <row r="67" spans="1:15" hidden="1" x14ac:dyDescent="0.15">
      <c r="A67" s="193"/>
      <c r="B67" s="193"/>
      <c r="C67" s="329"/>
      <c r="D67" s="482"/>
      <c r="E67" s="193"/>
      <c r="F67" s="203"/>
      <c r="G67" s="329"/>
      <c r="H67" s="482"/>
      <c r="I67" s="329"/>
      <c r="J67" s="203"/>
      <c r="K67" s="193"/>
      <c r="L67" s="329"/>
      <c r="M67" s="193"/>
      <c r="N67" s="329">
        <f t="shared" si="2"/>
        <v>28323.328299999186</v>
      </c>
      <c r="O67" s="329">
        <f t="shared" si="3"/>
        <v>766972.328299999</v>
      </c>
    </row>
    <row r="68" spans="1:15" hidden="1" x14ac:dyDescent="0.15">
      <c r="A68" s="193"/>
      <c r="B68" s="193"/>
      <c r="C68" s="329"/>
      <c r="D68" s="482"/>
      <c r="E68" s="193"/>
      <c r="F68" s="193"/>
      <c r="G68" s="329"/>
      <c r="H68" s="482"/>
      <c r="I68" s="329"/>
      <c r="J68" s="193"/>
      <c r="K68" s="193"/>
      <c r="L68" s="329"/>
      <c r="M68" s="193"/>
      <c r="N68" s="329">
        <f t="shared" si="2"/>
        <v>28323.328299999186</v>
      </c>
      <c r="O68" s="329">
        <f t="shared" si="3"/>
        <v>766972.328299999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28323.328299999186</v>
      </c>
      <c r="O69" s="329">
        <f t="shared" si="3"/>
        <v>766972.328299999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28323.328299999186</v>
      </c>
      <c r="O70" s="329">
        <f t="shared" si="3"/>
        <v>766972.328299999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28323.328299999186</v>
      </c>
      <c r="O71" s="329">
        <f t="shared" si="3"/>
        <v>766972.328299999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28323.328299999186</v>
      </c>
      <c r="O72" s="329">
        <f t="shared" si="3"/>
        <v>766972.328299999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203"/>
      <c r="N73" s="329">
        <f t="shared" si="2"/>
        <v>28323.328299999186</v>
      </c>
      <c r="O73" s="329">
        <f t="shared" si="3"/>
        <v>766972.328299999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193"/>
      <c r="N74" s="329">
        <f t="shared" si="2"/>
        <v>28323.328299999186</v>
      </c>
      <c r="O74" s="329">
        <f t="shared" si="3"/>
        <v>766972.328299999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2"/>
        <v>28323.328299999186</v>
      </c>
      <c r="O75" s="329">
        <f t="shared" si="3"/>
        <v>766972.328299999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ref="N76:N99" si="8">+N75-I76-L76</f>
        <v>28323.328299999186</v>
      </c>
      <c r="O76" s="329">
        <f t="shared" ref="O76:O99" si="9">O75+G76-I76-L76</f>
        <v>766972.328299999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8"/>
        <v>28323.328299999186</v>
      </c>
      <c r="O77" s="329">
        <f t="shared" si="9"/>
        <v>766972.328299999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8"/>
        <v>28323.328299999186</v>
      </c>
      <c r="O78" s="329">
        <f t="shared" si="9"/>
        <v>766972.328299999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8"/>
        <v>28323.328299999186</v>
      </c>
      <c r="O79" s="329">
        <f t="shared" si="9"/>
        <v>766972.328299999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8"/>
        <v>28323.328299999186</v>
      </c>
      <c r="O80" s="329">
        <f t="shared" si="9"/>
        <v>766972.328299999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8"/>
        <v>28323.328299999186</v>
      </c>
      <c r="O81" s="329">
        <f t="shared" si="9"/>
        <v>766972.328299999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193"/>
      <c r="N82" s="329">
        <f t="shared" si="8"/>
        <v>28323.328299999186</v>
      </c>
      <c r="O82" s="329">
        <f t="shared" si="9"/>
        <v>766972.328299999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193"/>
      <c r="N83" s="329">
        <f t="shared" si="8"/>
        <v>28323.328299999186</v>
      </c>
      <c r="O83" s="329">
        <f t="shared" si="9"/>
        <v>766972.328299999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193"/>
      <c r="K84" s="193"/>
      <c r="L84" s="329"/>
      <c r="M84" s="203"/>
      <c r="N84" s="329">
        <f t="shared" si="8"/>
        <v>28323.328299999186</v>
      </c>
      <c r="O84" s="329">
        <f t="shared" si="9"/>
        <v>766972.328299999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193"/>
      <c r="K85" s="193"/>
      <c r="L85" s="329"/>
      <c r="M85" s="203"/>
      <c r="N85" s="329">
        <f t="shared" si="8"/>
        <v>28323.328299999186</v>
      </c>
      <c r="O85" s="329">
        <f t="shared" si="9"/>
        <v>766972.328299999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203"/>
      <c r="K86" s="193"/>
      <c r="L86" s="329"/>
      <c r="M86" s="193"/>
      <c r="N86" s="329">
        <f t="shared" si="8"/>
        <v>28323.328299999186</v>
      </c>
      <c r="O86" s="329">
        <f t="shared" si="9"/>
        <v>766972.328299999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203"/>
      <c r="K87" s="193"/>
      <c r="L87" s="329"/>
      <c r="M87" s="203"/>
      <c r="N87" s="329">
        <f t="shared" si="8"/>
        <v>28323.328299999186</v>
      </c>
      <c r="O87" s="329">
        <f t="shared" si="9"/>
        <v>766972.328299999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193"/>
      <c r="K88" s="193"/>
      <c r="L88" s="329"/>
      <c r="M88" s="203"/>
      <c r="N88" s="329">
        <f t="shared" si="8"/>
        <v>28323.328299999186</v>
      </c>
      <c r="O88" s="329">
        <f t="shared" si="9"/>
        <v>766972.328299999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8"/>
        <v>28323.328299999186</v>
      </c>
      <c r="O89" s="329">
        <f t="shared" si="9"/>
        <v>766972.328299999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8"/>
        <v>28323.328299999186</v>
      </c>
      <c r="O90" s="329">
        <f t="shared" si="9"/>
        <v>766972.328299999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203"/>
      <c r="N91" s="329">
        <f t="shared" si="8"/>
        <v>28323.328299999186</v>
      </c>
      <c r="O91" s="329">
        <f t="shared" si="9"/>
        <v>766972.328299999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203"/>
      <c r="N92" s="329">
        <f t="shared" si="8"/>
        <v>28323.328299999186</v>
      </c>
      <c r="O92" s="329">
        <f t="shared" si="9"/>
        <v>766972.328299999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193"/>
      <c r="N93" s="329">
        <f t="shared" si="8"/>
        <v>28323.328299999186</v>
      </c>
      <c r="O93" s="329">
        <f t="shared" si="9"/>
        <v>766972.328299999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8"/>
        <v>28323.328299999186</v>
      </c>
      <c r="O94" s="329">
        <f t="shared" si="9"/>
        <v>766972.328299999</v>
      </c>
    </row>
    <row r="95" spans="1:15" hidden="1" x14ac:dyDescent="0.15">
      <c r="A95" s="193"/>
      <c r="B95" s="193"/>
      <c r="C95" s="329"/>
      <c r="D95" s="482"/>
      <c r="E95" s="193"/>
      <c r="F95" s="193"/>
      <c r="G95" s="329"/>
      <c r="H95" s="482"/>
      <c r="I95" s="329"/>
      <c r="J95" s="193"/>
      <c r="K95" s="193"/>
      <c r="L95" s="329"/>
      <c r="M95" s="193"/>
      <c r="N95" s="329">
        <f t="shared" si="8"/>
        <v>28323.328299999186</v>
      </c>
      <c r="O95" s="329">
        <f t="shared" si="9"/>
        <v>766972.328299999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2"/>
      <c r="I96" s="329"/>
      <c r="J96" s="193"/>
      <c r="K96" s="193"/>
      <c r="L96" s="329"/>
      <c r="M96" s="193"/>
      <c r="N96" s="329">
        <f t="shared" si="8"/>
        <v>28323.328299999186</v>
      </c>
      <c r="O96" s="329">
        <f t="shared" si="9"/>
        <v>766972.328299999</v>
      </c>
    </row>
    <row r="97" spans="1:16" hidden="1" x14ac:dyDescent="0.15">
      <c r="A97" s="193"/>
      <c r="B97" s="193"/>
      <c r="C97" s="329"/>
      <c r="D97" s="482"/>
      <c r="E97" s="193"/>
      <c r="F97" s="203"/>
      <c r="G97" s="329"/>
      <c r="H97" s="482"/>
      <c r="I97" s="329"/>
      <c r="J97" s="193"/>
      <c r="K97" s="193"/>
      <c r="L97" s="329"/>
      <c r="M97" s="193"/>
      <c r="N97" s="329">
        <f t="shared" si="8"/>
        <v>28323.328299999186</v>
      </c>
      <c r="O97" s="329">
        <f t="shared" si="9"/>
        <v>766972.328299999</v>
      </c>
    </row>
    <row r="98" spans="1:16" hidden="1" x14ac:dyDescent="0.15">
      <c r="A98" s="193"/>
      <c r="B98" s="193"/>
      <c r="C98" s="329"/>
      <c r="D98" s="482"/>
      <c r="E98" s="193"/>
      <c r="F98" s="193"/>
      <c r="G98" s="329"/>
      <c r="H98" s="483"/>
      <c r="I98" s="329"/>
      <c r="J98" s="193"/>
      <c r="K98" s="193"/>
      <c r="L98" s="329"/>
      <c r="M98" s="193"/>
      <c r="N98" s="329">
        <f t="shared" si="8"/>
        <v>28323.328299999186</v>
      </c>
      <c r="O98" s="329">
        <f t="shared" si="9"/>
        <v>766972.328299999</v>
      </c>
    </row>
    <row r="99" spans="1:16" x14ac:dyDescent="0.15">
      <c r="A99" s="220"/>
      <c r="B99" s="220"/>
      <c r="C99" s="334"/>
      <c r="D99" s="482"/>
      <c r="E99" s="220"/>
      <c r="F99" s="220"/>
      <c r="G99" s="334"/>
      <c r="H99" s="484"/>
      <c r="I99" s="334"/>
      <c r="J99" s="220"/>
      <c r="K99" s="220"/>
      <c r="L99" s="334"/>
      <c r="M99" s="220"/>
      <c r="N99" s="329">
        <f t="shared" si="8"/>
        <v>28323.328299999186</v>
      </c>
      <c r="O99" s="329">
        <f t="shared" si="9"/>
        <v>766972.328299999</v>
      </c>
    </row>
    <row r="100" spans="1:16" x14ac:dyDescent="0.15">
      <c r="A100" s="224"/>
      <c r="B100" s="224"/>
      <c r="C100" s="335">
        <f>SUM(C7:C99)</f>
        <v>897325.31129999924</v>
      </c>
      <c r="D100" s="224"/>
      <c r="E100" s="224"/>
      <c r="F100" s="224"/>
      <c r="G100" s="335">
        <f>SUM(G7:G98)</f>
        <v>1146383.527</v>
      </c>
      <c r="H100" s="226"/>
      <c r="I100" s="335">
        <f>SUM(I7:I98)</f>
        <v>352537.21</v>
      </c>
      <c r="J100" s="224"/>
      <c r="K100" s="224"/>
      <c r="L100" s="335">
        <f>SUM(L9:L98)</f>
        <v>924199.30000000016</v>
      </c>
      <c r="M100" s="224"/>
      <c r="N100" s="227"/>
      <c r="O100" s="228">
        <f>C100+G100-I100-L100</f>
        <v>766972.32829999912</v>
      </c>
      <c r="P100" s="259"/>
    </row>
    <row r="101" spans="1:16" x14ac:dyDescent="0.15">
      <c r="A101" s="230"/>
      <c r="B101" s="615"/>
      <c r="C101" s="615"/>
      <c r="D101" s="615"/>
      <c r="E101" s="231"/>
      <c r="F101" s="500"/>
      <c r="G101" s="232"/>
      <c r="H101" s="233"/>
      <c r="I101" s="234"/>
      <c r="J101" s="272"/>
      <c r="K101" s="235" t="s">
        <v>200</v>
      </c>
      <c r="L101" s="236">
        <f>+L100+I100</f>
        <v>1276736.5100000002</v>
      </c>
      <c r="M101" s="284"/>
      <c r="N101" s="330">
        <f>+N99</f>
        <v>28323.328299999186</v>
      </c>
      <c r="O101" s="331" t="s">
        <v>2550</v>
      </c>
      <c r="P101" s="259"/>
    </row>
    <row r="102" spans="1:16" x14ac:dyDescent="0.15">
      <c r="A102" s="181"/>
      <c r="B102" s="501"/>
      <c r="C102" s="336"/>
      <c r="D102" s="501"/>
      <c r="E102" s="231"/>
      <c r="F102" s="500"/>
      <c r="G102" s="232"/>
      <c r="H102" s="233"/>
      <c r="I102" s="234"/>
      <c r="J102" s="273"/>
      <c r="K102" s="235"/>
      <c r="L102" s="236"/>
      <c r="M102" s="284"/>
      <c r="N102" s="330">
        <f>+G30+G31</f>
        <v>79931</v>
      </c>
      <c r="O102" s="331" t="str">
        <f>+F30</f>
        <v>GC 080314</v>
      </c>
    </row>
    <row r="103" spans="1:16" x14ac:dyDescent="0.15">
      <c r="A103" s="230" t="s">
        <v>2517</v>
      </c>
      <c r="B103" s="501" t="s">
        <v>2559</v>
      </c>
      <c r="C103" s="336"/>
      <c r="D103" s="501"/>
      <c r="E103" s="231" t="s">
        <v>67</v>
      </c>
      <c r="F103" s="500">
        <v>1696162.24</v>
      </c>
      <c r="G103" s="232" t="s">
        <v>98</v>
      </c>
      <c r="H103" s="233">
        <v>41701</v>
      </c>
      <c r="I103" s="234" t="s">
        <v>199</v>
      </c>
      <c r="J103" s="236">
        <v>170212</v>
      </c>
      <c r="K103" s="268"/>
      <c r="L103" s="236"/>
      <c r="M103" s="235"/>
      <c r="N103" s="330">
        <f>+G35</f>
        <v>239640</v>
      </c>
      <c r="O103" s="331" t="str">
        <f>+F35</f>
        <v>GC 110314</v>
      </c>
    </row>
    <row r="104" spans="1:16" x14ac:dyDescent="0.15">
      <c r="A104" s="230" t="s">
        <v>2518</v>
      </c>
      <c r="B104" s="501" t="s">
        <v>2560</v>
      </c>
      <c r="C104" s="336"/>
      <c r="D104" s="501"/>
      <c r="E104" s="231" t="s">
        <v>67</v>
      </c>
      <c r="F104" s="500">
        <v>4993347.99</v>
      </c>
      <c r="G104" s="232" t="s">
        <v>98</v>
      </c>
      <c r="H104" s="233">
        <v>41701</v>
      </c>
      <c r="I104" s="234" t="s">
        <v>199</v>
      </c>
      <c r="J104" s="236">
        <v>73661.279999999999</v>
      </c>
      <c r="K104" s="268"/>
      <c r="L104" s="236"/>
      <c r="M104" s="235"/>
      <c r="N104" s="330">
        <f>+G38</f>
        <v>119729</v>
      </c>
      <c r="O104" s="331" t="str">
        <f>+F38</f>
        <v>GC 140314</v>
      </c>
    </row>
    <row r="105" spans="1:16" x14ac:dyDescent="0.15">
      <c r="A105" s="230" t="s">
        <v>2519</v>
      </c>
      <c r="B105" s="501" t="s">
        <v>2561</v>
      </c>
      <c r="C105" s="336"/>
      <c r="D105" s="501"/>
      <c r="E105" s="231" t="s">
        <v>67</v>
      </c>
      <c r="F105" s="500">
        <v>6498770.9800000004</v>
      </c>
      <c r="G105" s="232" t="s">
        <v>98</v>
      </c>
      <c r="H105" s="233">
        <v>41702</v>
      </c>
      <c r="I105" s="234" t="s">
        <v>199</v>
      </c>
      <c r="J105" s="236">
        <v>154419.16</v>
      </c>
      <c r="K105" s="268"/>
      <c r="L105" s="236"/>
      <c r="M105" s="235"/>
      <c r="N105" s="330">
        <f>+G48</f>
        <v>89811</v>
      </c>
      <c r="O105" s="331" t="str">
        <f>+F48</f>
        <v>GC 210314</v>
      </c>
    </row>
    <row r="106" spans="1:16" x14ac:dyDescent="0.15">
      <c r="A106" s="230" t="s">
        <v>2514</v>
      </c>
      <c r="B106" s="501" t="s">
        <v>2562</v>
      </c>
      <c r="C106" s="336"/>
      <c r="D106" s="501"/>
      <c r="E106" s="231" t="s">
        <v>67</v>
      </c>
      <c r="F106" s="500">
        <v>4243640.6100000003</v>
      </c>
      <c r="G106" s="232" t="s">
        <v>98</v>
      </c>
      <c r="H106" s="233">
        <v>41708</v>
      </c>
      <c r="I106" s="234" t="s">
        <v>199</v>
      </c>
      <c r="J106" s="236">
        <v>182496.4587000008</v>
      </c>
      <c r="K106" s="268"/>
      <c r="L106" s="236"/>
      <c r="M106" s="235"/>
      <c r="N106" s="330">
        <f>+G58</f>
        <v>209538</v>
      </c>
      <c r="O106" s="331" t="str">
        <f>+F58</f>
        <v>GC 290314</v>
      </c>
    </row>
    <row r="107" spans="1:16" x14ac:dyDescent="0.15">
      <c r="A107" s="230" t="s">
        <v>2515</v>
      </c>
      <c r="B107" s="501" t="s">
        <v>2563</v>
      </c>
      <c r="C107" s="336"/>
      <c r="D107" s="501"/>
      <c r="E107" s="231" t="s">
        <v>67</v>
      </c>
      <c r="F107" s="500">
        <v>197810.51</v>
      </c>
      <c r="G107" s="232" t="s">
        <v>98</v>
      </c>
      <c r="H107" s="233">
        <v>41708</v>
      </c>
      <c r="I107" s="234" t="s">
        <v>199</v>
      </c>
      <c r="J107" s="180">
        <v>55286.151299999219</v>
      </c>
      <c r="K107" s="268"/>
      <c r="L107" s="236"/>
      <c r="M107" s="235"/>
      <c r="N107" s="330"/>
      <c r="O107" s="331"/>
    </row>
    <row r="108" spans="1:16" x14ac:dyDescent="0.15">
      <c r="A108" s="230" t="s">
        <v>2516</v>
      </c>
      <c r="B108" s="501" t="s">
        <v>2564</v>
      </c>
      <c r="C108" s="336"/>
      <c r="D108" s="501"/>
      <c r="E108" s="231" t="s">
        <v>67</v>
      </c>
      <c r="F108" s="500">
        <v>2894266.69</v>
      </c>
      <c r="G108" s="232" t="s">
        <v>98</v>
      </c>
      <c r="H108" s="233">
        <v>41708</v>
      </c>
      <c r="I108" s="234" t="s">
        <v>199</v>
      </c>
      <c r="J108" s="180">
        <v>21387.4087000008</v>
      </c>
      <c r="K108" s="268"/>
      <c r="M108" s="235"/>
      <c r="N108" s="330"/>
      <c r="O108" s="331"/>
    </row>
    <row r="109" spans="1:16" x14ac:dyDescent="0.15">
      <c r="A109" s="230" t="s">
        <v>2551</v>
      </c>
      <c r="B109" s="501" t="s">
        <v>2565</v>
      </c>
      <c r="C109" s="336"/>
      <c r="D109" s="501"/>
      <c r="E109" s="231" t="s">
        <v>67</v>
      </c>
      <c r="F109" s="500">
        <v>2285990.4</v>
      </c>
      <c r="G109" s="232" t="s">
        <v>98</v>
      </c>
      <c r="H109" s="233">
        <v>41715</v>
      </c>
      <c r="I109" s="234" t="s">
        <v>199</v>
      </c>
      <c r="J109" s="180">
        <v>155327.95129999923</v>
      </c>
      <c r="K109" s="268"/>
      <c r="M109" s="235"/>
      <c r="N109" s="330"/>
      <c r="O109" s="331"/>
    </row>
    <row r="110" spans="1:16" ht="12" thickBot="1" x14ac:dyDescent="0.2">
      <c r="A110" s="230"/>
      <c r="B110" s="501"/>
      <c r="C110" s="336"/>
      <c r="D110" s="501"/>
      <c r="E110" s="231"/>
      <c r="F110" s="500"/>
      <c r="G110" s="232"/>
      <c r="H110" s="233"/>
      <c r="I110" s="401" t="s">
        <v>1920</v>
      </c>
      <c r="J110" s="274">
        <f>SUM(J103:J109)</f>
        <v>812790.41000000015</v>
      </c>
      <c r="K110" s="268"/>
      <c r="M110" s="235"/>
      <c r="N110" s="330"/>
      <c r="O110" s="331"/>
    </row>
    <row r="111" spans="1:16" ht="12" thickTop="1" x14ac:dyDescent="0.15">
      <c r="A111" s="243" t="s">
        <v>2513</v>
      </c>
      <c r="B111" s="501" t="s">
        <v>2528</v>
      </c>
      <c r="C111" s="336"/>
      <c r="D111" s="501"/>
      <c r="E111" s="231" t="s">
        <v>67</v>
      </c>
      <c r="F111" s="500">
        <v>36459942.450000003</v>
      </c>
      <c r="G111" s="232" t="s">
        <v>98</v>
      </c>
      <c r="H111" s="233">
        <v>41673</v>
      </c>
      <c r="I111" s="234" t="s">
        <v>199</v>
      </c>
      <c r="J111" s="273">
        <v>68998.761299999198</v>
      </c>
      <c r="M111" s="235"/>
      <c r="N111" s="330"/>
      <c r="O111" s="331"/>
    </row>
    <row r="112" spans="1:16" x14ac:dyDescent="0.15">
      <c r="A112" s="243" t="s">
        <v>2550</v>
      </c>
      <c r="B112" s="501" t="s">
        <v>2557</v>
      </c>
      <c r="C112" s="336"/>
      <c r="D112" s="501"/>
      <c r="E112" s="231" t="s">
        <v>67</v>
      </c>
      <c r="F112" s="500">
        <v>69973064.819999993</v>
      </c>
      <c r="G112" s="232" t="s">
        <v>98</v>
      </c>
      <c r="H112" s="233">
        <v>41691</v>
      </c>
      <c r="I112" s="234" t="s">
        <v>199</v>
      </c>
      <c r="J112" s="273">
        <v>42410.128700000801</v>
      </c>
      <c r="M112" s="235"/>
      <c r="N112" s="330"/>
      <c r="O112" s="331"/>
    </row>
    <row r="113" spans="1:16" ht="12" thickBot="1" x14ac:dyDescent="0.2">
      <c r="A113" s="230"/>
      <c r="B113" s="501"/>
      <c r="C113" s="336"/>
      <c r="D113" s="501"/>
      <c r="E113" s="231"/>
      <c r="F113" s="500"/>
      <c r="G113" s="232"/>
      <c r="H113" s="233"/>
      <c r="I113" s="401" t="s">
        <v>320</v>
      </c>
      <c r="J113" s="274">
        <f>SUM(J111:J112)</f>
        <v>111408.89</v>
      </c>
      <c r="M113" s="235"/>
      <c r="N113" s="330"/>
      <c r="O113" s="331"/>
    </row>
    <row r="114" spans="1:16" ht="12" thickTop="1" x14ac:dyDescent="0.15">
      <c r="A114" s="230"/>
      <c r="B114" s="501"/>
      <c r="C114" s="336"/>
      <c r="D114" s="501"/>
      <c r="E114" s="231"/>
      <c r="F114" s="500"/>
      <c r="G114" s="232"/>
      <c r="H114" s="233"/>
      <c r="I114" s="234"/>
      <c r="J114" s="273"/>
      <c r="M114" s="235"/>
      <c r="N114" s="330"/>
      <c r="O114" s="331"/>
    </row>
    <row r="115" spans="1:16" x14ac:dyDescent="0.15">
      <c r="A115" s="181"/>
      <c r="B115" s="181" t="s">
        <v>10</v>
      </c>
      <c r="C115" s="348" t="s">
        <v>1008</v>
      </c>
      <c r="D115" s="181" t="s">
        <v>1118</v>
      </c>
      <c r="E115" s="181" t="s">
        <v>871</v>
      </c>
      <c r="F115" s="181" t="s">
        <v>872</v>
      </c>
      <c r="G115" s="181" t="s">
        <v>18</v>
      </c>
      <c r="J115" s="259"/>
      <c r="M115" s="235"/>
      <c r="N115" s="330"/>
      <c r="O115" s="331"/>
    </row>
    <row r="116" spans="1:16" x14ac:dyDescent="0.15">
      <c r="A116" s="230" t="s">
        <v>2517</v>
      </c>
      <c r="B116" s="180">
        <v>170212</v>
      </c>
      <c r="C116" s="349">
        <v>25.758900000000001</v>
      </c>
      <c r="D116" s="350">
        <f t="shared" ref="D116:D122" si="10">+B116*C116</f>
        <v>4384473.8868000004</v>
      </c>
      <c r="E116" s="350">
        <f t="shared" ref="E116:E122" si="11">+D116*0.01</f>
        <v>43844.738868000008</v>
      </c>
      <c r="F116" s="350">
        <f t="shared" ref="F116:F122" si="12">+E116*0.1</f>
        <v>4384.4738868000013</v>
      </c>
      <c r="G116" s="351">
        <f t="shared" ref="G116:G122" si="13">+E116+F116</f>
        <v>48229.212754800006</v>
      </c>
      <c r="I116" s="229"/>
      <c r="J116" s="229"/>
      <c r="M116" s="266">
        <f>+O116-O100</f>
        <v>0</v>
      </c>
      <c r="N116" s="228" t="s">
        <v>56</v>
      </c>
      <c r="O116" s="333">
        <f>SUM(N101:N115)</f>
        <v>766972.32829999924</v>
      </c>
      <c r="P116" s="259"/>
    </row>
    <row r="117" spans="1:16" x14ac:dyDescent="0.15">
      <c r="A117" s="230" t="s">
        <v>2518</v>
      </c>
      <c r="B117" s="180">
        <v>73661</v>
      </c>
      <c r="C117" s="349">
        <v>25.683700000000002</v>
      </c>
      <c r="D117" s="350">
        <f t="shared" si="10"/>
        <v>1891887.0257000001</v>
      </c>
      <c r="E117" s="350">
        <f t="shared" si="11"/>
        <v>18918.870257000002</v>
      </c>
      <c r="F117" s="350">
        <f t="shared" si="12"/>
        <v>1891.8870257000003</v>
      </c>
      <c r="G117" s="351">
        <f t="shared" si="13"/>
        <v>20810.757282700004</v>
      </c>
      <c r="I117" s="229"/>
      <c r="J117" s="229"/>
    </row>
    <row r="118" spans="1:16" s="181" customFormat="1" x14ac:dyDescent="0.15">
      <c r="A118" s="230" t="s">
        <v>2519</v>
      </c>
      <c r="B118" s="180">
        <v>154419</v>
      </c>
      <c r="C118" s="349">
        <v>25.683700000000002</v>
      </c>
      <c r="D118" s="350">
        <f t="shared" si="10"/>
        <v>3966051.2703000004</v>
      </c>
      <c r="E118" s="350">
        <f t="shared" si="11"/>
        <v>39660.512703000008</v>
      </c>
      <c r="F118" s="350">
        <f t="shared" si="12"/>
        <v>3966.0512703000009</v>
      </c>
      <c r="G118" s="351">
        <f t="shared" si="13"/>
        <v>43626.563973300006</v>
      </c>
      <c r="I118" s="229"/>
      <c r="J118" s="229"/>
      <c r="L118" s="180"/>
      <c r="M118" s="182"/>
      <c r="N118" s="180"/>
      <c r="O118" s="180"/>
      <c r="P118" s="182"/>
    </row>
    <row r="119" spans="1:16" s="181" customFormat="1" x14ac:dyDescent="0.15">
      <c r="A119" s="230" t="s">
        <v>2514</v>
      </c>
      <c r="B119" s="180">
        <v>182496</v>
      </c>
      <c r="C119" s="349">
        <v>25.413399999999999</v>
      </c>
      <c r="D119" s="350">
        <f t="shared" si="10"/>
        <v>4637843.8464000002</v>
      </c>
      <c r="E119" s="350">
        <f t="shared" si="11"/>
        <v>46378.438463999999</v>
      </c>
      <c r="F119" s="350">
        <f t="shared" si="12"/>
        <v>4637.8438464000001</v>
      </c>
      <c r="G119" s="351">
        <f t="shared" si="13"/>
        <v>51016.282310399998</v>
      </c>
      <c r="I119" s="229"/>
      <c r="J119" s="259"/>
      <c r="L119" s="180"/>
      <c r="M119" s="182"/>
      <c r="N119" s="180"/>
      <c r="O119" s="180"/>
      <c r="P119" s="182"/>
    </row>
    <row r="120" spans="1:16" x14ac:dyDescent="0.15">
      <c r="A120" s="230" t="s">
        <v>2515</v>
      </c>
      <c r="B120" s="180">
        <v>55286</v>
      </c>
      <c r="C120" s="349">
        <v>25.280100000000001</v>
      </c>
      <c r="D120" s="350">
        <f t="shared" si="10"/>
        <v>1397635.6086000002</v>
      </c>
      <c r="E120" s="350">
        <f t="shared" si="11"/>
        <v>13976.356086000002</v>
      </c>
      <c r="F120" s="350">
        <f t="shared" si="12"/>
        <v>1397.6356086000003</v>
      </c>
      <c r="G120" s="351">
        <f t="shared" si="13"/>
        <v>15373.991694600001</v>
      </c>
      <c r="I120" s="229"/>
      <c r="J120" s="229"/>
    </row>
    <row r="121" spans="1:16" x14ac:dyDescent="0.15">
      <c r="A121" s="230" t="s">
        <v>2516</v>
      </c>
      <c r="B121" s="180">
        <v>21387</v>
      </c>
      <c r="C121" s="349">
        <v>25.341200000000001</v>
      </c>
      <c r="D121" s="350">
        <f t="shared" si="10"/>
        <v>541972.24439999997</v>
      </c>
      <c r="E121" s="350">
        <f t="shared" si="11"/>
        <v>5419.722444</v>
      </c>
      <c r="F121" s="350">
        <f t="shared" si="12"/>
        <v>541.97224440000002</v>
      </c>
      <c r="G121" s="351">
        <f t="shared" si="13"/>
        <v>5961.6946883999999</v>
      </c>
      <c r="I121" s="229"/>
      <c r="J121" s="259"/>
    </row>
    <row r="122" spans="1:16" x14ac:dyDescent="0.15">
      <c r="A122" s="230" t="s">
        <v>2551</v>
      </c>
      <c r="B122" s="180">
        <v>155328</v>
      </c>
      <c r="C122" s="349">
        <v>24.614599999999999</v>
      </c>
      <c r="D122" s="350">
        <f t="shared" si="10"/>
        <v>3823336.5888</v>
      </c>
      <c r="E122" s="350">
        <f t="shared" si="11"/>
        <v>38233.365888</v>
      </c>
      <c r="F122" s="350">
        <f t="shared" si="12"/>
        <v>3823.3365888000003</v>
      </c>
      <c r="G122" s="351">
        <f t="shared" si="13"/>
        <v>42056.702476799997</v>
      </c>
      <c r="I122" s="229"/>
      <c r="J122" s="259"/>
    </row>
    <row r="123" spans="1:16" ht="12" thickBot="1" x14ac:dyDescent="0.2">
      <c r="A123" s="230"/>
      <c r="B123" s="381">
        <f>SUM(B116:B122)</f>
        <v>812789</v>
      </c>
      <c r="C123" s="349"/>
      <c r="D123" s="350"/>
      <c r="E123" s="380">
        <f>SUM(E116:E122)</f>
        <v>206432.00471000004</v>
      </c>
      <c r="F123" s="380">
        <f t="shared" ref="F123:G123" si="14">SUM(F116:F122)</f>
        <v>20643.200471000004</v>
      </c>
      <c r="G123" s="380">
        <f t="shared" si="14"/>
        <v>227075.205181</v>
      </c>
      <c r="I123" s="229"/>
    </row>
    <row r="124" spans="1:16" ht="12" thickTop="1" x14ac:dyDescent="0.15">
      <c r="A124" s="243" t="s">
        <v>2513</v>
      </c>
      <c r="B124" s="180">
        <v>68999</v>
      </c>
      <c r="C124" s="427">
        <v>25.510300000000001</v>
      </c>
      <c r="D124" s="350">
        <f t="shared" ref="D124:D125" si="15">+B124*C124</f>
        <v>1760185.1897</v>
      </c>
      <c r="E124" s="350">
        <f t="shared" ref="E124:E125" si="16">+D124*0.01</f>
        <v>17601.851897</v>
      </c>
      <c r="F124" s="350">
        <f t="shared" ref="F124:F125" si="17">+E124*0.1</f>
        <v>1760.1851897000001</v>
      </c>
      <c r="G124" s="351">
        <f t="shared" ref="G124:G125" si="18">+E124+F124</f>
        <v>19362.037086700002</v>
      </c>
      <c r="I124" s="229"/>
    </row>
    <row r="125" spans="1:16" x14ac:dyDescent="0.15">
      <c r="A125" s="243" t="s">
        <v>2550</v>
      </c>
      <c r="B125" s="180">
        <v>42410</v>
      </c>
      <c r="C125" s="427">
        <v>25.827999999999999</v>
      </c>
      <c r="D125" s="350">
        <f t="shared" si="15"/>
        <v>1095365.48</v>
      </c>
      <c r="E125" s="350">
        <f t="shared" si="16"/>
        <v>10953.6548</v>
      </c>
      <c r="F125" s="350">
        <f t="shared" si="17"/>
        <v>1095.3654800000002</v>
      </c>
      <c r="G125" s="351">
        <f t="shared" si="18"/>
        <v>12049.020280000001</v>
      </c>
      <c r="I125" s="229"/>
    </row>
    <row r="126" spans="1:16" s="181" customFormat="1" ht="12" thickBot="1" x14ac:dyDescent="0.2">
      <c r="A126" s="182"/>
      <c r="B126" s="402">
        <f>SUM(B124:B125)</f>
        <v>111409</v>
      </c>
      <c r="C126" s="180"/>
      <c r="E126" s="352">
        <f>SUM(E124:E125)</f>
        <v>28555.506697000001</v>
      </c>
      <c r="F126" s="352">
        <f t="shared" ref="F126:G126" si="19">SUM(F124:F125)</f>
        <v>2855.5506697000001</v>
      </c>
      <c r="G126" s="352">
        <f t="shared" si="19"/>
        <v>31411.057366700003</v>
      </c>
      <c r="I126" s="180"/>
      <c r="J126" s="182"/>
      <c r="L126" s="180"/>
      <c r="M126" s="182"/>
      <c r="N126" s="180"/>
      <c r="O126" s="180"/>
      <c r="P126" s="182"/>
    </row>
    <row r="127" spans="1:16" s="181" customFormat="1" ht="12" thickTop="1" x14ac:dyDescent="0.15">
      <c r="A127" s="182"/>
      <c r="B127" s="179"/>
      <c r="C127" s="180"/>
      <c r="F127" s="182"/>
      <c r="G127" s="180"/>
      <c r="I127" s="180"/>
      <c r="J127" s="182"/>
      <c r="L127" s="180"/>
      <c r="M127" s="182"/>
      <c r="N127" s="180"/>
      <c r="O127" s="180"/>
      <c r="P127" s="182"/>
    </row>
    <row r="128" spans="1:16" s="181" customFormat="1" x14ac:dyDescent="0.15">
      <c r="A128" s="182"/>
      <c r="B128" s="179"/>
      <c r="C128" s="180"/>
      <c r="F128" s="182"/>
      <c r="G128" s="180"/>
      <c r="I128" s="180"/>
      <c r="J128" s="182"/>
      <c r="L128" s="180"/>
      <c r="M128" s="182"/>
      <c r="N128" s="180"/>
      <c r="O128" s="180"/>
      <c r="P128" s="182"/>
    </row>
    <row r="129" spans="1:16" s="181" customFormat="1" x14ac:dyDescent="0.15">
      <c r="A129" s="182"/>
      <c r="B129" s="179"/>
      <c r="C129" s="180"/>
      <c r="F129" s="182"/>
      <c r="G129" s="180"/>
      <c r="I129" s="180"/>
      <c r="J129" s="182"/>
      <c r="L129" s="180"/>
      <c r="M129" s="182"/>
      <c r="N129" s="180"/>
      <c r="O129" s="180"/>
      <c r="P129" s="182"/>
    </row>
    <row r="130" spans="1:16" s="181" customFormat="1" x14ac:dyDescent="0.15">
      <c r="A130" s="182"/>
      <c r="B130" s="179"/>
      <c r="C130" s="180"/>
      <c r="F130" s="182"/>
      <c r="G130" s="180"/>
      <c r="I130" s="180"/>
      <c r="J130" s="182"/>
      <c r="L130" s="180"/>
      <c r="M130" s="182"/>
      <c r="N130" s="180"/>
      <c r="O130" s="180"/>
      <c r="P130" s="182"/>
    </row>
  </sheetData>
  <mergeCells count="7">
    <mergeCell ref="B101:D101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Q128"/>
  <sheetViews>
    <sheetView zoomScale="115" zoomScaleNormal="115" workbookViewId="0">
      <pane ySplit="6" topLeftCell="A62" activePane="bottomLeft" state="frozen"/>
      <selection pane="bottomLeft" activeCell="B110" sqref="B110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2525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2489</v>
      </c>
      <c r="B7" s="263"/>
      <c r="C7" s="328">
        <v>179896.13929999922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179896.13929999922</v>
      </c>
      <c r="O7" s="328">
        <f>+C98</f>
        <v>901398.13929999922</v>
      </c>
    </row>
    <row r="8" spans="1:15" x14ac:dyDescent="0.15">
      <c r="A8" s="193" t="s">
        <v>2479</v>
      </c>
      <c r="B8" s="193"/>
      <c r="C8" s="329">
        <v>200494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179896.13929999922</v>
      </c>
      <c r="O8" s="329">
        <f>O7+G8-I8-L8</f>
        <v>901398.13929999922</v>
      </c>
    </row>
    <row r="9" spans="1:15" x14ac:dyDescent="0.15">
      <c r="A9" s="193" t="s">
        <v>2479</v>
      </c>
      <c r="B9" s="193"/>
      <c r="C9" s="329">
        <v>40131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" si="0">+N8-I9-L9</f>
        <v>179896.13929999922</v>
      </c>
      <c r="O9" s="329">
        <f t="shared" ref="O9" si="1">O8+G9-I9-L9</f>
        <v>901398.13929999922</v>
      </c>
    </row>
    <row r="10" spans="1:15" x14ac:dyDescent="0.15">
      <c r="A10" s="193" t="s">
        <v>2480</v>
      </c>
      <c r="B10" s="193"/>
      <c r="C10" s="329">
        <v>240487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ref="N10:N73" si="2">+N9-I10-L10</f>
        <v>179896.13929999922</v>
      </c>
      <c r="O10" s="329">
        <f t="shared" ref="O10:O73" si="3">O9+G10-I10-L10</f>
        <v>901398.13929999922</v>
      </c>
    </row>
    <row r="11" spans="1:15" x14ac:dyDescent="0.15">
      <c r="A11" s="193" t="s">
        <v>2478</v>
      </c>
      <c r="B11" s="193"/>
      <c r="C11" s="329">
        <v>240390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2"/>
        <v>179896.13929999922</v>
      </c>
      <c r="O11" s="329">
        <f t="shared" si="3"/>
        <v>901398.13929999922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>
        <v>41671</v>
      </c>
      <c r="I12" s="329">
        <v>7128.7800000000007</v>
      </c>
      <c r="J12" s="193" t="s">
        <v>2489</v>
      </c>
      <c r="K12" s="193" t="s">
        <v>2527</v>
      </c>
      <c r="L12" s="329">
        <v>89392.46</v>
      </c>
      <c r="M12" s="193" t="s">
        <v>2489</v>
      </c>
      <c r="N12" s="329">
        <f t="shared" si="2"/>
        <v>83374.899299999219</v>
      </c>
      <c r="O12" s="329">
        <f t="shared" si="3"/>
        <v>804876.89929999923</v>
      </c>
    </row>
    <row r="13" spans="1:15" x14ac:dyDescent="0.15">
      <c r="A13" s="193"/>
      <c r="B13" s="193"/>
      <c r="C13" s="329"/>
      <c r="D13" s="482"/>
      <c r="E13" s="193"/>
      <c r="F13" s="203"/>
      <c r="G13" s="329"/>
      <c r="H13" s="482">
        <v>41672</v>
      </c>
      <c r="I13" s="329">
        <v>1848.87</v>
      </c>
      <c r="J13" s="193" t="s">
        <v>2489</v>
      </c>
      <c r="K13" s="193"/>
      <c r="L13" s="329"/>
      <c r="M13" s="207"/>
      <c r="N13" s="329">
        <f t="shared" si="2"/>
        <v>81526.029299999223</v>
      </c>
      <c r="O13" s="329">
        <f t="shared" si="3"/>
        <v>803028.02929999924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41673</v>
      </c>
      <c r="I14" s="329">
        <v>5851.9199999999992</v>
      </c>
      <c r="J14" s="193" t="s">
        <v>2489</v>
      </c>
      <c r="K14" s="193" t="s">
        <v>2527</v>
      </c>
      <c r="L14" s="329">
        <v>34625.08</v>
      </c>
      <c r="M14" s="193" t="s">
        <v>2489</v>
      </c>
      <c r="N14" s="329">
        <f t="shared" si="2"/>
        <v>41049.029299999223</v>
      </c>
      <c r="O14" s="329">
        <f t="shared" si="3"/>
        <v>762551.02929999924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41673</v>
      </c>
      <c r="I15" s="329"/>
      <c r="J15" s="193"/>
      <c r="K15" s="193" t="s">
        <v>2527</v>
      </c>
      <c r="L15" s="329">
        <v>34454.910000000003</v>
      </c>
      <c r="M15" s="193" t="s">
        <v>2489</v>
      </c>
      <c r="N15" s="329">
        <f t="shared" si="2"/>
        <v>6594.1192999992199</v>
      </c>
      <c r="O15" s="329">
        <f t="shared" si="3"/>
        <v>728096.11929999921</v>
      </c>
    </row>
    <row r="16" spans="1:15" x14ac:dyDescent="0.15">
      <c r="A16" s="193"/>
      <c r="B16" s="193"/>
      <c r="C16" s="329"/>
      <c r="D16" s="482">
        <v>41674</v>
      </c>
      <c r="E16" s="193" t="s">
        <v>1283</v>
      </c>
      <c r="F16" s="193" t="s">
        <v>2520</v>
      </c>
      <c r="G16" s="329">
        <v>160125</v>
      </c>
      <c r="H16" s="482">
        <v>41674</v>
      </c>
      <c r="I16" s="329">
        <v>5245.25</v>
      </c>
      <c r="J16" s="193" t="s">
        <v>2489</v>
      </c>
      <c r="K16" s="193" t="s">
        <v>2527</v>
      </c>
      <c r="L16" s="329">
        <v>1348.8692999992199</v>
      </c>
      <c r="M16" s="193" t="s">
        <v>2489</v>
      </c>
      <c r="N16" s="329">
        <f t="shared" si="2"/>
        <v>0</v>
      </c>
      <c r="O16" s="329">
        <f t="shared" si="3"/>
        <v>881627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41674</v>
      </c>
      <c r="I17" s="329"/>
      <c r="J17" s="193"/>
      <c r="K17" s="193" t="s">
        <v>2526</v>
      </c>
      <c r="L17" s="329">
        <v>33919.720700000798</v>
      </c>
      <c r="M17" s="193" t="s">
        <v>2479</v>
      </c>
      <c r="N17" s="329">
        <f>C8+N16-I17-L17</f>
        <v>166574.27929999921</v>
      </c>
      <c r="O17" s="329">
        <f t="shared" si="3"/>
        <v>847707.27929999924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41674</v>
      </c>
      <c r="I18" s="329"/>
      <c r="J18" s="193"/>
      <c r="K18" s="193" t="s">
        <v>2526</v>
      </c>
      <c r="L18" s="329">
        <v>4479.63</v>
      </c>
      <c r="M18" s="193" t="s">
        <v>2479</v>
      </c>
      <c r="N18" s="329">
        <f t="shared" si="2"/>
        <v>162094.6492999992</v>
      </c>
      <c r="O18" s="329">
        <f t="shared" si="3"/>
        <v>843227.64929999923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41675</v>
      </c>
      <c r="I19" s="329">
        <v>8136.6</v>
      </c>
      <c r="J19" s="193" t="s">
        <v>2479</v>
      </c>
      <c r="K19" s="193"/>
      <c r="L19" s="329"/>
      <c r="M19" s="193"/>
      <c r="N19" s="329">
        <f t="shared" si="2"/>
        <v>153958.0492999992</v>
      </c>
      <c r="O19" s="329">
        <f t="shared" si="3"/>
        <v>835091.04929999926</v>
      </c>
    </row>
    <row r="20" spans="1:15" x14ac:dyDescent="0.15">
      <c r="A20" s="193"/>
      <c r="B20" s="193"/>
      <c r="C20" s="329"/>
      <c r="D20" s="482">
        <v>41676</v>
      </c>
      <c r="E20" s="193" t="s">
        <v>1283</v>
      </c>
      <c r="F20" s="193" t="s">
        <v>2521</v>
      </c>
      <c r="G20" s="329">
        <v>79943</v>
      </c>
      <c r="H20" s="482">
        <v>41676</v>
      </c>
      <c r="I20" s="329">
        <v>3775.6800000000003</v>
      </c>
      <c r="J20" s="193" t="s">
        <v>2479</v>
      </c>
      <c r="K20" s="193" t="s">
        <v>2526</v>
      </c>
      <c r="L20" s="329">
        <v>33954.080000000002</v>
      </c>
      <c r="M20" s="193" t="s">
        <v>2479</v>
      </c>
      <c r="N20" s="329">
        <f t="shared" si="2"/>
        <v>116228.2892999992</v>
      </c>
      <c r="O20" s="329">
        <f t="shared" si="3"/>
        <v>877304.28929999925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41676</v>
      </c>
      <c r="I21" s="329"/>
      <c r="J21" s="193"/>
      <c r="K21" s="193" t="s">
        <v>2526</v>
      </c>
      <c r="L21" s="329">
        <v>33834</v>
      </c>
      <c r="M21" s="193" t="s">
        <v>2479</v>
      </c>
      <c r="N21" s="329">
        <f t="shared" si="2"/>
        <v>82394.289299999204</v>
      </c>
      <c r="O21" s="329">
        <f t="shared" si="3"/>
        <v>843470.28929999925</v>
      </c>
    </row>
    <row r="22" spans="1:15" x14ac:dyDescent="0.15">
      <c r="A22" s="193"/>
      <c r="B22" s="193"/>
      <c r="C22" s="329"/>
      <c r="D22" s="482">
        <v>41677</v>
      </c>
      <c r="E22" s="193" t="s">
        <v>1283</v>
      </c>
      <c r="F22" s="203" t="s">
        <v>2522</v>
      </c>
      <c r="G22" s="329">
        <v>79972</v>
      </c>
      <c r="H22" s="482">
        <v>41677</v>
      </c>
      <c r="I22" s="329">
        <v>7117.32</v>
      </c>
      <c r="J22" s="193" t="s">
        <v>2479</v>
      </c>
      <c r="K22" s="193" t="s">
        <v>2526</v>
      </c>
      <c r="L22" s="329">
        <v>33060.11</v>
      </c>
      <c r="M22" s="193" t="s">
        <v>2479</v>
      </c>
      <c r="N22" s="329">
        <f t="shared" si="2"/>
        <v>42216.859299999211</v>
      </c>
      <c r="O22" s="329">
        <f t="shared" si="3"/>
        <v>883264.85929999931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>
        <v>41678</v>
      </c>
      <c r="I23" s="329">
        <v>4270.17</v>
      </c>
      <c r="J23" s="193" t="s">
        <v>2479</v>
      </c>
      <c r="K23" s="193" t="s">
        <v>2526</v>
      </c>
      <c r="L23" s="329">
        <v>7723.92</v>
      </c>
      <c r="M23" s="193" t="s">
        <v>2479</v>
      </c>
      <c r="N23" s="329">
        <f t="shared" si="2"/>
        <v>30222.769299999214</v>
      </c>
      <c r="O23" s="329">
        <f t="shared" si="3"/>
        <v>871270.76929999923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>
        <v>41678</v>
      </c>
      <c r="I24" s="329"/>
      <c r="J24" s="193"/>
      <c r="K24" s="193" t="s">
        <v>2526</v>
      </c>
      <c r="L24" s="329">
        <v>30222.769299999214</v>
      </c>
      <c r="M24" s="193" t="s">
        <v>2479</v>
      </c>
      <c r="N24" s="329">
        <f t="shared" si="2"/>
        <v>0</v>
      </c>
      <c r="O24" s="329">
        <f t="shared" si="3"/>
        <v>841048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41678</v>
      </c>
      <c r="I25" s="329"/>
      <c r="J25" s="193"/>
      <c r="K25" s="193" t="s">
        <v>2526</v>
      </c>
      <c r="L25" s="329">
        <v>6058.6207000007798</v>
      </c>
      <c r="M25" s="193" t="s">
        <v>2479</v>
      </c>
      <c r="N25" s="329">
        <f>C9+N24-I25-L25</f>
        <v>34072.379299999222</v>
      </c>
      <c r="O25" s="329">
        <f t="shared" si="3"/>
        <v>834989.37929999921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41679</v>
      </c>
      <c r="I26" s="329">
        <v>2397.2200000000003</v>
      </c>
      <c r="J26" s="193" t="s">
        <v>2479</v>
      </c>
      <c r="K26" s="193" t="s">
        <v>2526</v>
      </c>
      <c r="L26" s="329">
        <v>31215.82</v>
      </c>
      <c r="M26" s="193" t="s">
        <v>2479</v>
      </c>
      <c r="N26" s="329">
        <f t="shared" si="2"/>
        <v>459.33929999922111</v>
      </c>
      <c r="O26" s="329">
        <f t="shared" si="3"/>
        <v>801376.33929999929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41679</v>
      </c>
      <c r="I27" s="329"/>
      <c r="J27" s="193"/>
      <c r="K27" s="193" t="s">
        <v>2526</v>
      </c>
      <c r="L27" s="329">
        <v>459.33929999922111</v>
      </c>
      <c r="M27" s="193" t="s">
        <v>2479</v>
      </c>
      <c r="N27" s="329">
        <f t="shared" si="2"/>
        <v>0</v>
      </c>
      <c r="O27" s="329">
        <f t="shared" si="3"/>
        <v>800917.00000000012</v>
      </c>
    </row>
    <row r="28" spans="1:15" x14ac:dyDescent="0.15">
      <c r="A28" s="193"/>
      <c r="B28" s="193"/>
      <c r="C28" s="329"/>
      <c r="D28" s="482"/>
      <c r="E28" s="193"/>
      <c r="F28" s="203"/>
      <c r="G28" s="329"/>
      <c r="H28" s="482">
        <v>41679</v>
      </c>
      <c r="I28" s="329"/>
      <c r="J28" s="193"/>
      <c r="K28" s="193" t="s">
        <v>2526</v>
      </c>
      <c r="L28" s="329">
        <v>12527.240700000801</v>
      </c>
      <c r="M28" s="193" t="s">
        <v>2480</v>
      </c>
      <c r="N28" s="329">
        <f>C10+N27-I28-L28</f>
        <v>227959.75929999919</v>
      </c>
      <c r="O28" s="329">
        <f t="shared" si="3"/>
        <v>788389.75929999934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41679</v>
      </c>
      <c r="I29" s="329"/>
      <c r="J29" s="193"/>
      <c r="K29" s="193" t="s">
        <v>2526</v>
      </c>
      <c r="L29" s="329">
        <v>49395.040000000001</v>
      </c>
      <c r="M29" s="193" t="s">
        <v>2480</v>
      </c>
      <c r="N29" s="329">
        <f t="shared" si="2"/>
        <v>178564.71929999918</v>
      </c>
      <c r="O29" s="329">
        <f t="shared" si="3"/>
        <v>738994.7192999993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41680</v>
      </c>
      <c r="I30" s="329">
        <v>3991.81</v>
      </c>
      <c r="J30" s="193" t="s">
        <v>2480</v>
      </c>
      <c r="K30" s="193" t="s">
        <v>2526</v>
      </c>
      <c r="L30" s="329">
        <v>34867.07</v>
      </c>
      <c r="M30" s="193" t="s">
        <v>2480</v>
      </c>
      <c r="N30" s="329">
        <f t="shared" si="2"/>
        <v>139705.83929999918</v>
      </c>
      <c r="O30" s="329">
        <f t="shared" si="3"/>
        <v>700135.83929999929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41680</v>
      </c>
      <c r="I31" s="329"/>
      <c r="J31" s="193"/>
      <c r="K31" s="193" t="s">
        <v>2526</v>
      </c>
      <c r="L31" s="329">
        <v>8801.7900000000009</v>
      </c>
      <c r="M31" s="193" t="s">
        <v>2480</v>
      </c>
      <c r="N31" s="329">
        <f t="shared" si="2"/>
        <v>130904.04929999917</v>
      </c>
      <c r="O31" s="329">
        <f t="shared" si="3"/>
        <v>691334.04929999926</v>
      </c>
    </row>
    <row r="32" spans="1:15" x14ac:dyDescent="0.15">
      <c r="A32" s="193"/>
      <c r="B32" s="193"/>
      <c r="C32" s="329"/>
      <c r="D32" s="482"/>
      <c r="E32" s="193"/>
      <c r="F32" s="203"/>
      <c r="G32" s="329"/>
      <c r="H32" s="482">
        <v>41680</v>
      </c>
      <c r="I32" s="329"/>
      <c r="J32" s="193"/>
      <c r="K32" s="193" t="s">
        <v>2526</v>
      </c>
      <c r="L32" s="329">
        <v>33506.800000000003</v>
      </c>
      <c r="M32" s="193" t="s">
        <v>2480</v>
      </c>
      <c r="N32" s="329">
        <f t="shared" si="2"/>
        <v>97397.249299999166</v>
      </c>
      <c r="O32" s="329">
        <f t="shared" si="3"/>
        <v>657827.24929999921</v>
      </c>
    </row>
    <row r="33" spans="1:17" x14ac:dyDescent="0.15">
      <c r="A33" s="193"/>
      <c r="B33" s="193"/>
      <c r="C33" s="329"/>
      <c r="D33" s="482">
        <v>41681</v>
      </c>
      <c r="E33" s="193" t="s">
        <v>1283</v>
      </c>
      <c r="F33" s="193" t="s">
        <v>2523</v>
      </c>
      <c r="G33" s="329">
        <v>160004</v>
      </c>
      <c r="H33" s="482">
        <v>41681</v>
      </c>
      <c r="I33" s="329">
        <v>4494.37</v>
      </c>
      <c r="J33" s="193" t="s">
        <v>2480</v>
      </c>
      <c r="K33" s="193"/>
      <c r="L33" s="329"/>
      <c r="M33" s="203"/>
      <c r="N33" s="329">
        <f t="shared" si="2"/>
        <v>92902.879299999171</v>
      </c>
      <c r="O33" s="329">
        <f t="shared" si="3"/>
        <v>813336.87929999921</v>
      </c>
    </row>
    <row r="34" spans="1:17" x14ac:dyDescent="0.15">
      <c r="A34" s="193"/>
      <c r="B34" s="193"/>
      <c r="C34" s="329"/>
      <c r="D34" s="482">
        <v>41682</v>
      </c>
      <c r="E34" s="193" t="s">
        <v>1283</v>
      </c>
      <c r="F34" s="193" t="s">
        <v>2524</v>
      </c>
      <c r="G34" s="329">
        <v>129957</v>
      </c>
      <c r="H34" s="482">
        <v>41682</v>
      </c>
      <c r="I34" s="329">
        <v>9599</v>
      </c>
      <c r="J34" s="193" t="s">
        <v>2480</v>
      </c>
      <c r="K34" s="193" t="s">
        <v>2526</v>
      </c>
      <c r="L34" s="329">
        <v>56960</v>
      </c>
      <c r="M34" s="193" t="s">
        <v>2480</v>
      </c>
      <c r="N34" s="329">
        <f t="shared" si="2"/>
        <v>26343.879299999171</v>
      </c>
      <c r="O34" s="329">
        <f t="shared" si="3"/>
        <v>876734.87929999921</v>
      </c>
    </row>
    <row r="35" spans="1:17" x14ac:dyDescent="0.15">
      <c r="A35" s="193"/>
      <c r="B35" s="193"/>
      <c r="C35" s="329"/>
      <c r="D35" s="482"/>
      <c r="E35" s="193"/>
      <c r="F35" s="193"/>
      <c r="G35" s="329"/>
      <c r="H35" s="482">
        <v>41683</v>
      </c>
      <c r="I35" s="329">
        <v>5834</v>
      </c>
      <c r="J35" s="193" t="s">
        <v>2480</v>
      </c>
      <c r="K35" s="193" t="s">
        <v>2526</v>
      </c>
      <c r="L35" s="329">
        <v>20509.879299999171</v>
      </c>
      <c r="M35" s="193" t="s">
        <v>2480</v>
      </c>
      <c r="N35" s="329">
        <f t="shared" si="2"/>
        <v>0</v>
      </c>
      <c r="O35" s="329">
        <f t="shared" si="3"/>
        <v>850391</v>
      </c>
    </row>
    <row r="36" spans="1:17" x14ac:dyDescent="0.15">
      <c r="A36" s="193"/>
      <c r="B36" s="193"/>
      <c r="C36" s="329"/>
      <c r="D36" s="482"/>
      <c r="E36" s="193"/>
      <c r="F36" s="193"/>
      <c r="G36" s="329"/>
      <c r="H36" s="482">
        <v>41683</v>
      </c>
      <c r="I36" s="329"/>
      <c r="J36" s="203"/>
      <c r="K36" s="193" t="s">
        <v>2526</v>
      </c>
      <c r="L36" s="329">
        <v>15554.1207000008</v>
      </c>
      <c r="M36" s="193" t="s">
        <v>2478</v>
      </c>
      <c r="N36" s="329">
        <f>C11+N35-I36-L36</f>
        <v>224835.87929999921</v>
      </c>
      <c r="O36" s="329">
        <f t="shared" si="3"/>
        <v>834836.87929999921</v>
      </c>
    </row>
    <row r="37" spans="1:17" x14ac:dyDescent="0.15">
      <c r="A37" s="193"/>
      <c r="B37" s="193"/>
      <c r="C37" s="329"/>
      <c r="D37" s="482"/>
      <c r="E37" s="193"/>
      <c r="F37" s="193"/>
      <c r="G37" s="329"/>
      <c r="H37" s="482">
        <v>41683</v>
      </c>
      <c r="I37" s="329"/>
      <c r="J37" s="203"/>
      <c r="K37" s="193" t="s">
        <v>2526</v>
      </c>
      <c r="L37" s="329">
        <v>34079</v>
      </c>
      <c r="M37" s="193" t="s">
        <v>2478</v>
      </c>
      <c r="N37" s="329">
        <f t="shared" si="2"/>
        <v>190756.87929999921</v>
      </c>
      <c r="O37" s="329">
        <f t="shared" si="3"/>
        <v>800757.87929999921</v>
      </c>
    </row>
    <row r="38" spans="1:17" x14ac:dyDescent="0.15">
      <c r="A38" s="193"/>
      <c r="B38" s="193"/>
      <c r="C38" s="329"/>
      <c r="D38" s="482"/>
      <c r="E38" s="193"/>
      <c r="F38" s="193"/>
      <c r="G38" s="329"/>
      <c r="H38" s="482">
        <v>41684</v>
      </c>
      <c r="I38" s="329">
        <v>5627</v>
      </c>
      <c r="J38" s="193" t="s">
        <v>2478</v>
      </c>
      <c r="K38" s="193" t="s">
        <v>2526</v>
      </c>
      <c r="L38" s="329">
        <v>33787</v>
      </c>
      <c r="M38" s="193" t="s">
        <v>2478</v>
      </c>
      <c r="N38" s="329">
        <f t="shared" si="2"/>
        <v>151342.87929999921</v>
      </c>
      <c r="O38" s="329">
        <f t="shared" si="3"/>
        <v>761343.87929999921</v>
      </c>
    </row>
    <row r="39" spans="1:17" x14ac:dyDescent="0.15">
      <c r="A39" s="193"/>
      <c r="B39" s="193"/>
      <c r="C39" s="329"/>
      <c r="D39" s="482">
        <v>41685</v>
      </c>
      <c r="E39" s="193" t="s">
        <v>319</v>
      </c>
      <c r="F39" s="193" t="s">
        <v>2513</v>
      </c>
      <c r="G39" s="329">
        <v>132034.20199999999</v>
      </c>
      <c r="H39" s="482">
        <v>41685</v>
      </c>
      <c r="I39" s="329">
        <v>16344.349999999999</v>
      </c>
      <c r="J39" s="193" t="s">
        <v>2478</v>
      </c>
      <c r="K39" s="193"/>
      <c r="L39" s="329"/>
      <c r="M39" s="193"/>
      <c r="N39" s="329">
        <f t="shared" si="2"/>
        <v>134998.52929999921</v>
      </c>
      <c r="O39" s="329">
        <f t="shared" si="3"/>
        <v>877033.73129999929</v>
      </c>
    </row>
    <row r="40" spans="1:17" x14ac:dyDescent="0.15">
      <c r="A40" s="193"/>
      <c r="B40" s="193"/>
      <c r="C40" s="329"/>
      <c r="D40" s="482"/>
      <c r="E40" s="193"/>
      <c r="F40" s="193"/>
      <c r="G40" s="329"/>
      <c r="H40" s="482">
        <v>41686</v>
      </c>
      <c r="I40" s="329">
        <v>3091.6200000000003</v>
      </c>
      <c r="J40" s="193" t="s">
        <v>2478</v>
      </c>
      <c r="K40" s="193" t="s">
        <v>2526</v>
      </c>
      <c r="L40" s="329">
        <v>23039.67</v>
      </c>
      <c r="M40" s="193" t="s">
        <v>2478</v>
      </c>
      <c r="N40" s="329">
        <f t="shared" si="2"/>
        <v>108867.23929999922</v>
      </c>
      <c r="O40" s="329">
        <f t="shared" si="3"/>
        <v>850902.44129999925</v>
      </c>
    </row>
    <row r="41" spans="1:17" x14ac:dyDescent="0.15">
      <c r="A41" s="193"/>
      <c r="B41" s="193"/>
      <c r="C41" s="329"/>
      <c r="D41" s="482"/>
      <c r="E41" s="193"/>
      <c r="F41" s="193"/>
      <c r="G41" s="329"/>
      <c r="H41" s="482">
        <v>41686</v>
      </c>
      <c r="I41" s="329"/>
      <c r="J41" s="203"/>
      <c r="K41" s="193" t="s">
        <v>2526</v>
      </c>
      <c r="L41" s="329">
        <v>935.19</v>
      </c>
      <c r="M41" s="193" t="s">
        <v>2478</v>
      </c>
      <c r="N41" s="329">
        <f t="shared" si="2"/>
        <v>107932.04929999921</v>
      </c>
      <c r="O41" s="329">
        <f t="shared" si="3"/>
        <v>849967.25129999931</v>
      </c>
    </row>
    <row r="42" spans="1:17" x14ac:dyDescent="0.15">
      <c r="A42" s="193"/>
      <c r="B42" s="193"/>
      <c r="C42" s="329"/>
      <c r="D42" s="482"/>
      <c r="E42" s="193"/>
      <c r="F42" s="203"/>
      <c r="G42" s="329"/>
      <c r="H42" s="482">
        <v>41687</v>
      </c>
      <c r="I42" s="329">
        <v>3898.61</v>
      </c>
      <c r="J42" s="193" t="s">
        <v>2478</v>
      </c>
      <c r="K42" s="193" t="s">
        <v>2526</v>
      </c>
      <c r="L42" s="329">
        <v>34310.519999999997</v>
      </c>
      <c r="M42" s="193" t="s">
        <v>2478</v>
      </c>
      <c r="N42" s="329">
        <f t="shared" si="2"/>
        <v>69722.919299999223</v>
      </c>
      <c r="O42" s="329">
        <f t="shared" si="3"/>
        <v>811758.1212999993</v>
      </c>
    </row>
    <row r="43" spans="1:17" x14ac:dyDescent="0.15">
      <c r="A43" s="193"/>
      <c r="B43" s="193"/>
      <c r="C43" s="329"/>
      <c r="D43" s="482"/>
      <c r="E43" s="193"/>
      <c r="F43" s="203"/>
      <c r="G43" s="329"/>
      <c r="H43" s="482">
        <v>41687</v>
      </c>
      <c r="I43" s="329"/>
      <c r="J43" s="193"/>
      <c r="K43" s="193" t="s">
        <v>2526</v>
      </c>
      <c r="L43" s="329">
        <v>34740</v>
      </c>
      <c r="M43" s="193" t="s">
        <v>2478</v>
      </c>
      <c r="N43" s="329">
        <f t="shared" si="2"/>
        <v>34982.919299999223</v>
      </c>
      <c r="O43" s="329">
        <f t="shared" si="3"/>
        <v>777018.1212999993</v>
      </c>
    </row>
    <row r="44" spans="1:17" x14ac:dyDescent="0.15">
      <c r="A44" s="193"/>
      <c r="B44" s="193"/>
      <c r="C44" s="329"/>
      <c r="D44" s="482"/>
      <c r="E44" s="193"/>
      <c r="F44" s="193"/>
      <c r="G44" s="329"/>
      <c r="H44" s="482">
        <v>41688</v>
      </c>
      <c r="I44" s="329">
        <v>4160</v>
      </c>
      <c r="J44" s="193" t="s">
        <v>2478</v>
      </c>
      <c r="K44" s="193" t="s">
        <v>2526</v>
      </c>
      <c r="L44" s="329">
        <v>2868</v>
      </c>
      <c r="M44" s="193" t="s">
        <v>2478</v>
      </c>
      <c r="N44" s="329">
        <f t="shared" si="2"/>
        <v>27954.919299999223</v>
      </c>
      <c r="O44" s="329">
        <f t="shared" si="3"/>
        <v>769990.1212999993</v>
      </c>
    </row>
    <row r="45" spans="1:17" x14ac:dyDescent="0.15">
      <c r="A45" s="193"/>
      <c r="B45" s="193"/>
      <c r="C45" s="329"/>
      <c r="D45" s="482"/>
      <c r="E45" s="193"/>
      <c r="F45" s="193"/>
      <c r="G45" s="329"/>
      <c r="H45" s="482">
        <v>41689</v>
      </c>
      <c r="I45" s="329">
        <v>5458</v>
      </c>
      <c r="J45" s="193" t="s">
        <v>2478</v>
      </c>
      <c r="K45" s="193" t="s">
        <v>2526</v>
      </c>
      <c r="L45" s="329">
        <v>2708</v>
      </c>
      <c r="M45" s="193" t="s">
        <v>2478</v>
      </c>
      <c r="N45" s="329">
        <f t="shared" si="2"/>
        <v>19788.919299999223</v>
      </c>
      <c r="O45" s="329">
        <f t="shared" si="3"/>
        <v>761824.1212999993</v>
      </c>
    </row>
    <row r="46" spans="1:17" x14ac:dyDescent="0.15">
      <c r="A46" s="193"/>
      <c r="B46" s="193"/>
      <c r="C46" s="329"/>
      <c r="D46" s="482">
        <v>41690</v>
      </c>
      <c r="E46" s="193" t="s">
        <v>1283</v>
      </c>
      <c r="F46" s="193" t="s">
        <v>2517</v>
      </c>
      <c r="G46" s="329">
        <v>170212</v>
      </c>
      <c r="H46" s="482">
        <v>41690</v>
      </c>
      <c r="I46" s="329">
        <v>7734.2900000000009</v>
      </c>
      <c r="J46" s="193" t="s">
        <v>2478</v>
      </c>
      <c r="K46" s="193" t="s">
        <v>2526</v>
      </c>
      <c r="L46" s="329">
        <v>12054.629299999222</v>
      </c>
      <c r="M46" s="193" t="s">
        <v>2478</v>
      </c>
      <c r="N46" s="329">
        <f t="shared" si="2"/>
        <v>0</v>
      </c>
      <c r="O46" s="329">
        <f t="shared" si="3"/>
        <v>912247.20200000005</v>
      </c>
      <c r="Q46" s="229"/>
    </row>
    <row r="47" spans="1:17" x14ac:dyDescent="0.15">
      <c r="A47" s="193"/>
      <c r="B47" s="193"/>
      <c r="C47" s="329"/>
      <c r="D47" s="482"/>
      <c r="E47" s="193"/>
      <c r="F47" s="193"/>
      <c r="G47" s="329"/>
      <c r="H47" s="482">
        <v>41690</v>
      </c>
      <c r="I47" s="329"/>
      <c r="J47" s="203"/>
      <c r="K47" s="193" t="s">
        <v>2526</v>
      </c>
      <c r="L47" s="329">
        <v>23851.7307000008</v>
      </c>
      <c r="M47" s="193" t="str">
        <f>+'[1]รับ 0214'!$E$46</f>
        <v>GC 040214</v>
      </c>
      <c r="N47" s="329">
        <f>G16+N46-I47-L47</f>
        <v>136273.2692999992</v>
      </c>
      <c r="O47" s="329">
        <f t="shared" si="3"/>
        <v>888395.47129999928</v>
      </c>
    </row>
    <row r="48" spans="1:17" x14ac:dyDescent="0.15">
      <c r="A48" s="193"/>
      <c r="B48" s="193"/>
      <c r="C48" s="329"/>
      <c r="D48" s="482"/>
      <c r="E48" s="193"/>
      <c r="F48" s="193"/>
      <c r="G48" s="329"/>
      <c r="H48" s="482">
        <v>41690</v>
      </c>
      <c r="I48" s="329"/>
      <c r="J48" s="203"/>
      <c r="K48" s="193" t="s">
        <v>2526</v>
      </c>
      <c r="L48" s="329">
        <v>33666.589999999997</v>
      </c>
      <c r="M48" s="193" t="str">
        <f>+'[1]รับ 0214'!$E$46</f>
        <v>GC 040214</v>
      </c>
      <c r="N48" s="329">
        <f t="shared" si="2"/>
        <v>102606.6792999992</v>
      </c>
      <c r="O48" s="329">
        <f t="shared" si="3"/>
        <v>854728.88129999931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41690</v>
      </c>
      <c r="I49" s="329"/>
      <c r="J49" s="203"/>
      <c r="K49" s="193" t="s">
        <v>2526</v>
      </c>
      <c r="L49" s="329">
        <v>25667.4</v>
      </c>
      <c r="M49" s="193" t="str">
        <f>+'[1]รับ 0214'!$E$46</f>
        <v>GC 040214</v>
      </c>
      <c r="N49" s="329">
        <f t="shared" si="2"/>
        <v>76939.279299999209</v>
      </c>
      <c r="O49" s="329">
        <f t="shared" si="3"/>
        <v>829061.48129999929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41690</v>
      </c>
      <c r="I50" s="329"/>
      <c r="J50" s="203"/>
      <c r="K50" s="193" t="s">
        <v>2526</v>
      </c>
      <c r="L50" s="329">
        <v>12958.69</v>
      </c>
      <c r="M50" s="193" t="str">
        <f>+'[1]รับ 0214'!$E$46</f>
        <v>GC 040214</v>
      </c>
      <c r="N50" s="329">
        <f t="shared" si="2"/>
        <v>63980.589299999207</v>
      </c>
      <c r="O50" s="329">
        <f t="shared" si="3"/>
        <v>816102.79129999934</v>
      </c>
    </row>
    <row r="51" spans="1:15" x14ac:dyDescent="0.15">
      <c r="A51" s="193"/>
      <c r="B51" s="193"/>
      <c r="C51" s="329"/>
      <c r="D51" s="482">
        <v>41691</v>
      </c>
      <c r="E51" s="193" t="s">
        <v>1283</v>
      </c>
      <c r="F51" s="203" t="s">
        <v>2518</v>
      </c>
      <c r="G51" s="329">
        <v>80127</v>
      </c>
      <c r="H51" s="482">
        <v>41691</v>
      </c>
      <c r="I51" s="329">
        <v>47755.83</v>
      </c>
      <c r="J51" s="193" t="str">
        <f>+'[1]รับ 0214'!$E$46</f>
        <v>GC 040214</v>
      </c>
      <c r="K51" s="193" t="s">
        <v>2526</v>
      </c>
      <c r="L51" s="329">
        <v>16224.759299999205</v>
      </c>
      <c r="M51" s="193" t="str">
        <f>+'[1]รับ 0214'!$E$46</f>
        <v>GC 040214</v>
      </c>
      <c r="N51" s="329">
        <f t="shared" si="2"/>
        <v>0</v>
      </c>
      <c r="O51" s="329">
        <f t="shared" si="3"/>
        <v>832249.20200000016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>
        <v>41691</v>
      </c>
      <c r="I52" s="329"/>
      <c r="J52" s="203"/>
      <c r="K52" s="193" t="s">
        <v>2526</v>
      </c>
      <c r="L52" s="329">
        <v>13798.2807000008</v>
      </c>
      <c r="M52" s="193" t="str">
        <f>+'[1]รับ 0214'!$E$47</f>
        <v>GC 060214</v>
      </c>
      <c r="N52" s="329">
        <f>G20+N51-I52-L52</f>
        <v>66144.719299999197</v>
      </c>
      <c r="O52" s="329">
        <f t="shared" si="3"/>
        <v>818450.92129999935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>
        <v>41691</v>
      </c>
      <c r="I53" s="329"/>
      <c r="J53" s="203"/>
      <c r="K53" s="193" t="s">
        <v>2526</v>
      </c>
      <c r="L53" s="329">
        <v>30233.07</v>
      </c>
      <c r="M53" s="193" t="str">
        <f>+'[1]รับ 0214'!$E$47</f>
        <v>GC 060214</v>
      </c>
      <c r="N53" s="329">
        <f t="shared" si="2"/>
        <v>35911.649299999197</v>
      </c>
      <c r="O53" s="329">
        <f t="shared" si="3"/>
        <v>788217.8512999994</v>
      </c>
    </row>
    <row r="54" spans="1:15" x14ac:dyDescent="0.15">
      <c r="A54" s="193"/>
      <c r="B54" s="193"/>
      <c r="C54" s="329"/>
      <c r="D54" s="482">
        <v>41692</v>
      </c>
      <c r="E54" s="193" t="s">
        <v>1283</v>
      </c>
      <c r="F54" s="203" t="s">
        <v>2519</v>
      </c>
      <c r="G54" s="329">
        <v>170155</v>
      </c>
      <c r="H54" s="482">
        <v>41692</v>
      </c>
      <c r="I54" s="329">
        <v>5633.1399999999994</v>
      </c>
      <c r="J54" s="193" t="str">
        <f>+'[1]รับ 0214'!$E$47</f>
        <v>GC 060214</v>
      </c>
      <c r="K54" s="193" t="s">
        <v>2526</v>
      </c>
      <c r="L54" s="329">
        <v>30278.509299999198</v>
      </c>
      <c r="M54" s="193" t="str">
        <f>+'[1]รับ 0214'!$E$47</f>
        <v>GC 060214</v>
      </c>
      <c r="N54" s="329">
        <f t="shared" si="2"/>
        <v>0</v>
      </c>
      <c r="O54" s="329">
        <f t="shared" si="3"/>
        <v>922461.20200000016</v>
      </c>
    </row>
    <row r="55" spans="1:15" x14ac:dyDescent="0.15">
      <c r="A55" s="193"/>
      <c r="B55" s="193"/>
      <c r="C55" s="329"/>
      <c r="D55" s="482"/>
      <c r="E55" s="193"/>
      <c r="F55" s="203"/>
      <c r="G55" s="329"/>
      <c r="H55" s="482">
        <v>41692</v>
      </c>
      <c r="I55" s="329"/>
      <c r="J55" s="203"/>
      <c r="K55" s="193" t="s">
        <v>2526</v>
      </c>
      <c r="L55" s="329">
        <v>557.74070000080201</v>
      </c>
      <c r="M55" s="203" t="str">
        <f>+'[1]รับ 0214'!$E$48</f>
        <v>GC 070214</v>
      </c>
      <c r="N55" s="329">
        <f>G22+N54-I55-L55</f>
        <v>79414.259299999205</v>
      </c>
      <c r="O55" s="329">
        <f t="shared" si="3"/>
        <v>921903.46129999938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41693</v>
      </c>
      <c r="I56" s="329">
        <v>2261.46</v>
      </c>
      <c r="J56" s="203" t="str">
        <f>+'[1]รับ 0214'!$E$48</f>
        <v>GC 070214</v>
      </c>
      <c r="K56" s="193" t="s">
        <v>2526</v>
      </c>
      <c r="L56" s="329">
        <v>30996.28</v>
      </c>
      <c r="M56" s="203" t="str">
        <f>+'[1]รับ 0214'!$E$48</f>
        <v>GC 070214</v>
      </c>
      <c r="N56" s="329">
        <f t="shared" si="2"/>
        <v>46156.5192999992</v>
      </c>
      <c r="O56" s="329">
        <f t="shared" si="3"/>
        <v>888645.72129999939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>
        <v>41694</v>
      </c>
      <c r="I57" s="329">
        <v>4350.87</v>
      </c>
      <c r="J57" s="203" t="str">
        <f>+'[1]รับ 0214'!$E$48</f>
        <v>GC 070214</v>
      </c>
      <c r="K57" s="193" t="s">
        <v>2526</v>
      </c>
      <c r="L57" s="329">
        <v>383.08</v>
      </c>
      <c r="M57" s="203" t="str">
        <f>+'[1]รับ 0214'!$E$48</f>
        <v>GC 070214</v>
      </c>
      <c r="N57" s="329">
        <f t="shared" si="2"/>
        <v>41422.569299999195</v>
      </c>
      <c r="O57" s="329">
        <f t="shared" si="3"/>
        <v>883911.77129999944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>
        <v>41694</v>
      </c>
      <c r="I58" s="329"/>
      <c r="J58" s="203"/>
      <c r="K58" s="193" t="s">
        <v>2526</v>
      </c>
      <c r="L58" s="329">
        <v>34346.959999999999</v>
      </c>
      <c r="M58" s="203" t="str">
        <f>+'[1]รับ 0214'!$E$48</f>
        <v>GC 070214</v>
      </c>
      <c r="N58" s="329">
        <f t="shared" si="2"/>
        <v>7075.6092999991961</v>
      </c>
      <c r="O58" s="329">
        <f t="shared" si="3"/>
        <v>849564.81129999948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>
        <v>41694</v>
      </c>
      <c r="I59" s="329"/>
      <c r="J59" s="193"/>
      <c r="K59" s="193" t="s">
        <v>2526</v>
      </c>
      <c r="L59" s="329">
        <v>7075.6092999991961</v>
      </c>
      <c r="M59" s="203" t="str">
        <f>+'[1]รับ 0214'!$E$48</f>
        <v>GC 070214</v>
      </c>
      <c r="N59" s="329">
        <f t="shared" si="2"/>
        <v>0</v>
      </c>
      <c r="O59" s="329">
        <f t="shared" si="3"/>
        <v>842489.20200000028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>
        <v>41694</v>
      </c>
      <c r="I60" s="329"/>
      <c r="J60" s="193"/>
      <c r="K60" s="193" t="s">
        <v>2526</v>
      </c>
      <c r="L60" s="329">
        <v>32382.3907000008</v>
      </c>
      <c r="M60" s="193" t="str">
        <f>+'[1]รับ 0214'!$E$49</f>
        <v>GC 110214</v>
      </c>
      <c r="N60" s="329">
        <f>G33+N59-I60-L60</f>
        <v>127621.6092999992</v>
      </c>
      <c r="O60" s="329">
        <f t="shared" si="3"/>
        <v>810106.81129999948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>
        <v>41695</v>
      </c>
      <c r="I61" s="329">
        <v>68768</v>
      </c>
      <c r="J61" s="193" t="str">
        <f>+'[1]รับ 0214'!$E$49</f>
        <v>GC 110214</v>
      </c>
      <c r="K61" s="193" t="s">
        <v>2526</v>
      </c>
      <c r="L61" s="329">
        <v>1670</v>
      </c>
      <c r="M61" s="193" t="str">
        <f>+'[1]รับ 0214'!$E$49</f>
        <v>GC 110214</v>
      </c>
      <c r="N61" s="329">
        <f t="shared" si="2"/>
        <v>57183.609299999196</v>
      </c>
      <c r="O61" s="329">
        <f t="shared" si="3"/>
        <v>739668.81129999948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>
        <v>41695</v>
      </c>
      <c r="I62" s="329"/>
      <c r="J62" s="203"/>
      <c r="K62" s="193" t="s">
        <v>2526</v>
      </c>
      <c r="L62" s="329">
        <v>36190</v>
      </c>
      <c r="M62" s="193" t="str">
        <f>+'[1]รับ 0214'!$E$49</f>
        <v>GC 110214</v>
      </c>
      <c r="N62" s="329">
        <f t="shared" si="2"/>
        <v>20993.609299999196</v>
      </c>
      <c r="O62" s="329">
        <f t="shared" si="3"/>
        <v>703478.81129999948</v>
      </c>
    </row>
    <row r="63" spans="1:15" x14ac:dyDescent="0.15">
      <c r="A63" s="193"/>
      <c r="B63" s="193"/>
      <c r="C63" s="329"/>
      <c r="D63" s="482"/>
      <c r="E63" s="193"/>
      <c r="F63" s="203"/>
      <c r="G63" s="329"/>
      <c r="H63" s="482">
        <v>41695</v>
      </c>
      <c r="I63" s="329"/>
      <c r="J63" s="193"/>
      <c r="K63" s="193" t="s">
        <v>2526</v>
      </c>
      <c r="L63" s="329">
        <v>3780</v>
      </c>
      <c r="M63" s="193" t="str">
        <f>+'[1]รับ 0214'!$E$49</f>
        <v>GC 110214</v>
      </c>
      <c r="N63" s="329">
        <f t="shared" si="2"/>
        <v>17213.609299999196</v>
      </c>
      <c r="O63" s="329">
        <f t="shared" si="3"/>
        <v>699698.81129999948</v>
      </c>
    </row>
    <row r="64" spans="1:15" x14ac:dyDescent="0.15">
      <c r="A64" s="193"/>
      <c r="B64" s="193"/>
      <c r="C64" s="329"/>
      <c r="D64" s="482"/>
      <c r="E64" s="193"/>
      <c r="F64" s="203"/>
      <c r="G64" s="329"/>
      <c r="H64" s="482">
        <v>41695</v>
      </c>
      <c r="I64" s="329"/>
      <c r="J64" s="203"/>
      <c r="K64" s="193" t="s">
        <v>2526</v>
      </c>
      <c r="L64" s="329">
        <v>17213.609299999196</v>
      </c>
      <c r="M64" s="193" t="str">
        <f>+'[1]รับ 0214'!$E$49</f>
        <v>GC 110214</v>
      </c>
      <c r="N64" s="329">
        <f t="shared" si="2"/>
        <v>0</v>
      </c>
      <c r="O64" s="329">
        <f t="shared" si="3"/>
        <v>682485.20200000028</v>
      </c>
    </row>
    <row r="65" spans="1:15" x14ac:dyDescent="0.15">
      <c r="A65" s="193"/>
      <c r="B65" s="193"/>
      <c r="C65" s="329"/>
      <c r="D65" s="482"/>
      <c r="E65" s="193"/>
      <c r="F65" s="203"/>
      <c r="G65" s="329"/>
      <c r="H65" s="482">
        <v>41695</v>
      </c>
      <c r="I65" s="329"/>
      <c r="J65" s="203"/>
      <c r="K65" s="193" t="s">
        <v>2526</v>
      </c>
      <c r="L65" s="329">
        <v>38336.390700000797</v>
      </c>
      <c r="M65" s="193" t="str">
        <f>+'[1]รับ 0214'!$E$50</f>
        <v>GC 120214</v>
      </c>
      <c r="N65" s="329">
        <f>G34+N64-I65-L65</f>
        <v>91620.609299999196</v>
      </c>
      <c r="O65" s="329">
        <f t="shared" si="3"/>
        <v>644148.81129999948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>
        <v>41695</v>
      </c>
      <c r="I66" s="329"/>
      <c r="J66" s="193"/>
      <c r="K66" s="193" t="s">
        <v>2526</v>
      </c>
      <c r="L66" s="329">
        <v>33860</v>
      </c>
      <c r="M66" s="193" t="str">
        <f>+'[1]รับ 0214'!$E$50</f>
        <v>GC 120214</v>
      </c>
      <c r="N66" s="329">
        <f t="shared" si="2"/>
        <v>57760.609299999196</v>
      </c>
      <c r="O66" s="329">
        <f t="shared" si="3"/>
        <v>610288.81129999948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>
        <v>41695</v>
      </c>
      <c r="I67" s="329"/>
      <c r="J67" s="193"/>
      <c r="K67" s="193" t="s">
        <v>2526</v>
      </c>
      <c r="L67" s="329">
        <v>20280</v>
      </c>
      <c r="M67" s="193" t="str">
        <f>+'[1]รับ 0214'!$E$50</f>
        <v>GC 120214</v>
      </c>
      <c r="N67" s="329">
        <f t="shared" si="2"/>
        <v>37480.609299999196</v>
      </c>
      <c r="O67" s="329">
        <f t="shared" si="3"/>
        <v>590008.81129999948</v>
      </c>
    </row>
    <row r="68" spans="1:15" x14ac:dyDescent="0.15">
      <c r="A68" s="193"/>
      <c r="B68" s="193"/>
      <c r="C68" s="329"/>
      <c r="D68" s="482">
        <v>41696</v>
      </c>
      <c r="E68" s="193" t="s">
        <v>1283</v>
      </c>
      <c r="F68" s="193" t="s">
        <v>2514</v>
      </c>
      <c r="G68" s="329">
        <v>250005</v>
      </c>
      <c r="H68" s="482">
        <v>41696</v>
      </c>
      <c r="I68" s="329">
        <v>12710.71</v>
      </c>
      <c r="J68" s="193" t="str">
        <f>+'[1]รับ 0214'!$E$50</f>
        <v>GC 120214</v>
      </c>
      <c r="K68" s="193"/>
      <c r="L68" s="329"/>
      <c r="M68" s="193"/>
      <c r="N68" s="329">
        <f t="shared" si="2"/>
        <v>24769.899299999197</v>
      </c>
      <c r="O68" s="329">
        <f t="shared" si="3"/>
        <v>827303.10129999951</v>
      </c>
    </row>
    <row r="69" spans="1:15" x14ac:dyDescent="0.15">
      <c r="A69" s="193"/>
      <c r="B69" s="193"/>
      <c r="C69" s="329"/>
      <c r="D69" s="482">
        <v>41697</v>
      </c>
      <c r="E69" s="193" t="s">
        <v>1283</v>
      </c>
      <c r="F69" s="193" t="s">
        <v>2515</v>
      </c>
      <c r="G69" s="329">
        <v>79958</v>
      </c>
      <c r="H69" s="482">
        <v>41697</v>
      </c>
      <c r="I69" s="329">
        <v>9080</v>
      </c>
      <c r="J69" s="193" t="str">
        <f>+'[1]รับ 0214'!$E$50</f>
        <v>GC 120214</v>
      </c>
      <c r="K69" s="193" t="s">
        <v>2526</v>
      </c>
      <c r="L69" s="329">
        <v>15689.899299999197</v>
      </c>
      <c r="M69" s="193" t="str">
        <f>+'[1]รับ 0214'!$E$50</f>
        <v>GC 120214</v>
      </c>
      <c r="N69" s="329">
        <f t="shared" si="2"/>
        <v>0</v>
      </c>
      <c r="O69" s="329">
        <f t="shared" si="3"/>
        <v>882491.20200000028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>
        <v>41697</v>
      </c>
      <c r="I70" s="329"/>
      <c r="J70" s="193"/>
      <c r="K70" s="193" t="s">
        <v>2527</v>
      </c>
      <c r="L70" s="329">
        <v>19200.100700000799</v>
      </c>
      <c r="M70" s="193" t="s">
        <v>2513</v>
      </c>
      <c r="N70" s="329">
        <f>G39+N69-I70-L70</f>
        <v>112834.10129999919</v>
      </c>
      <c r="O70" s="329">
        <f t="shared" si="3"/>
        <v>863291.10129999951</v>
      </c>
    </row>
    <row r="71" spans="1:15" x14ac:dyDescent="0.15">
      <c r="A71" s="193"/>
      <c r="B71" s="193"/>
      <c r="C71" s="329"/>
      <c r="D71" s="482">
        <v>41698</v>
      </c>
      <c r="E71" s="193" t="s">
        <v>1283</v>
      </c>
      <c r="F71" s="193" t="s">
        <v>2516</v>
      </c>
      <c r="G71" s="329">
        <v>39991</v>
      </c>
      <c r="H71" s="482">
        <v>41698</v>
      </c>
      <c r="I71" s="329">
        <v>5956.79</v>
      </c>
      <c r="J71" s="193" t="s">
        <v>2513</v>
      </c>
      <c r="K71" s="193"/>
      <c r="L71" s="329"/>
      <c r="M71" s="203"/>
      <c r="N71" s="329">
        <f t="shared" si="2"/>
        <v>106877.3112999992</v>
      </c>
      <c r="O71" s="329">
        <f t="shared" si="3"/>
        <v>897325.31129999948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106877.3112999992</v>
      </c>
      <c r="O72" s="329">
        <f t="shared" si="3"/>
        <v>897325.31129999948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106877.3112999992</v>
      </c>
      <c r="O73" s="329">
        <f t="shared" si="3"/>
        <v>897325.31129999948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193"/>
      <c r="N74" s="329">
        <f t="shared" ref="N74:N97" si="4">+N73-I74-L74</f>
        <v>106877.3112999992</v>
      </c>
      <c r="O74" s="329">
        <f t="shared" ref="O74:O97" si="5">O73+G74-I74-L74</f>
        <v>897325.31129999948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4"/>
        <v>106877.3112999992</v>
      </c>
      <c r="O75" s="329">
        <f t="shared" si="5"/>
        <v>897325.31129999948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4"/>
        <v>106877.3112999992</v>
      </c>
      <c r="O76" s="329">
        <f t="shared" si="5"/>
        <v>897325.31129999948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4"/>
        <v>106877.3112999992</v>
      </c>
      <c r="O77" s="329">
        <f t="shared" si="5"/>
        <v>897325.31129999948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4"/>
        <v>106877.3112999992</v>
      </c>
      <c r="O78" s="329">
        <f t="shared" si="5"/>
        <v>897325.31129999948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4"/>
        <v>106877.3112999992</v>
      </c>
      <c r="O79" s="329">
        <f t="shared" si="5"/>
        <v>897325.31129999948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4"/>
        <v>106877.3112999992</v>
      </c>
      <c r="O80" s="329">
        <f t="shared" si="5"/>
        <v>897325.31129999948</v>
      </c>
    </row>
    <row r="81" spans="1:15" hidden="1" x14ac:dyDescent="0.15">
      <c r="A81" s="193"/>
      <c r="B81" s="193"/>
      <c r="C81" s="329"/>
      <c r="D81" s="482"/>
      <c r="E81" s="193"/>
      <c r="F81" s="193"/>
      <c r="G81" s="329"/>
      <c r="H81" s="482"/>
      <c r="I81" s="329"/>
      <c r="J81" s="193"/>
      <c r="K81" s="193"/>
      <c r="L81" s="329"/>
      <c r="M81" s="193"/>
      <c r="N81" s="329">
        <f t="shared" si="4"/>
        <v>106877.3112999992</v>
      </c>
      <c r="O81" s="329">
        <f t="shared" si="5"/>
        <v>897325.31129999948</v>
      </c>
    </row>
    <row r="82" spans="1:15" hidden="1" x14ac:dyDescent="0.15">
      <c r="A82" s="193"/>
      <c r="B82" s="193"/>
      <c r="C82" s="329"/>
      <c r="D82" s="482"/>
      <c r="E82" s="193"/>
      <c r="F82" s="193"/>
      <c r="G82" s="329"/>
      <c r="H82" s="482"/>
      <c r="I82" s="329"/>
      <c r="J82" s="193"/>
      <c r="K82" s="193"/>
      <c r="L82" s="329"/>
      <c r="M82" s="203"/>
      <c r="N82" s="329">
        <f t="shared" si="4"/>
        <v>106877.3112999992</v>
      </c>
      <c r="O82" s="329">
        <f t="shared" si="5"/>
        <v>897325.31129999948</v>
      </c>
    </row>
    <row r="83" spans="1:15" hidden="1" x14ac:dyDescent="0.15">
      <c r="A83" s="193"/>
      <c r="B83" s="193"/>
      <c r="C83" s="329"/>
      <c r="D83" s="482"/>
      <c r="E83" s="193"/>
      <c r="F83" s="193"/>
      <c r="G83" s="329"/>
      <c r="H83" s="482"/>
      <c r="I83" s="329"/>
      <c r="J83" s="193"/>
      <c r="K83" s="193"/>
      <c r="L83" s="329"/>
      <c r="M83" s="203"/>
      <c r="N83" s="329">
        <f t="shared" si="4"/>
        <v>106877.3112999992</v>
      </c>
      <c r="O83" s="329">
        <f t="shared" si="5"/>
        <v>897325.31129999948</v>
      </c>
    </row>
    <row r="84" spans="1:15" hidden="1" x14ac:dyDescent="0.15">
      <c r="A84" s="193"/>
      <c r="B84" s="193"/>
      <c r="C84" s="329"/>
      <c r="D84" s="482"/>
      <c r="E84" s="193"/>
      <c r="F84" s="193"/>
      <c r="G84" s="329"/>
      <c r="H84" s="482"/>
      <c r="I84" s="329"/>
      <c r="J84" s="203"/>
      <c r="K84" s="193"/>
      <c r="L84" s="329"/>
      <c r="M84" s="193"/>
      <c r="N84" s="329">
        <f t="shared" si="4"/>
        <v>106877.3112999992</v>
      </c>
      <c r="O84" s="329">
        <f t="shared" si="5"/>
        <v>897325.31129999948</v>
      </c>
    </row>
    <row r="85" spans="1:15" hidden="1" x14ac:dyDescent="0.15">
      <c r="A85" s="193"/>
      <c r="B85" s="193"/>
      <c r="C85" s="329"/>
      <c r="D85" s="482"/>
      <c r="E85" s="193"/>
      <c r="F85" s="193"/>
      <c r="G85" s="329"/>
      <c r="H85" s="482"/>
      <c r="I85" s="329"/>
      <c r="J85" s="203"/>
      <c r="K85" s="193"/>
      <c r="L85" s="329"/>
      <c r="M85" s="203"/>
      <c r="N85" s="329">
        <f t="shared" si="4"/>
        <v>106877.3112999992</v>
      </c>
      <c r="O85" s="329">
        <f t="shared" si="5"/>
        <v>897325.31129999948</v>
      </c>
    </row>
    <row r="86" spans="1:15" hidden="1" x14ac:dyDescent="0.15">
      <c r="A86" s="193"/>
      <c r="B86" s="193"/>
      <c r="C86" s="329"/>
      <c r="D86" s="482"/>
      <c r="E86" s="193"/>
      <c r="F86" s="193"/>
      <c r="G86" s="329"/>
      <c r="H86" s="482"/>
      <c r="I86" s="329"/>
      <c r="J86" s="193"/>
      <c r="K86" s="193"/>
      <c r="L86" s="329"/>
      <c r="M86" s="203"/>
      <c r="N86" s="329">
        <f t="shared" si="4"/>
        <v>106877.3112999992</v>
      </c>
      <c r="O86" s="329">
        <f t="shared" si="5"/>
        <v>897325.31129999948</v>
      </c>
    </row>
    <row r="87" spans="1:15" hidden="1" x14ac:dyDescent="0.15">
      <c r="A87" s="193"/>
      <c r="B87" s="193"/>
      <c r="C87" s="329"/>
      <c r="D87" s="482"/>
      <c r="E87" s="193"/>
      <c r="F87" s="193"/>
      <c r="G87" s="329"/>
      <c r="H87" s="482"/>
      <c r="I87" s="329"/>
      <c r="J87" s="193"/>
      <c r="K87" s="193"/>
      <c r="L87" s="329"/>
      <c r="M87" s="203"/>
      <c r="N87" s="329">
        <f t="shared" si="4"/>
        <v>106877.3112999992</v>
      </c>
      <c r="O87" s="329">
        <f t="shared" si="5"/>
        <v>897325.31129999948</v>
      </c>
    </row>
    <row r="88" spans="1:15" hidden="1" x14ac:dyDescent="0.15">
      <c r="A88" s="193"/>
      <c r="B88" s="193"/>
      <c r="C88" s="329"/>
      <c r="D88" s="482"/>
      <c r="E88" s="193"/>
      <c r="F88" s="193"/>
      <c r="G88" s="329"/>
      <c r="H88" s="482"/>
      <c r="I88" s="329"/>
      <c r="J88" s="193"/>
      <c r="K88" s="193"/>
      <c r="L88" s="329"/>
      <c r="M88" s="203"/>
      <c r="N88" s="329">
        <f t="shared" si="4"/>
        <v>106877.3112999992</v>
      </c>
      <c r="O88" s="329">
        <f t="shared" si="5"/>
        <v>897325.31129999948</v>
      </c>
    </row>
    <row r="89" spans="1:15" hidden="1" x14ac:dyDescent="0.15">
      <c r="A89" s="193"/>
      <c r="B89" s="193"/>
      <c r="C89" s="329"/>
      <c r="D89" s="482"/>
      <c r="E89" s="193"/>
      <c r="F89" s="193"/>
      <c r="G89" s="329"/>
      <c r="H89" s="482"/>
      <c r="I89" s="329"/>
      <c r="J89" s="193"/>
      <c r="K89" s="193"/>
      <c r="L89" s="329"/>
      <c r="M89" s="203"/>
      <c r="N89" s="329">
        <f t="shared" si="4"/>
        <v>106877.3112999992</v>
      </c>
      <c r="O89" s="329">
        <f t="shared" si="5"/>
        <v>897325.31129999948</v>
      </c>
    </row>
    <row r="90" spans="1:15" hidden="1" x14ac:dyDescent="0.15">
      <c r="A90" s="193"/>
      <c r="B90" s="193"/>
      <c r="C90" s="329"/>
      <c r="D90" s="482"/>
      <c r="E90" s="193"/>
      <c r="F90" s="193"/>
      <c r="G90" s="329"/>
      <c r="H90" s="482"/>
      <c r="I90" s="329"/>
      <c r="J90" s="193"/>
      <c r="K90" s="193"/>
      <c r="L90" s="329"/>
      <c r="M90" s="203"/>
      <c r="N90" s="329">
        <f t="shared" si="4"/>
        <v>106877.3112999992</v>
      </c>
      <c r="O90" s="329">
        <f t="shared" si="5"/>
        <v>897325.31129999948</v>
      </c>
    </row>
    <row r="91" spans="1:15" hidden="1" x14ac:dyDescent="0.15">
      <c r="A91" s="193"/>
      <c r="B91" s="193"/>
      <c r="C91" s="329"/>
      <c r="D91" s="482"/>
      <c r="E91" s="193"/>
      <c r="F91" s="193"/>
      <c r="G91" s="329"/>
      <c r="H91" s="482"/>
      <c r="I91" s="329"/>
      <c r="J91" s="193"/>
      <c r="K91" s="193"/>
      <c r="L91" s="329"/>
      <c r="M91" s="193"/>
      <c r="N91" s="329">
        <f t="shared" si="4"/>
        <v>106877.3112999992</v>
      </c>
      <c r="O91" s="329">
        <f t="shared" si="5"/>
        <v>897325.31129999948</v>
      </c>
    </row>
    <row r="92" spans="1:15" hidden="1" x14ac:dyDescent="0.15">
      <c r="A92" s="193"/>
      <c r="B92" s="193"/>
      <c r="C92" s="329"/>
      <c r="D92" s="482"/>
      <c r="E92" s="193"/>
      <c r="F92" s="193"/>
      <c r="G92" s="329"/>
      <c r="H92" s="482"/>
      <c r="I92" s="329"/>
      <c r="J92" s="193"/>
      <c r="K92" s="193"/>
      <c r="L92" s="329"/>
      <c r="M92" s="193"/>
      <c r="N92" s="329">
        <f t="shared" si="4"/>
        <v>106877.3112999992</v>
      </c>
      <c r="O92" s="329">
        <f t="shared" si="5"/>
        <v>897325.31129999948</v>
      </c>
    </row>
    <row r="93" spans="1:15" hidden="1" x14ac:dyDescent="0.15">
      <c r="A93" s="193"/>
      <c r="B93" s="193"/>
      <c r="C93" s="329"/>
      <c r="D93" s="482"/>
      <c r="E93" s="193"/>
      <c r="F93" s="193"/>
      <c r="G93" s="329"/>
      <c r="H93" s="482"/>
      <c r="I93" s="329"/>
      <c r="J93" s="193"/>
      <c r="K93" s="193"/>
      <c r="L93" s="329"/>
      <c r="M93" s="193"/>
      <c r="N93" s="329">
        <f t="shared" si="4"/>
        <v>106877.3112999992</v>
      </c>
      <c r="O93" s="329">
        <f t="shared" si="5"/>
        <v>897325.31129999948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"/>
        <v>106877.3112999992</v>
      </c>
      <c r="O94" s="329">
        <f t="shared" si="5"/>
        <v>897325.31129999948</v>
      </c>
    </row>
    <row r="95" spans="1:15" hidden="1" x14ac:dyDescent="0.15">
      <c r="A95" s="193"/>
      <c r="B95" s="193"/>
      <c r="C95" s="329"/>
      <c r="D95" s="482"/>
      <c r="E95" s="193"/>
      <c r="F95" s="203"/>
      <c r="G95" s="329"/>
      <c r="H95" s="482"/>
      <c r="I95" s="329"/>
      <c r="J95" s="193"/>
      <c r="K95" s="193"/>
      <c r="L95" s="329"/>
      <c r="M95" s="193"/>
      <c r="N95" s="329">
        <f t="shared" si="4"/>
        <v>106877.3112999992</v>
      </c>
      <c r="O95" s="329">
        <f t="shared" si="5"/>
        <v>897325.31129999948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3"/>
      <c r="I96" s="329"/>
      <c r="J96" s="193"/>
      <c r="K96" s="193"/>
      <c r="L96" s="329"/>
      <c r="M96" s="193"/>
      <c r="N96" s="329">
        <f t="shared" si="4"/>
        <v>106877.3112999992</v>
      </c>
      <c r="O96" s="329">
        <f t="shared" si="5"/>
        <v>897325.31129999948</v>
      </c>
    </row>
    <row r="97" spans="1:16" x14ac:dyDescent="0.15">
      <c r="A97" s="220"/>
      <c r="B97" s="220"/>
      <c r="C97" s="334"/>
      <c r="D97" s="482"/>
      <c r="E97" s="220"/>
      <c r="F97" s="220"/>
      <c r="G97" s="334"/>
      <c r="H97" s="484"/>
      <c r="I97" s="334"/>
      <c r="J97" s="220"/>
      <c r="K97" s="220"/>
      <c r="L97" s="334"/>
      <c r="M97" s="220"/>
      <c r="N97" s="329">
        <f t="shared" si="4"/>
        <v>106877.3112999992</v>
      </c>
      <c r="O97" s="329">
        <f t="shared" si="5"/>
        <v>897325.31129999948</v>
      </c>
    </row>
    <row r="98" spans="1:16" x14ac:dyDescent="0.15">
      <c r="A98" s="224"/>
      <c r="B98" s="224"/>
      <c r="C98" s="335">
        <f>SUM(C7:C97)</f>
        <v>901398.13929999922</v>
      </c>
      <c r="D98" s="224"/>
      <c r="E98" s="224"/>
      <c r="F98" s="224"/>
      <c r="G98" s="335">
        <f>SUM(G7:G96)</f>
        <v>1532483.202</v>
      </c>
      <c r="H98" s="226"/>
      <c r="I98" s="335">
        <f>SUM(I7:I96)</f>
        <v>272521.65999999997</v>
      </c>
      <c r="J98" s="224"/>
      <c r="K98" s="224"/>
      <c r="L98" s="335">
        <f>SUM(L9:L96)</f>
        <v>1264034.3699999999</v>
      </c>
      <c r="M98" s="224"/>
      <c r="N98" s="227"/>
      <c r="O98" s="228">
        <f>C98+G98-I98-L98</f>
        <v>897325.31129999948</v>
      </c>
      <c r="P98" s="259"/>
    </row>
    <row r="99" spans="1:16" x14ac:dyDescent="0.15">
      <c r="A99" s="230"/>
      <c r="B99" s="615"/>
      <c r="C99" s="615"/>
      <c r="D99" s="615"/>
      <c r="E99" s="231"/>
      <c r="F99" s="496"/>
      <c r="G99" s="232"/>
      <c r="H99" s="233"/>
      <c r="I99" s="234"/>
      <c r="J99" s="272"/>
      <c r="K99" s="235" t="s">
        <v>200</v>
      </c>
      <c r="L99" s="236">
        <f>+L98+I98</f>
        <v>1536556.0299999998</v>
      </c>
      <c r="M99" s="284"/>
      <c r="N99" s="330">
        <f>+N97</f>
        <v>106877.3112999992</v>
      </c>
      <c r="O99" s="331" t="s">
        <v>2513</v>
      </c>
      <c r="P99" s="259"/>
    </row>
    <row r="100" spans="1:16" x14ac:dyDescent="0.15">
      <c r="A100" s="181"/>
      <c r="B100" s="497"/>
      <c r="C100" s="336"/>
      <c r="D100" s="497"/>
      <c r="E100" s="231"/>
      <c r="F100" s="496"/>
      <c r="G100" s="232"/>
      <c r="H100" s="233"/>
      <c r="I100" s="234"/>
      <c r="J100" s="273"/>
      <c r="K100" s="235"/>
      <c r="L100" s="236"/>
      <c r="M100" s="284"/>
      <c r="N100" s="330">
        <f>+G46</f>
        <v>170212</v>
      </c>
      <c r="O100" s="331" t="s">
        <v>2517</v>
      </c>
    </row>
    <row r="101" spans="1:16" x14ac:dyDescent="0.15">
      <c r="A101" s="230" t="s">
        <v>2479</v>
      </c>
      <c r="B101" s="497" t="s">
        <v>2529</v>
      </c>
      <c r="C101" s="336"/>
      <c r="D101" s="497"/>
      <c r="E101" s="231" t="s">
        <v>67</v>
      </c>
      <c r="F101" s="496">
        <v>1156955.24</v>
      </c>
      <c r="G101" s="232" t="s">
        <v>98</v>
      </c>
      <c r="H101" s="233">
        <v>41677</v>
      </c>
      <c r="I101" s="234" t="s">
        <v>199</v>
      </c>
      <c r="J101" s="236">
        <v>214928.01000000004</v>
      </c>
      <c r="K101" s="268"/>
      <c r="L101" s="236"/>
      <c r="M101" s="235"/>
      <c r="N101" s="330">
        <f>+G51</f>
        <v>80127</v>
      </c>
      <c r="O101" s="331" t="s">
        <v>2518</v>
      </c>
    </row>
    <row r="102" spans="1:16" x14ac:dyDescent="0.15">
      <c r="A102" s="230" t="s">
        <v>2480</v>
      </c>
      <c r="B102" s="499" t="s">
        <v>2530</v>
      </c>
      <c r="C102" s="336"/>
      <c r="D102" s="499"/>
      <c r="E102" s="231" t="s">
        <v>67</v>
      </c>
      <c r="F102" s="498">
        <v>539694.69999999995</v>
      </c>
      <c r="G102" s="232" t="s">
        <v>98</v>
      </c>
      <c r="H102" s="233">
        <v>41680</v>
      </c>
      <c r="I102" s="234" t="s">
        <v>199</v>
      </c>
      <c r="J102" s="236">
        <v>216567.81999999995</v>
      </c>
      <c r="K102" s="268"/>
      <c r="L102" s="236"/>
      <c r="M102" s="235"/>
      <c r="N102" s="330">
        <f>+G54</f>
        <v>170155</v>
      </c>
      <c r="O102" s="331" t="s">
        <v>2519</v>
      </c>
    </row>
    <row r="103" spans="1:16" x14ac:dyDescent="0.15">
      <c r="A103" s="230" t="s">
        <v>2478</v>
      </c>
      <c r="B103" s="499" t="s">
        <v>2531</v>
      </c>
      <c r="C103" s="336"/>
      <c r="D103" s="499"/>
      <c r="E103" s="231" t="s">
        <v>67</v>
      </c>
      <c r="F103" s="498">
        <v>168831.82</v>
      </c>
      <c r="G103" s="232" t="s">
        <v>98</v>
      </c>
      <c r="H103" s="233">
        <v>41680</v>
      </c>
      <c r="I103" s="234" t="s">
        <v>199</v>
      </c>
      <c r="J103" s="236">
        <v>194076.13</v>
      </c>
      <c r="K103" s="268"/>
      <c r="L103" s="236"/>
      <c r="M103" s="235"/>
      <c r="N103" s="330">
        <f>+G68</f>
        <v>250005</v>
      </c>
      <c r="O103" s="331" t="s">
        <v>2514</v>
      </c>
    </row>
    <row r="104" spans="1:16" x14ac:dyDescent="0.15">
      <c r="A104" s="230" t="s">
        <v>2520</v>
      </c>
      <c r="B104" s="499" t="s">
        <v>2532</v>
      </c>
      <c r="C104" s="336"/>
      <c r="D104" s="499"/>
      <c r="E104" s="231" t="s">
        <v>67</v>
      </c>
      <c r="F104" s="498">
        <v>1686224.99</v>
      </c>
      <c r="G104" s="232" t="s">
        <v>98</v>
      </c>
      <c r="H104" s="233">
        <v>41687</v>
      </c>
      <c r="I104" s="234" t="s">
        <v>199</v>
      </c>
      <c r="J104" s="236">
        <v>112369.17</v>
      </c>
      <c r="K104" s="268"/>
      <c r="L104" s="236"/>
      <c r="M104" s="235"/>
      <c r="N104" s="330">
        <f>+G69</f>
        <v>79958</v>
      </c>
      <c r="O104" s="331" t="s">
        <v>2515</v>
      </c>
    </row>
    <row r="105" spans="1:16" x14ac:dyDescent="0.15">
      <c r="A105" s="230" t="s">
        <v>2521</v>
      </c>
      <c r="B105" s="499" t="s">
        <v>2533</v>
      </c>
      <c r="C105" s="336"/>
      <c r="D105" s="499"/>
      <c r="E105" s="231" t="s">
        <v>67</v>
      </c>
      <c r="F105" s="498">
        <v>2403713.85</v>
      </c>
      <c r="G105" s="232" t="s">
        <v>98</v>
      </c>
      <c r="H105" s="233">
        <v>41687</v>
      </c>
      <c r="I105" s="234" t="s">
        <v>199</v>
      </c>
      <c r="J105" s="180">
        <v>74309.859999999986</v>
      </c>
      <c r="K105" s="268"/>
      <c r="L105" s="236"/>
      <c r="M105" s="235"/>
      <c r="N105" s="330">
        <f>+G71</f>
        <v>39991</v>
      </c>
      <c r="O105" s="331" t="s">
        <v>2516</v>
      </c>
    </row>
    <row r="106" spans="1:16" x14ac:dyDescent="0.15">
      <c r="A106" s="230" t="s">
        <v>2522</v>
      </c>
      <c r="B106" s="499" t="s">
        <v>2534</v>
      </c>
      <c r="C106" s="336"/>
      <c r="D106" s="499"/>
      <c r="E106" s="231" t="s">
        <v>67</v>
      </c>
      <c r="F106" s="498">
        <v>1618693.67</v>
      </c>
      <c r="G106" s="232" t="s">
        <v>98</v>
      </c>
      <c r="H106" s="233">
        <v>41687</v>
      </c>
      <c r="I106" s="234" t="s">
        <v>199</v>
      </c>
      <c r="J106" s="180">
        <v>73359.67</v>
      </c>
      <c r="K106" s="268"/>
      <c r="M106" s="235"/>
      <c r="N106" s="330"/>
      <c r="O106" s="331"/>
    </row>
    <row r="107" spans="1:16" x14ac:dyDescent="0.15">
      <c r="A107" s="230" t="s">
        <v>2523</v>
      </c>
      <c r="B107" s="499" t="s">
        <v>2535</v>
      </c>
      <c r="C107" s="336"/>
      <c r="D107" s="499"/>
      <c r="E107" s="231" t="s">
        <v>67</v>
      </c>
      <c r="F107" s="498">
        <v>4533728.62</v>
      </c>
      <c r="G107" s="232" t="s">
        <v>98</v>
      </c>
      <c r="H107" s="233">
        <v>41691</v>
      </c>
      <c r="I107" s="234" t="s">
        <v>199</v>
      </c>
      <c r="J107" s="180">
        <v>91236</v>
      </c>
      <c r="K107" s="268"/>
      <c r="M107" s="235"/>
      <c r="N107" s="330"/>
      <c r="O107" s="331"/>
    </row>
    <row r="108" spans="1:16" x14ac:dyDescent="0.15">
      <c r="A108" s="230" t="s">
        <v>2524</v>
      </c>
      <c r="B108" s="499" t="s">
        <v>2536</v>
      </c>
      <c r="C108" s="336"/>
      <c r="D108" s="499"/>
      <c r="E108" s="231" t="s">
        <v>67</v>
      </c>
      <c r="F108" s="498">
        <v>3056648.22</v>
      </c>
      <c r="G108" s="232" t="s">
        <v>98</v>
      </c>
      <c r="H108" s="233">
        <v>41694</v>
      </c>
      <c r="I108" s="234" t="s">
        <v>199</v>
      </c>
      <c r="J108" s="180">
        <v>108166.29000000001</v>
      </c>
      <c r="K108" s="268"/>
      <c r="M108" s="235"/>
      <c r="N108" s="330"/>
      <c r="O108" s="331"/>
    </row>
    <row r="109" spans="1:16" ht="12" thickBot="1" x14ac:dyDescent="0.2">
      <c r="A109" s="230"/>
      <c r="B109" s="499"/>
      <c r="C109" s="336"/>
      <c r="D109" s="499"/>
      <c r="E109" s="231"/>
      <c r="F109" s="498"/>
      <c r="G109" s="232"/>
      <c r="H109" s="233"/>
      <c r="I109" s="401" t="s">
        <v>1920</v>
      </c>
      <c r="J109" s="274">
        <f>SUM(J101:J108)</f>
        <v>1085012.95</v>
      </c>
      <c r="K109" s="268"/>
      <c r="M109" s="235"/>
      <c r="N109" s="330"/>
      <c r="O109" s="331"/>
    </row>
    <row r="110" spans="1:16" ht="12" thickTop="1" x14ac:dyDescent="0.15">
      <c r="A110" s="243" t="s">
        <v>2489</v>
      </c>
      <c r="B110" s="499" t="s">
        <v>2497</v>
      </c>
      <c r="C110" s="336"/>
      <c r="D110" s="499"/>
      <c r="E110" s="231" t="s">
        <v>67</v>
      </c>
      <c r="F110" s="498">
        <v>23285750</v>
      </c>
      <c r="G110" s="232" t="s">
        <v>98</v>
      </c>
      <c r="H110" s="233">
        <v>41663</v>
      </c>
      <c r="I110" s="234" t="s">
        <v>199</v>
      </c>
      <c r="J110" s="273">
        <v>159821.31929999922</v>
      </c>
      <c r="M110" s="235"/>
      <c r="N110" s="330"/>
      <c r="O110" s="331"/>
    </row>
    <row r="111" spans="1:16" x14ac:dyDescent="0.15">
      <c r="A111" s="243" t="s">
        <v>2513</v>
      </c>
      <c r="B111" s="499" t="s">
        <v>2528</v>
      </c>
      <c r="C111" s="336"/>
      <c r="D111" s="499"/>
      <c r="E111" s="231" t="s">
        <v>67</v>
      </c>
      <c r="F111" s="498">
        <v>36459942.450000003</v>
      </c>
      <c r="G111" s="232" t="s">
        <v>98</v>
      </c>
      <c r="H111" s="233">
        <v>41673</v>
      </c>
      <c r="I111" s="234" t="s">
        <v>199</v>
      </c>
      <c r="J111" s="273">
        <v>19200.100700000799</v>
      </c>
      <c r="M111" s="235"/>
      <c r="N111" s="330"/>
      <c r="O111" s="331"/>
    </row>
    <row r="112" spans="1:16" ht="12" thickBot="1" x14ac:dyDescent="0.2">
      <c r="A112" s="230"/>
      <c r="B112" s="499"/>
      <c r="C112" s="336"/>
      <c r="D112" s="499"/>
      <c r="E112" s="231"/>
      <c r="F112" s="498"/>
      <c r="G112" s="232"/>
      <c r="H112" s="233"/>
      <c r="I112" s="401" t="s">
        <v>320</v>
      </c>
      <c r="J112" s="274">
        <f>SUM(J110:J111)</f>
        <v>179021.42</v>
      </c>
      <c r="M112" s="235"/>
      <c r="N112" s="330"/>
      <c r="O112" s="331"/>
    </row>
    <row r="113" spans="1:16" ht="12" thickTop="1" x14ac:dyDescent="0.15">
      <c r="A113" s="230"/>
      <c r="B113" s="499"/>
      <c r="C113" s="336"/>
      <c r="D113" s="499"/>
      <c r="E113" s="231"/>
      <c r="F113" s="498"/>
      <c r="G113" s="232"/>
      <c r="H113" s="233"/>
      <c r="I113" s="234"/>
      <c r="J113" s="273"/>
      <c r="M113" s="235"/>
      <c r="N113" s="330"/>
      <c r="O113" s="331"/>
    </row>
    <row r="114" spans="1:16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J114" s="259"/>
      <c r="M114" s="266">
        <f>+O114-O98</f>
        <v>0</v>
      </c>
      <c r="N114" s="228" t="s">
        <v>56</v>
      </c>
      <c r="O114" s="333">
        <f>SUM(N99:N113)</f>
        <v>897325.31129999924</v>
      </c>
      <c r="P114" s="259"/>
    </row>
    <row r="115" spans="1:16" x14ac:dyDescent="0.15">
      <c r="A115" s="230" t="s">
        <v>2479</v>
      </c>
      <c r="B115" s="180">
        <v>214928</v>
      </c>
      <c r="C115" s="349">
        <v>25.397300000000001</v>
      </c>
      <c r="D115" s="350">
        <f t="shared" ref="D115:D122" si="6">+B115*C115</f>
        <v>5458590.8944000006</v>
      </c>
      <c r="E115" s="350">
        <f t="shared" ref="E115:E122" si="7">+D115*0.01</f>
        <v>54585.90894400001</v>
      </c>
      <c r="F115" s="350">
        <f t="shared" ref="F115:F122" si="8">+E115*0.1</f>
        <v>5458.5908944000012</v>
      </c>
      <c r="G115" s="351">
        <f t="shared" ref="G115:G122" si="9">+E115+F115</f>
        <v>60044.499838400014</v>
      </c>
      <c r="I115" s="229"/>
      <c r="J115" s="229"/>
    </row>
    <row r="116" spans="1:16" s="181" customFormat="1" x14ac:dyDescent="0.15">
      <c r="A116" s="230" t="s">
        <v>2480</v>
      </c>
      <c r="B116" s="180">
        <v>216568</v>
      </c>
      <c r="C116" s="349">
        <v>25.468</v>
      </c>
      <c r="D116" s="350">
        <f t="shared" si="6"/>
        <v>5515553.824</v>
      </c>
      <c r="E116" s="350">
        <f t="shared" si="7"/>
        <v>55155.538240000002</v>
      </c>
      <c r="F116" s="350">
        <f t="shared" si="8"/>
        <v>5515.5538240000005</v>
      </c>
      <c r="G116" s="351">
        <f t="shared" si="9"/>
        <v>60671.092064000004</v>
      </c>
      <c r="I116" s="229"/>
      <c r="J116" s="229"/>
      <c r="L116" s="180"/>
      <c r="M116" s="182"/>
      <c r="N116" s="180"/>
      <c r="O116" s="180"/>
      <c r="P116" s="182"/>
    </row>
    <row r="117" spans="1:16" s="181" customFormat="1" x14ac:dyDescent="0.15">
      <c r="A117" s="230" t="s">
        <v>2478</v>
      </c>
      <c r="B117" s="180">
        <v>194076</v>
      </c>
      <c r="C117" s="349">
        <v>25.484500000000001</v>
      </c>
      <c r="D117" s="350">
        <f t="shared" si="6"/>
        <v>4945929.8219999997</v>
      </c>
      <c r="E117" s="350">
        <f t="shared" si="7"/>
        <v>49459.298219999997</v>
      </c>
      <c r="F117" s="350">
        <f t="shared" si="8"/>
        <v>4945.9298220000001</v>
      </c>
      <c r="G117" s="351">
        <f t="shared" si="9"/>
        <v>54405.228041999995</v>
      </c>
      <c r="I117" s="229"/>
      <c r="J117" s="229"/>
      <c r="L117" s="180"/>
      <c r="M117" s="182"/>
      <c r="N117" s="180"/>
      <c r="O117" s="180"/>
      <c r="P117" s="182"/>
    </row>
    <row r="118" spans="1:16" x14ac:dyDescent="0.15">
      <c r="A118" s="230" t="s">
        <v>2520</v>
      </c>
      <c r="B118" s="180">
        <v>112369</v>
      </c>
      <c r="C118" s="349">
        <v>25.167100000000001</v>
      </c>
      <c r="D118" s="350">
        <f t="shared" si="6"/>
        <v>2828001.8599</v>
      </c>
      <c r="E118" s="350">
        <f t="shared" si="7"/>
        <v>28280.018599000003</v>
      </c>
      <c r="F118" s="350">
        <f t="shared" si="8"/>
        <v>2828.0018599000005</v>
      </c>
      <c r="G118" s="351">
        <f t="shared" si="9"/>
        <v>31108.020458900002</v>
      </c>
      <c r="I118" s="229"/>
      <c r="J118" s="259"/>
    </row>
    <row r="119" spans="1:16" x14ac:dyDescent="0.15">
      <c r="A119" s="230" t="s">
        <v>2521</v>
      </c>
      <c r="B119" s="180">
        <v>74310</v>
      </c>
      <c r="C119" s="349">
        <v>25.182099999999998</v>
      </c>
      <c r="D119" s="350">
        <f t="shared" si="6"/>
        <v>1871281.8509999998</v>
      </c>
      <c r="E119" s="350">
        <f t="shared" si="7"/>
        <v>18712.818509999997</v>
      </c>
      <c r="F119" s="350">
        <f t="shared" si="8"/>
        <v>1871.2818509999997</v>
      </c>
      <c r="G119" s="351">
        <f t="shared" si="9"/>
        <v>20584.100360999997</v>
      </c>
      <c r="I119" s="229"/>
      <c r="J119" s="229"/>
    </row>
    <row r="120" spans="1:16" x14ac:dyDescent="0.15">
      <c r="A120" s="230" t="s">
        <v>2522</v>
      </c>
      <c r="B120" s="180">
        <v>73360</v>
      </c>
      <c r="C120" s="349">
        <v>25.386900000000001</v>
      </c>
      <c r="D120" s="350">
        <f t="shared" si="6"/>
        <v>1862382.9839999999</v>
      </c>
      <c r="E120" s="350">
        <f t="shared" si="7"/>
        <v>18623.829839999999</v>
      </c>
      <c r="F120" s="350">
        <f t="shared" si="8"/>
        <v>1862.3829839999999</v>
      </c>
      <c r="G120" s="351">
        <f t="shared" si="9"/>
        <v>20486.212823999998</v>
      </c>
      <c r="I120" s="229"/>
      <c r="J120" s="259"/>
    </row>
    <row r="121" spans="1:16" x14ac:dyDescent="0.15">
      <c r="A121" s="230" t="s">
        <v>2523</v>
      </c>
      <c r="B121" s="180">
        <v>91236</v>
      </c>
      <c r="C121" s="349">
        <v>25.611999999999998</v>
      </c>
      <c r="D121" s="350">
        <f t="shared" si="6"/>
        <v>2336736.432</v>
      </c>
      <c r="E121" s="350">
        <f t="shared" si="7"/>
        <v>23367.364320000001</v>
      </c>
      <c r="F121" s="350">
        <f t="shared" si="8"/>
        <v>2336.7364320000001</v>
      </c>
      <c r="G121" s="351">
        <f t="shared" si="9"/>
        <v>25704.100752000002</v>
      </c>
      <c r="I121" s="229"/>
      <c r="J121" s="259"/>
    </row>
    <row r="122" spans="1:16" x14ac:dyDescent="0.15">
      <c r="A122" s="230" t="s">
        <v>2524</v>
      </c>
      <c r="B122" s="180">
        <v>108166</v>
      </c>
      <c r="C122" s="349">
        <v>25.441099999999999</v>
      </c>
      <c r="D122" s="350">
        <f t="shared" si="6"/>
        <v>2751862.0225999998</v>
      </c>
      <c r="E122" s="350">
        <f t="shared" si="7"/>
        <v>27518.620225999999</v>
      </c>
      <c r="F122" s="350">
        <f t="shared" si="8"/>
        <v>2751.8620226000003</v>
      </c>
      <c r="G122" s="351">
        <f t="shared" si="9"/>
        <v>30270.482248599998</v>
      </c>
      <c r="I122" s="229"/>
    </row>
    <row r="123" spans="1:16" ht="12" thickBot="1" x14ac:dyDescent="0.2">
      <c r="A123" s="230"/>
      <c r="B123" s="381">
        <f>SUM(B115:B122)</f>
        <v>1085013</v>
      </c>
      <c r="C123" s="349"/>
      <c r="D123" s="350"/>
      <c r="E123" s="380">
        <f>SUM(E115:E122)</f>
        <v>275703.39689899998</v>
      </c>
      <c r="F123" s="380">
        <f>SUM(F115:F122)</f>
        <v>27570.339689900007</v>
      </c>
      <c r="G123" s="380">
        <f>SUM(G115:G122)</f>
        <v>303273.73658889998</v>
      </c>
      <c r="I123" s="229"/>
    </row>
    <row r="124" spans="1:16" s="181" customFormat="1" ht="12" thickTop="1" x14ac:dyDescent="0.15">
      <c r="A124" s="243" t="s">
        <v>2489</v>
      </c>
      <c r="B124" s="180">
        <v>159821</v>
      </c>
      <c r="C124" s="427">
        <v>25.570699999999999</v>
      </c>
      <c r="D124" s="350">
        <f t="shared" ref="D124:D125" si="10">+B124*C124</f>
        <v>4086734.8446999998</v>
      </c>
      <c r="E124" s="350">
        <f t="shared" ref="E124:E125" si="11">+D124*0.01</f>
        <v>40867.348446999997</v>
      </c>
      <c r="F124" s="350">
        <f t="shared" ref="F124:F125" si="12">+E124*0.1</f>
        <v>4086.7348446999999</v>
      </c>
      <c r="G124" s="351">
        <f t="shared" ref="G124:G125" si="13">+E124+F124</f>
        <v>44954.083291699993</v>
      </c>
      <c r="I124" s="229"/>
      <c r="J124" s="182"/>
      <c r="L124" s="180"/>
      <c r="M124" s="182"/>
      <c r="N124" s="180"/>
      <c r="O124" s="180"/>
      <c r="P124" s="182"/>
    </row>
    <row r="125" spans="1:16" s="181" customFormat="1" x14ac:dyDescent="0.15">
      <c r="A125" s="243" t="s">
        <v>2513</v>
      </c>
      <c r="B125" s="180">
        <v>19200</v>
      </c>
      <c r="C125" s="427">
        <v>25.510300000000001</v>
      </c>
      <c r="D125" s="350">
        <f t="shared" si="10"/>
        <v>489797.76</v>
      </c>
      <c r="E125" s="350">
        <f t="shared" si="11"/>
        <v>4897.9776000000002</v>
      </c>
      <c r="F125" s="350">
        <f t="shared" si="12"/>
        <v>489.79776000000004</v>
      </c>
      <c r="G125" s="351">
        <f t="shared" si="13"/>
        <v>5387.7753600000005</v>
      </c>
      <c r="I125" s="229"/>
      <c r="J125" s="182"/>
      <c r="L125" s="180"/>
      <c r="M125" s="182"/>
      <c r="N125" s="180"/>
      <c r="O125" s="180"/>
      <c r="P125" s="182"/>
    </row>
    <row r="126" spans="1:16" s="181" customFormat="1" ht="12" thickBot="1" x14ac:dyDescent="0.2">
      <c r="A126" s="182"/>
      <c r="B126" s="402">
        <f>SUM(B124:B125)</f>
        <v>179021</v>
      </c>
      <c r="C126" s="180"/>
      <c r="E126" s="352">
        <f>SUM(E124:E125)</f>
        <v>45765.326046999995</v>
      </c>
      <c r="F126" s="352">
        <f t="shared" ref="F126:G126" si="14">SUM(F124:F125)</f>
        <v>4576.5326046999999</v>
      </c>
      <c r="G126" s="352">
        <f t="shared" si="14"/>
        <v>50341.858651699993</v>
      </c>
      <c r="I126" s="180"/>
      <c r="J126" s="182"/>
      <c r="L126" s="180"/>
      <c r="M126" s="182"/>
      <c r="N126" s="180"/>
      <c r="O126" s="180"/>
      <c r="P126" s="182"/>
    </row>
    <row r="127" spans="1:16" s="181" customFormat="1" ht="12" thickTop="1" x14ac:dyDescent="0.15">
      <c r="A127" s="182"/>
      <c r="B127" s="179"/>
      <c r="C127" s="180"/>
      <c r="F127" s="182"/>
      <c r="G127" s="180"/>
      <c r="I127" s="180"/>
      <c r="J127" s="182"/>
      <c r="L127" s="180"/>
      <c r="M127" s="182"/>
      <c r="N127" s="180"/>
      <c r="O127" s="180"/>
      <c r="P127" s="182"/>
    </row>
    <row r="128" spans="1:16" s="181" customFormat="1" x14ac:dyDescent="0.15">
      <c r="A128" s="182"/>
      <c r="B128" s="179"/>
      <c r="C128" s="180"/>
      <c r="F128" s="182"/>
      <c r="G128" s="180"/>
      <c r="I128" s="180"/>
      <c r="J128" s="182"/>
      <c r="L128" s="180"/>
      <c r="M128" s="182"/>
      <c r="N128" s="180"/>
      <c r="O128" s="180"/>
      <c r="P128" s="182"/>
    </row>
  </sheetData>
  <mergeCells count="7">
    <mergeCell ref="B99:D9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141"/>
  <sheetViews>
    <sheetView topLeftCell="C1" zoomScale="115" zoomScaleNormal="115" workbookViewId="0">
      <pane ySplit="6" topLeftCell="A75" activePane="bottomLeft" state="frozen"/>
      <selection pane="bottomLeft" activeCell="G87" sqref="G87:G8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2469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2448</v>
      </c>
      <c r="B7" s="263"/>
      <c r="C7" s="328">
        <v>54314.1902999991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54314.1902999991</v>
      </c>
      <c r="O7" s="328">
        <f>+C98</f>
        <v>489617.54829999909</v>
      </c>
    </row>
    <row r="8" spans="1:15" x14ac:dyDescent="0.15">
      <c r="A8" s="193" t="s">
        <v>2449</v>
      </c>
      <c r="B8" s="193"/>
      <c r="C8" s="329">
        <v>120235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54314.1902999991</v>
      </c>
      <c r="O8" s="329">
        <f>O7+G8-I8-L8</f>
        <v>489617.54829999909</v>
      </c>
    </row>
    <row r="9" spans="1:15" x14ac:dyDescent="0.15">
      <c r="A9" s="193" t="s">
        <v>2450</v>
      </c>
      <c r="B9" s="193"/>
      <c r="C9" s="329">
        <v>135377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54314.1902999991</v>
      </c>
      <c r="O9" s="329">
        <f t="shared" ref="O9:O11" si="1">O8+G9-I9-L9</f>
        <v>489617.54829999909</v>
      </c>
    </row>
    <row r="10" spans="1:15" x14ac:dyDescent="0.15">
      <c r="A10" s="193" t="s">
        <v>2451</v>
      </c>
      <c r="B10" s="193"/>
      <c r="C10" s="329">
        <v>44157.538999999997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54314.1902999991</v>
      </c>
      <c r="O10" s="329">
        <f t="shared" si="1"/>
        <v>489617.54829999909</v>
      </c>
    </row>
    <row r="11" spans="1:15" x14ac:dyDescent="0.15">
      <c r="A11" s="193" t="s">
        <v>2452</v>
      </c>
      <c r="B11" s="193"/>
      <c r="C11" s="329">
        <v>135533.81899999999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54314.1902999991</v>
      </c>
      <c r="O11" s="329">
        <f t="shared" si="1"/>
        <v>489617.54829999909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>
        <v>41640</v>
      </c>
      <c r="I12" s="329">
        <v>21878.159999999996</v>
      </c>
      <c r="J12" s="193" t="s">
        <v>2448</v>
      </c>
      <c r="K12" s="193" t="s">
        <v>2493</v>
      </c>
      <c r="L12" s="329">
        <v>30711.11</v>
      </c>
      <c r="M12" s="193" t="s">
        <v>2448</v>
      </c>
      <c r="N12" s="329">
        <f t="shared" ref="N12:N87" si="2">+N11-I12-L12</f>
        <v>1724.920299999103</v>
      </c>
      <c r="O12" s="329">
        <f t="shared" ref="O12:O87" si="3">O11+G12-I12-L12</f>
        <v>437028.27829999913</v>
      </c>
    </row>
    <row r="13" spans="1:15" x14ac:dyDescent="0.15">
      <c r="A13" s="193"/>
      <c r="B13" s="193"/>
      <c r="C13" s="329"/>
      <c r="D13" s="482">
        <v>41641</v>
      </c>
      <c r="E13" s="193" t="s">
        <v>1283</v>
      </c>
      <c r="F13" s="203" t="s">
        <v>2487</v>
      </c>
      <c r="G13" s="329">
        <f>+'[1]รับ 0114'!$D$97</f>
        <v>160446</v>
      </c>
      <c r="H13" s="482">
        <v>41641</v>
      </c>
      <c r="I13" s="329">
        <v>1724.920299999103</v>
      </c>
      <c r="J13" s="193" t="s">
        <v>2448</v>
      </c>
      <c r="K13" s="193"/>
      <c r="L13" s="329"/>
      <c r="M13" s="207"/>
      <c r="N13" s="329">
        <f t="shared" ref="N13:N15" si="4">+N12-I13-L13</f>
        <v>0</v>
      </c>
      <c r="O13" s="329">
        <f t="shared" ref="O13:O15" si="5">O12+G13-I13-L13</f>
        <v>595749.35800000012</v>
      </c>
    </row>
    <row r="14" spans="1:15" x14ac:dyDescent="0.15">
      <c r="A14" s="193"/>
      <c r="B14" s="193"/>
      <c r="C14" s="329"/>
      <c r="D14" s="482"/>
      <c r="E14" s="193"/>
      <c r="F14" s="203"/>
      <c r="G14" s="329"/>
      <c r="H14" s="482">
        <v>41641</v>
      </c>
      <c r="I14" s="329">
        <v>4595.2097000008998</v>
      </c>
      <c r="J14" s="193" t="s">
        <v>2449</v>
      </c>
      <c r="K14" s="193" t="s">
        <v>2493</v>
      </c>
      <c r="L14" s="329">
        <v>33785.379999999997</v>
      </c>
      <c r="M14" s="193" t="s">
        <v>2449</v>
      </c>
      <c r="N14" s="329">
        <f>C8+N13-I14-L14</f>
        <v>81854.410299999116</v>
      </c>
      <c r="O14" s="329">
        <f t="shared" si="5"/>
        <v>557368.76829999918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41641</v>
      </c>
      <c r="I15" s="329"/>
      <c r="J15" s="193"/>
      <c r="K15" s="193" t="s">
        <v>2493</v>
      </c>
      <c r="L15" s="329">
        <v>32472.32</v>
      </c>
      <c r="M15" s="193" t="s">
        <v>2449</v>
      </c>
      <c r="N15" s="329">
        <f t="shared" si="4"/>
        <v>49382.090299999116</v>
      </c>
      <c r="O15" s="329">
        <f t="shared" si="5"/>
        <v>524896.44829999923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41641</v>
      </c>
      <c r="I16" s="329"/>
      <c r="J16" s="193"/>
      <c r="K16" s="193" t="s">
        <v>2493</v>
      </c>
      <c r="L16" s="329">
        <v>38331.07</v>
      </c>
      <c r="M16" s="193" t="s">
        <v>2449</v>
      </c>
      <c r="N16" s="329">
        <f t="shared" si="2"/>
        <v>11051.020299999116</v>
      </c>
      <c r="O16" s="329">
        <f t="shared" si="3"/>
        <v>486565.37829999923</v>
      </c>
    </row>
    <row r="17" spans="1:15" x14ac:dyDescent="0.15">
      <c r="A17" s="193"/>
      <c r="B17" s="193"/>
      <c r="C17" s="329"/>
      <c r="D17" s="482">
        <v>41642</v>
      </c>
      <c r="E17" s="193" t="s">
        <v>1283</v>
      </c>
      <c r="F17" s="193" t="s">
        <v>2484</v>
      </c>
      <c r="G17" s="329">
        <f>+'[1]รับ 0114'!$D$98</f>
        <v>120355</v>
      </c>
      <c r="H17" s="482">
        <v>41642</v>
      </c>
      <c r="I17" s="329">
        <v>11051.020299999116</v>
      </c>
      <c r="J17" s="193" t="s">
        <v>2449</v>
      </c>
      <c r="K17" s="193"/>
      <c r="L17" s="329"/>
      <c r="M17" s="193"/>
      <c r="N17" s="329">
        <f t="shared" ref="N17:N21" si="6">+N16-I17-L17</f>
        <v>0</v>
      </c>
      <c r="O17" s="329">
        <f t="shared" ref="O17:O21" si="7">O16+G17-I17-L17</f>
        <v>595869.35800000012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41642</v>
      </c>
      <c r="I18" s="329">
        <v>6199.1897000008803</v>
      </c>
      <c r="J18" s="193" t="s">
        <v>2450</v>
      </c>
      <c r="K18" s="193" t="s">
        <v>2493</v>
      </c>
      <c r="L18" s="329">
        <v>41766.53</v>
      </c>
      <c r="M18" s="193" t="s">
        <v>2450</v>
      </c>
      <c r="N18" s="329">
        <f>C9+N17-I18-L18</f>
        <v>87411.280299999125</v>
      </c>
      <c r="O18" s="329">
        <f t="shared" si="7"/>
        <v>547903.63829999918</v>
      </c>
    </row>
    <row r="19" spans="1:15" x14ac:dyDescent="0.15">
      <c r="A19" s="193"/>
      <c r="B19" s="193"/>
      <c r="C19" s="329"/>
      <c r="D19" s="482">
        <v>41643</v>
      </c>
      <c r="E19" s="193" t="s">
        <v>1283</v>
      </c>
      <c r="F19" s="193" t="s">
        <v>2484</v>
      </c>
      <c r="G19" s="329">
        <f>+'[1]รับ 0114'!$D$99</f>
        <v>40143</v>
      </c>
      <c r="H19" s="482">
        <v>41643</v>
      </c>
      <c r="I19" s="329">
        <v>3521.2200000000003</v>
      </c>
      <c r="J19" s="193" t="s">
        <v>2450</v>
      </c>
      <c r="K19" s="193" t="s">
        <v>2493</v>
      </c>
      <c r="L19" s="329">
        <v>32129.29</v>
      </c>
      <c r="M19" s="193" t="s">
        <v>2450</v>
      </c>
      <c r="N19" s="329">
        <f t="shared" si="6"/>
        <v>51760.770299999123</v>
      </c>
      <c r="O19" s="329">
        <f t="shared" si="7"/>
        <v>552396.12829999917</v>
      </c>
    </row>
    <row r="20" spans="1:15" x14ac:dyDescent="0.15">
      <c r="A20" s="193"/>
      <c r="B20" s="193"/>
      <c r="C20" s="329"/>
      <c r="D20" s="482"/>
      <c r="E20" s="193"/>
      <c r="F20" s="193"/>
      <c r="G20" s="329"/>
      <c r="H20" s="482">
        <v>41644</v>
      </c>
      <c r="I20" s="329">
        <v>12492.91</v>
      </c>
      <c r="J20" s="193" t="s">
        <v>2450</v>
      </c>
      <c r="K20" s="193" t="s">
        <v>2493</v>
      </c>
      <c r="L20" s="329">
        <v>1654.84</v>
      </c>
      <c r="M20" s="193" t="s">
        <v>2450</v>
      </c>
      <c r="N20" s="329">
        <f t="shared" si="6"/>
        <v>37613.020299999131</v>
      </c>
      <c r="O20" s="329">
        <f t="shared" si="7"/>
        <v>538248.37829999917</v>
      </c>
    </row>
    <row r="21" spans="1:15" x14ac:dyDescent="0.15">
      <c r="A21" s="193"/>
      <c r="B21" s="193"/>
      <c r="C21" s="329"/>
      <c r="D21" s="482"/>
      <c r="E21" s="193"/>
      <c r="F21" s="193"/>
      <c r="G21" s="329"/>
      <c r="H21" s="482">
        <v>41644</v>
      </c>
      <c r="I21" s="329"/>
      <c r="J21" s="193"/>
      <c r="K21" s="193" t="s">
        <v>2493</v>
      </c>
      <c r="L21" s="329">
        <v>32235.919999999998</v>
      </c>
      <c r="M21" s="193" t="s">
        <v>2450</v>
      </c>
      <c r="N21" s="329">
        <f t="shared" si="6"/>
        <v>5377.1002999991324</v>
      </c>
      <c r="O21" s="329">
        <f t="shared" si="7"/>
        <v>506012.45829999918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>
        <v>41644</v>
      </c>
      <c r="I22" s="329"/>
      <c r="J22" s="193"/>
      <c r="K22" s="193" t="s">
        <v>2493</v>
      </c>
      <c r="L22" s="329">
        <v>5377.1002999991324</v>
      </c>
      <c r="M22" s="193" t="s">
        <v>2450</v>
      </c>
      <c r="N22" s="329">
        <f t="shared" si="2"/>
        <v>0</v>
      </c>
      <c r="O22" s="329">
        <f t="shared" si="3"/>
        <v>500635.35800000007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>
        <v>41644</v>
      </c>
      <c r="I23" s="329"/>
      <c r="J23" s="193"/>
      <c r="K23" s="193" t="s">
        <v>2492</v>
      </c>
      <c r="L23" s="329">
        <v>29181.3997000009</v>
      </c>
      <c r="M23" s="193" t="s">
        <v>2451</v>
      </c>
      <c r="N23" s="329">
        <f>C10+N22-I23-L23</f>
        <v>14976.139299999097</v>
      </c>
      <c r="O23" s="329">
        <f t="shared" ref="O23:O24" si="8">O22+G23-I23-L23</f>
        <v>471453.95829999918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>
        <v>41645</v>
      </c>
      <c r="I24" s="329">
        <v>14976.139299999097</v>
      </c>
      <c r="J24" s="193" t="s">
        <v>2451</v>
      </c>
      <c r="K24" s="193"/>
      <c r="L24" s="329"/>
      <c r="M24" s="193"/>
      <c r="N24" s="329">
        <f t="shared" ref="N24" si="9">+N23-I24-L24</f>
        <v>0</v>
      </c>
      <c r="O24" s="329">
        <f t="shared" si="8"/>
        <v>456477.81900000008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41645</v>
      </c>
      <c r="I25" s="329">
        <v>4886.96070000091</v>
      </c>
      <c r="J25" s="193" t="s">
        <v>2452</v>
      </c>
      <c r="K25" s="193" t="s">
        <v>2492</v>
      </c>
      <c r="L25" s="329">
        <v>35153.49</v>
      </c>
      <c r="M25" s="193" t="s">
        <v>2452</v>
      </c>
      <c r="N25" s="329">
        <f>C11+N24-I25-L25</f>
        <v>95493.368299999071</v>
      </c>
      <c r="O25" s="329">
        <f t="shared" ref="O25:O27" si="10">O24+G25-I25-L25</f>
        <v>416437.36829999916</v>
      </c>
    </row>
    <row r="26" spans="1:15" x14ac:dyDescent="0.15">
      <c r="A26" s="193"/>
      <c r="B26" s="193"/>
      <c r="C26" s="329"/>
      <c r="D26" s="482">
        <v>41646</v>
      </c>
      <c r="E26" s="193" t="s">
        <v>1283</v>
      </c>
      <c r="F26" s="203" t="s">
        <v>2485</v>
      </c>
      <c r="G26" s="329">
        <f>+'[1]รับ 0114'!$D$100</f>
        <v>80095</v>
      </c>
      <c r="H26" s="482">
        <v>41646</v>
      </c>
      <c r="I26" s="329">
        <v>13061.59</v>
      </c>
      <c r="J26" s="193" t="s">
        <v>2452</v>
      </c>
      <c r="K26" s="193" t="s">
        <v>2492</v>
      </c>
      <c r="L26" s="329">
        <v>32126.04</v>
      </c>
      <c r="M26" s="193" t="s">
        <v>2452</v>
      </c>
      <c r="N26" s="329">
        <f t="shared" ref="N26:N27" si="11">+N25-I26-L26</f>
        <v>50305.738299999073</v>
      </c>
      <c r="O26" s="329">
        <f t="shared" si="10"/>
        <v>451344.73829999915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41646</v>
      </c>
      <c r="I27" s="329"/>
      <c r="J27" s="193"/>
      <c r="K27" s="193" t="s">
        <v>2492</v>
      </c>
      <c r="L27" s="329">
        <v>34586.03</v>
      </c>
      <c r="M27" s="193" t="s">
        <v>2452</v>
      </c>
      <c r="N27" s="329">
        <f t="shared" si="11"/>
        <v>15719.708299999074</v>
      </c>
      <c r="O27" s="329">
        <f t="shared" si="10"/>
        <v>416758.70829999913</v>
      </c>
    </row>
    <row r="28" spans="1:15" x14ac:dyDescent="0.15">
      <c r="A28" s="193"/>
      <c r="B28" s="193"/>
      <c r="C28" s="329"/>
      <c r="D28" s="482">
        <v>41647</v>
      </c>
      <c r="E28" s="193" t="s">
        <v>1283</v>
      </c>
      <c r="F28" s="203" t="s">
        <v>2485</v>
      </c>
      <c r="G28" s="329">
        <v>40082</v>
      </c>
      <c r="H28" s="482">
        <v>41647</v>
      </c>
      <c r="I28" s="329">
        <v>3916.97</v>
      </c>
      <c r="J28" s="193" t="s">
        <v>2452</v>
      </c>
      <c r="K28" s="193" t="s">
        <v>2492</v>
      </c>
      <c r="L28" s="329">
        <v>11802.738299999075</v>
      </c>
      <c r="M28" s="193" t="s">
        <v>2452</v>
      </c>
      <c r="N28" s="329">
        <f t="shared" si="2"/>
        <v>0</v>
      </c>
      <c r="O28" s="329">
        <f t="shared" si="3"/>
        <v>441121.00000000006</v>
      </c>
    </row>
    <row r="29" spans="1:15" x14ac:dyDescent="0.15">
      <c r="A29" s="193"/>
      <c r="B29" s="193"/>
      <c r="C29" s="329"/>
      <c r="D29" s="482">
        <v>41647</v>
      </c>
      <c r="E29" s="193" t="s">
        <v>1283</v>
      </c>
      <c r="F29" s="203" t="s">
        <v>2486</v>
      </c>
      <c r="G29" s="329">
        <v>135144</v>
      </c>
      <c r="H29" s="482">
        <v>41647</v>
      </c>
      <c r="I29" s="329"/>
      <c r="J29" s="193"/>
      <c r="K29" s="193" t="s">
        <v>2493</v>
      </c>
      <c r="L29" s="329">
        <v>23636.161700000899</v>
      </c>
      <c r="M29" s="203" t="s">
        <v>2487</v>
      </c>
      <c r="N29" s="329">
        <f>G13+N28-I29-L29</f>
        <v>136809.8382999991</v>
      </c>
      <c r="O29" s="329">
        <f t="shared" ref="O29:O32" si="12">O28+G29-I29-L29</f>
        <v>552628.83829999913</v>
      </c>
    </row>
    <row r="30" spans="1:15" x14ac:dyDescent="0.15">
      <c r="A30" s="193"/>
      <c r="B30" s="193"/>
      <c r="C30" s="329"/>
      <c r="D30" s="482"/>
      <c r="E30" s="193"/>
      <c r="F30" s="203"/>
      <c r="G30" s="329"/>
      <c r="H30" s="482">
        <v>41647</v>
      </c>
      <c r="I30" s="329"/>
      <c r="J30" s="193"/>
      <c r="K30" s="193" t="s">
        <v>2493</v>
      </c>
      <c r="L30" s="329">
        <v>32032.45</v>
      </c>
      <c r="M30" s="203" t="s">
        <v>2487</v>
      </c>
      <c r="N30" s="329">
        <f t="shared" ref="N30:N32" si="13">+N29-I30-L30</f>
        <v>104777.3882999991</v>
      </c>
      <c r="O30" s="329">
        <f t="shared" si="12"/>
        <v>520596.38829999912</v>
      </c>
    </row>
    <row r="31" spans="1:15" x14ac:dyDescent="0.15">
      <c r="A31" s="193"/>
      <c r="B31" s="193"/>
      <c r="C31" s="329"/>
      <c r="D31" s="482"/>
      <c r="E31" s="193"/>
      <c r="F31" s="203"/>
      <c r="G31" s="329"/>
      <c r="H31" s="482">
        <v>41647</v>
      </c>
      <c r="I31" s="329"/>
      <c r="J31" s="193"/>
      <c r="K31" s="193" t="s">
        <v>2493</v>
      </c>
      <c r="L31" s="329">
        <v>3927.98</v>
      </c>
      <c r="M31" s="203" t="s">
        <v>2487</v>
      </c>
      <c r="N31" s="329">
        <f t="shared" si="13"/>
        <v>100849.40829999911</v>
      </c>
      <c r="O31" s="329">
        <f t="shared" si="12"/>
        <v>516668.40829999914</v>
      </c>
    </row>
    <row r="32" spans="1:15" x14ac:dyDescent="0.15">
      <c r="A32" s="193"/>
      <c r="B32" s="193"/>
      <c r="C32" s="329"/>
      <c r="D32" s="482">
        <v>41648</v>
      </c>
      <c r="E32" s="193" t="s">
        <v>319</v>
      </c>
      <c r="F32" s="203" t="str">
        <f>+'[1]รับ 0114'!$F$86</f>
        <v>TOP 181213</v>
      </c>
      <c r="G32" s="329">
        <f>+'[1]รับ 0114'!$D$87</f>
        <v>16035.576999999999</v>
      </c>
      <c r="H32" s="482">
        <v>41648</v>
      </c>
      <c r="I32" s="329">
        <v>13149.330000000002</v>
      </c>
      <c r="J32" s="203" t="s">
        <v>2487</v>
      </c>
      <c r="K32" s="193"/>
      <c r="L32" s="329"/>
      <c r="M32" s="193"/>
      <c r="N32" s="329">
        <f t="shared" si="13"/>
        <v>87700.078299999106</v>
      </c>
      <c r="O32" s="329">
        <f t="shared" si="12"/>
        <v>519554.65529999911</v>
      </c>
    </row>
    <row r="33" spans="1:17" x14ac:dyDescent="0.15">
      <c r="A33" s="193"/>
      <c r="B33" s="193"/>
      <c r="C33" s="329"/>
      <c r="D33" s="482"/>
      <c r="E33" s="193"/>
      <c r="F33" s="193"/>
      <c r="G33" s="329"/>
      <c r="H33" s="482">
        <v>41649</v>
      </c>
      <c r="I33" s="329">
        <v>12530.61</v>
      </c>
      <c r="J33" s="203" t="s">
        <v>2487</v>
      </c>
      <c r="K33" s="193"/>
      <c r="L33" s="329"/>
      <c r="M33" s="193"/>
      <c r="N33" s="329">
        <f t="shared" si="2"/>
        <v>75169.468299999106</v>
      </c>
      <c r="O33" s="329">
        <f t="shared" si="3"/>
        <v>507024.04529999912</v>
      </c>
    </row>
    <row r="34" spans="1:17" x14ac:dyDescent="0.15">
      <c r="A34" s="193"/>
      <c r="B34" s="193"/>
      <c r="C34" s="329"/>
      <c r="D34" s="482"/>
      <c r="E34" s="193"/>
      <c r="F34" s="193"/>
      <c r="G34" s="329"/>
      <c r="H34" s="482">
        <v>41650</v>
      </c>
      <c r="I34" s="329">
        <v>8113.1200000000008</v>
      </c>
      <c r="J34" s="203" t="s">
        <v>2487</v>
      </c>
      <c r="K34" s="193"/>
      <c r="L34" s="329"/>
      <c r="M34" s="193"/>
      <c r="N34" s="329">
        <f t="shared" si="2"/>
        <v>67056.34829999911</v>
      </c>
      <c r="O34" s="329">
        <f t="shared" si="3"/>
        <v>498910.92529999913</v>
      </c>
    </row>
    <row r="35" spans="1:17" x14ac:dyDescent="0.15">
      <c r="A35" s="193"/>
      <c r="B35" s="193"/>
      <c r="C35" s="329"/>
      <c r="D35" s="482">
        <v>41651</v>
      </c>
      <c r="E35" s="193" t="s">
        <v>319</v>
      </c>
      <c r="F35" s="193" t="str">
        <f>+'[1]รับ 0114'!$F$86</f>
        <v>TOP 181213</v>
      </c>
      <c r="G35" s="329">
        <f>+'[1]รับ 0114'!$D$88</f>
        <v>135182.83500000002</v>
      </c>
      <c r="H35" s="482">
        <v>41651</v>
      </c>
      <c r="I35" s="329">
        <v>3282.33</v>
      </c>
      <c r="J35" s="203" t="s">
        <v>2487</v>
      </c>
      <c r="K35" s="193"/>
      <c r="L35" s="329"/>
      <c r="M35" s="193"/>
      <c r="N35" s="329">
        <f t="shared" si="2"/>
        <v>63774.018299999108</v>
      </c>
      <c r="O35" s="329">
        <f t="shared" si="3"/>
        <v>630811.43029999919</v>
      </c>
    </row>
    <row r="36" spans="1:17" x14ac:dyDescent="0.15">
      <c r="A36" s="193"/>
      <c r="B36" s="193"/>
      <c r="C36" s="329"/>
      <c r="D36" s="482"/>
      <c r="E36" s="193"/>
      <c r="F36" s="193"/>
      <c r="G36" s="329"/>
      <c r="H36" s="482">
        <v>41652</v>
      </c>
      <c r="I36" s="329">
        <v>6142.1100000000006</v>
      </c>
      <c r="J36" s="203" t="s">
        <v>2487</v>
      </c>
      <c r="K36" s="193" t="s">
        <v>2493</v>
      </c>
      <c r="L36" s="329">
        <v>34756.61</v>
      </c>
      <c r="M36" s="203" t="s">
        <v>2487</v>
      </c>
      <c r="N36" s="329">
        <f t="shared" si="2"/>
        <v>22875.298299999107</v>
      </c>
      <c r="O36" s="329">
        <f t="shared" si="3"/>
        <v>589912.71029999922</v>
      </c>
    </row>
    <row r="37" spans="1:17" x14ac:dyDescent="0.15">
      <c r="A37" s="193"/>
      <c r="B37" s="193"/>
      <c r="C37" s="329"/>
      <c r="D37" s="482">
        <v>41653</v>
      </c>
      <c r="E37" s="193" t="s">
        <v>1283</v>
      </c>
      <c r="F37" s="193" t="s">
        <v>2483</v>
      </c>
      <c r="G37" s="329">
        <f>+'[1]รับ 0114'!$D$102</f>
        <v>120053</v>
      </c>
      <c r="H37" s="482">
        <v>41653</v>
      </c>
      <c r="I37" s="329">
        <v>5740</v>
      </c>
      <c r="J37" s="203" t="s">
        <v>2487</v>
      </c>
      <c r="K37" s="193" t="s">
        <v>2493</v>
      </c>
      <c r="L37" s="329">
        <v>17135.298299999107</v>
      </c>
      <c r="M37" s="203" t="s">
        <v>2487</v>
      </c>
      <c r="N37" s="329">
        <f t="shared" ref="N37:N39" si="14">+N36-I37-L37</f>
        <v>0</v>
      </c>
      <c r="O37" s="329">
        <f t="shared" ref="O37:O39" si="15">O36+G37-I37-L37</f>
        <v>687090.41200000013</v>
      </c>
    </row>
    <row r="38" spans="1:17" x14ac:dyDescent="0.15">
      <c r="A38" s="193"/>
      <c r="B38" s="193"/>
      <c r="C38" s="329"/>
      <c r="D38" s="482"/>
      <c r="E38" s="193"/>
      <c r="F38" s="193"/>
      <c r="G38" s="329"/>
      <c r="H38" s="482">
        <v>41653</v>
      </c>
      <c r="I38" s="329"/>
      <c r="J38" s="193"/>
      <c r="K38" s="193" t="s">
        <v>2493</v>
      </c>
      <c r="L38" s="329">
        <v>18467.7017000009</v>
      </c>
      <c r="M38" s="193" t="s">
        <v>2484</v>
      </c>
      <c r="N38" s="329">
        <f>G17+G19+N37-I38-L38</f>
        <v>142030.29829999909</v>
      </c>
      <c r="O38" s="329">
        <f t="shared" si="15"/>
        <v>668622.71029999922</v>
      </c>
    </row>
    <row r="39" spans="1:17" x14ac:dyDescent="0.15">
      <c r="A39" s="193"/>
      <c r="B39" s="193"/>
      <c r="C39" s="329"/>
      <c r="D39" s="482"/>
      <c r="E39" s="193"/>
      <c r="F39" s="193"/>
      <c r="G39" s="329"/>
      <c r="H39" s="482">
        <v>41653</v>
      </c>
      <c r="I39" s="329"/>
      <c r="J39" s="193"/>
      <c r="K39" s="193" t="s">
        <v>2493</v>
      </c>
      <c r="L39" s="329">
        <v>52390</v>
      </c>
      <c r="M39" s="193" t="s">
        <v>2484</v>
      </c>
      <c r="N39" s="329">
        <f t="shared" si="14"/>
        <v>89640.298299999093</v>
      </c>
      <c r="O39" s="329">
        <f t="shared" si="15"/>
        <v>616232.71029999922</v>
      </c>
    </row>
    <row r="40" spans="1:17" x14ac:dyDescent="0.15">
      <c r="A40" s="193"/>
      <c r="B40" s="193"/>
      <c r="C40" s="329"/>
      <c r="D40" s="482"/>
      <c r="E40" s="193"/>
      <c r="F40" s="193"/>
      <c r="G40" s="329"/>
      <c r="H40" s="482">
        <v>41653</v>
      </c>
      <c r="I40" s="329"/>
      <c r="J40" s="203"/>
      <c r="K40" s="193" t="s">
        <v>2493</v>
      </c>
      <c r="L40" s="329">
        <v>42820</v>
      </c>
      <c r="M40" s="193" t="s">
        <v>2484</v>
      </c>
      <c r="N40" s="329">
        <f t="shared" ref="N40:N42" si="16">+N39-I40-L40</f>
        <v>46820.298299999093</v>
      </c>
      <c r="O40" s="329">
        <f t="shared" ref="O40:O43" si="17">O39+G40-I40-L40</f>
        <v>573412.71029999922</v>
      </c>
    </row>
    <row r="41" spans="1:17" x14ac:dyDescent="0.15">
      <c r="A41" s="193"/>
      <c r="B41" s="193"/>
      <c r="C41" s="329"/>
      <c r="D41" s="482"/>
      <c r="E41" s="193"/>
      <c r="F41" s="193"/>
      <c r="G41" s="329"/>
      <c r="H41" s="482">
        <v>41654</v>
      </c>
      <c r="I41" s="329">
        <v>7091.13</v>
      </c>
      <c r="J41" s="193" t="s">
        <v>2484</v>
      </c>
      <c r="K41" s="193" t="s">
        <v>2493</v>
      </c>
      <c r="L41" s="329">
        <v>34610.53</v>
      </c>
      <c r="M41" s="193" t="s">
        <v>2484</v>
      </c>
      <c r="N41" s="329">
        <f t="shared" si="16"/>
        <v>5118.6382999990965</v>
      </c>
      <c r="O41" s="329">
        <f t="shared" si="17"/>
        <v>531711.05029999919</v>
      </c>
    </row>
    <row r="42" spans="1:17" x14ac:dyDescent="0.15">
      <c r="A42" s="193"/>
      <c r="B42" s="193"/>
      <c r="C42" s="329"/>
      <c r="D42" s="482"/>
      <c r="E42" s="193"/>
      <c r="F42" s="203"/>
      <c r="G42" s="329"/>
      <c r="H42" s="482">
        <v>41654</v>
      </c>
      <c r="I42" s="329"/>
      <c r="J42" s="203"/>
      <c r="K42" s="193" t="s">
        <v>2493</v>
      </c>
      <c r="L42" s="329">
        <v>5118.6382999990965</v>
      </c>
      <c r="M42" s="193" t="s">
        <v>2484</v>
      </c>
      <c r="N42" s="329">
        <f t="shared" si="16"/>
        <v>0</v>
      </c>
      <c r="O42" s="329">
        <f t="shared" si="17"/>
        <v>526592.41200000013</v>
      </c>
    </row>
    <row r="43" spans="1:17" x14ac:dyDescent="0.15">
      <c r="A43" s="193"/>
      <c r="B43" s="193"/>
      <c r="C43" s="329"/>
      <c r="D43" s="482"/>
      <c r="E43" s="193"/>
      <c r="F43" s="203"/>
      <c r="G43" s="329"/>
      <c r="H43" s="482">
        <v>41654</v>
      </c>
      <c r="I43" s="329"/>
      <c r="J43" s="203"/>
      <c r="K43" s="193" t="s">
        <v>2493</v>
      </c>
      <c r="L43" s="329">
        <v>19078.7217000009</v>
      </c>
      <c r="M43" s="203" t="s">
        <v>2485</v>
      </c>
      <c r="N43" s="329">
        <f>G26+G28+N42-I43-L43</f>
        <v>101098.2782999991</v>
      </c>
      <c r="O43" s="329">
        <f t="shared" si="17"/>
        <v>507513.6902999992</v>
      </c>
    </row>
    <row r="44" spans="1:17" x14ac:dyDescent="0.15">
      <c r="A44" s="193"/>
      <c r="B44" s="193"/>
      <c r="C44" s="329"/>
      <c r="D44" s="482"/>
      <c r="E44" s="193"/>
      <c r="F44" s="193"/>
      <c r="G44" s="329"/>
      <c r="H44" s="482">
        <v>41654</v>
      </c>
      <c r="I44" s="329"/>
      <c r="J44" s="203"/>
      <c r="K44" s="193" t="s">
        <v>2493</v>
      </c>
      <c r="L44" s="329">
        <v>42336.88</v>
      </c>
      <c r="M44" s="203" t="s">
        <v>2485</v>
      </c>
      <c r="N44" s="329">
        <f t="shared" ref="N44" si="18">+N43-I44-L44</f>
        <v>58761.398299999106</v>
      </c>
      <c r="O44" s="329">
        <f t="shared" ref="O44" si="19">O43+G44-I44-L44</f>
        <v>465176.8102999992</v>
      </c>
    </row>
    <row r="45" spans="1:17" x14ac:dyDescent="0.15">
      <c r="A45" s="193"/>
      <c r="B45" s="193"/>
      <c r="C45" s="329"/>
      <c r="D45" s="482">
        <v>41655</v>
      </c>
      <c r="E45" s="193" t="s">
        <v>1283</v>
      </c>
      <c r="F45" s="193" t="s">
        <v>2488</v>
      </c>
      <c r="G45" s="329">
        <f>+'[1]รับ 0114'!$D$103</f>
        <v>90088</v>
      </c>
      <c r="H45" s="482">
        <v>41655</v>
      </c>
      <c r="I45" s="329">
        <v>11309.29</v>
      </c>
      <c r="J45" s="203" t="s">
        <v>2485</v>
      </c>
      <c r="K45" s="193" t="s">
        <v>2493</v>
      </c>
      <c r="L45" s="329">
        <v>39708.050000000003</v>
      </c>
      <c r="M45" s="203" t="s">
        <v>2485</v>
      </c>
      <c r="N45" s="329">
        <f t="shared" ref="N45:N52" si="20">+N44-I45-L45</f>
        <v>7744.058299999102</v>
      </c>
      <c r="O45" s="329">
        <f t="shared" ref="O45:O52" si="21">O44+G45-I45-L45</f>
        <v>504247.47029999917</v>
      </c>
    </row>
    <row r="46" spans="1:17" x14ac:dyDescent="0.15">
      <c r="A46" s="193"/>
      <c r="B46" s="193"/>
      <c r="C46" s="329"/>
      <c r="D46" s="482"/>
      <c r="E46" s="193"/>
      <c r="F46" s="193"/>
      <c r="G46" s="329"/>
      <c r="H46" s="482">
        <v>41655</v>
      </c>
      <c r="I46" s="329"/>
      <c r="J46" s="203"/>
      <c r="K46" s="193" t="s">
        <v>2493</v>
      </c>
      <c r="L46" s="329">
        <v>7744.058299999102</v>
      </c>
      <c r="M46" s="203" t="s">
        <v>2485</v>
      </c>
      <c r="N46" s="329">
        <f t="shared" si="20"/>
        <v>0</v>
      </c>
      <c r="O46" s="329">
        <f t="shared" si="21"/>
        <v>496503.41200000007</v>
      </c>
      <c r="Q46" s="229"/>
    </row>
    <row r="47" spans="1:17" x14ac:dyDescent="0.15">
      <c r="A47" s="193"/>
      <c r="B47" s="193"/>
      <c r="C47" s="329"/>
      <c r="D47" s="482"/>
      <c r="E47" s="193"/>
      <c r="F47" s="193"/>
      <c r="G47" s="329"/>
      <c r="H47" s="482">
        <v>41655</v>
      </c>
      <c r="I47" s="329"/>
      <c r="J47" s="203"/>
      <c r="K47" s="193" t="s">
        <v>2493</v>
      </c>
      <c r="L47" s="329">
        <v>27443.071700000899</v>
      </c>
      <c r="M47" s="203" t="s">
        <v>2486</v>
      </c>
      <c r="N47" s="329">
        <f>G29+N46-I47-L47</f>
        <v>107700.9282999991</v>
      </c>
      <c r="O47" s="329">
        <f t="shared" si="21"/>
        <v>469060.34029999917</v>
      </c>
    </row>
    <row r="48" spans="1:17" x14ac:dyDescent="0.15">
      <c r="A48" s="193"/>
      <c r="B48" s="193"/>
      <c r="C48" s="329"/>
      <c r="D48" s="482">
        <v>41656</v>
      </c>
      <c r="E48" s="193" t="s">
        <v>1283</v>
      </c>
      <c r="F48" s="193" t="s">
        <v>2482</v>
      </c>
      <c r="G48" s="329">
        <f>+'[1]รับ 0114'!$D$104</f>
        <v>90114</v>
      </c>
      <c r="H48" s="482">
        <v>41656</v>
      </c>
      <c r="I48" s="329">
        <v>12965.24</v>
      </c>
      <c r="J48" s="203" t="s">
        <v>2486</v>
      </c>
      <c r="K48" s="193" t="s">
        <v>2493</v>
      </c>
      <c r="L48" s="329">
        <v>55724.6</v>
      </c>
      <c r="M48" s="203" t="s">
        <v>2486</v>
      </c>
      <c r="N48" s="329">
        <f t="shared" si="20"/>
        <v>39011.088299999094</v>
      </c>
      <c r="O48" s="329">
        <f t="shared" si="21"/>
        <v>490484.50029999914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41656</v>
      </c>
      <c r="I49" s="329"/>
      <c r="J49" s="203"/>
      <c r="K49" s="193" t="s">
        <v>2493</v>
      </c>
      <c r="L49" s="329">
        <v>34303.910000000003</v>
      </c>
      <c r="M49" s="203" t="s">
        <v>2486</v>
      </c>
      <c r="N49" s="329">
        <f t="shared" si="20"/>
        <v>4707.1782999990901</v>
      </c>
      <c r="O49" s="329">
        <f t="shared" si="21"/>
        <v>456180.59029999911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41656</v>
      </c>
      <c r="I50" s="329"/>
      <c r="J50" s="203"/>
      <c r="K50" s="193" t="s">
        <v>2493</v>
      </c>
      <c r="L50" s="329">
        <v>4707.1782999990901</v>
      </c>
      <c r="M50" s="203" t="s">
        <v>2486</v>
      </c>
      <c r="N50" s="329">
        <f t="shared" si="20"/>
        <v>0</v>
      </c>
      <c r="O50" s="329">
        <f t="shared" si="21"/>
        <v>451473.41200000001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>
        <v>41656</v>
      </c>
      <c r="I51" s="329"/>
      <c r="J51" s="203"/>
      <c r="K51" s="193" t="s">
        <v>2492</v>
      </c>
      <c r="L51" s="329">
        <v>27315.811700000901</v>
      </c>
      <c r="M51" s="193" t="str">
        <f>+'[1]รับ 0114'!$F$86</f>
        <v>TOP 181213</v>
      </c>
      <c r="N51" s="329">
        <f>G32+G35+N50-I51-L51</f>
        <v>123902.60029999912</v>
      </c>
      <c r="O51" s="329">
        <f t="shared" si="21"/>
        <v>424157.60029999912</v>
      </c>
    </row>
    <row r="52" spans="1:15" x14ac:dyDescent="0.15">
      <c r="A52" s="193"/>
      <c r="B52" s="193"/>
      <c r="C52" s="329"/>
      <c r="D52" s="482"/>
      <c r="E52" s="193"/>
      <c r="F52" s="203"/>
      <c r="G52" s="329"/>
      <c r="H52" s="482">
        <v>41656</v>
      </c>
      <c r="I52" s="329"/>
      <c r="J52" s="193"/>
      <c r="K52" s="193" t="s">
        <v>2492</v>
      </c>
      <c r="L52" s="329">
        <v>51090.720000000001</v>
      </c>
      <c r="M52" s="193" t="str">
        <f>+'[1]รับ 0114'!$F$86</f>
        <v>TOP 181213</v>
      </c>
      <c r="N52" s="329">
        <f t="shared" si="20"/>
        <v>72811.880299999117</v>
      </c>
      <c r="O52" s="329">
        <f t="shared" si="21"/>
        <v>373066.88029999915</v>
      </c>
    </row>
    <row r="53" spans="1:15" x14ac:dyDescent="0.15">
      <c r="A53" s="193"/>
      <c r="B53" s="193"/>
      <c r="C53" s="329"/>
      <c r="D53" s="482"/>
      <c r="E53" s="193"/>
      <c r="F53" s="203"/>
      <c r="G53" s="329"/>
      <c r="H53" s="482">
        <v>41656</v>
      </c>
      <c r="I53" s="329"/>
      <c r="J53" s="193"/>
      <c r="K53" s="193" t="s">
        <v>2492</v>
      </c>
      <c r="L53" s="329">
        <v>34273.9</v>
      </c>
      <c r="M53" s="193" t="str">
        <f>+'[1]รับ 0114'!$F$86</f>
        <v>TOP 181213</v>
      </c>
      <c r="N53" s="329">
        <f t="shared" ref="N53" si="22">+N52-I53-L53</f>
        <v>38537.980299999115</v>
      </c>
      <c r="O53" s="329">
        <f t="shared" ref="O53" si="23">O52+G53-I53-L53</f>
        <v>338792.98029999912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41656</v>
      </c>
      <c r="I54" s="329"/>
      <c r="J54" s="203"/>
      <c r="K54" s="193" t="s">
        <v>2492</v>
      </c>
      <c r="L54" s="329">
        <v>2989.21</v>
      </c>
      <c r="M54" s="193" t="str">
        <f>+'[1]รับ 0114'!$F$86</f>
        <v>TOP 181213</v>
      </c>
      <c r="N54" s="329">
        <f t="shared" si="2"/>
        <v>35548.770299999116</v>
      </c>
      <c r="O54" s="329">
        <f t="shared" si="3"/>
        <v>335803.7702999991</v>
      </c>
    </row>
    <row r="55" spans="1:15" x14ac:dyDescent="0.15">
      <c r="A55" s="193"/>
      <c r="B55" s="193"/>
      <c r="C55" s="329"/>
      <c r="D55" s="482">
        <v>41657</v>
      </c>
      <c r="E55" s="193" t="s">
        <v>319</v>
      </c>
      <c r="F55" s="193" t="str">
        <f>+'[1]รับ 0114'!$F$89</f>
        <v>GC 281213</v>
      </c>
      <c r="G55" s="329">
        <f>+'[1]รับ 0114'!$D$89</f>
        <v>183440.29800000001</v>
      </c>
      <c r="H55" s="482">
        <v>41657</v>
      </c>
      <c r="I55" s="329">
        <v>4332.0599999999995</v>
      </c>
      <c r="J55" s="193" t="str">
        <f>+'[1]รับ 0114'!$F$86</f>
        <v>TOP 181213</v>
      </c>
      <c r="K55" s="193" t="s">
        <v>2492</v>
      </c>
      <c r="L55" s="329">
        <v>26839.040000000001</v>
      </c>
      <c r="M55" s="193" t="str">
        <f>+'[1]รับ 0114'!$F$86</f>
        <v>TOP 181213</v>
      </c>
      <c r="N55" s="329">
        <f t="shared" si="2"/>
        <v>4377.6702999991176</v>
      </c>
      <c r="O55" s="329">
        <f t="shared" si="3"/>
        <v>488072.96829999913</v>
      </c>
    </row>
    <row r="56" spans="1:15" x14ac:dyDescent="0.15">
      <c r="A56" s="193"/>
      <c r="B56" s="193"/>
      <c r="C56" s="329"/>
      <c r="D56" s="482">
        <v>41657</v>
      </c>
      <c r="E56" s="193" t="s">
        <v>1283</v>
      </c>
      <c r="F56" s="193" t="s">
        <v>2482</v>
      </c>
      <c r="G56" s="329">
        <f>+'[1]รับ 0114'!$D$105</f>
        <v>45119</v>
      </c>
      <c r="H56" s="482">
        <v>41657</v>
      </c>
      <c r="I56" s="329"/>
      <c r="J56" s="203"/>
      <c r="K56" s="193" t="s">
        <v>2492</v>
      </c>
      <c r="L56" s="329">
        <v>2211.5700000000002</v>
      </c>
      <c r="M56" s="193" t="str">
        <f>+'[1]รับ 0114'!$F$86</f>
        <v>TOP 181213</v>
      </c>
      <c r="N56" s="329">
        <f t="shared" si="2"/>
        <v>2166.1002999991174</v>
      </c>
      <c r="O56" s="329">
        <f t="shared" si="3"/>
        <v>530980.39829999919</v>
      </c>
    </row>
    <row r="57" spans="1:15" x14ac:dyDescent="0.15">
      <c r="A57" s="193"/>
      <c r="B57" s="193"/>
      <c r="C57" s="329"/>
      <c r="D57" s="482">
        <v>41658</v>
      </c>
      <c r="E57" s="193" t="s">
        <v>319</v>
      </c>
      <c r="F57" s="193" t="str">
        <f>+'[1]รับ 0114'!$F$89</f>
        <v>GC 281213</v>
      </c>
      <c r="G57" s="329">
        <f>+'[1]รับ 0114'!$D$90</f>
        <v>48129.899999999994</v>
      </c>
      <c r="H57" s="482">
        <v>41658</v>
      </c>
      <c r="I57" s="329">
        <v>2166.1002999991174</v>
      </c>
      <c r="J57" s="193" t="str">
        <f>+'[1]รับ 0114'!$F$86</f>
        <v>TOP 181213</v>
      </c>
      <c r="K57" s="193"/>
      <c r="L57" s="329"/>
      <c r="M57" s="193"/>
      <c r="N57" s="329">
        <f t="shared" si="2"/>
        <v>0</v>
      </c>
      <c r="O57" s="329">
        <f t="shared" si="3"/>
        <v>576944.19800000009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>
        <v>41658</v>
      </c>
      <c r="I58" s="329">
        <v>1899.77970000088</v>
      </c>
      <c r="J58" s="193" t="s">
        <v>2483</v>
      </c>
      <c r="K58" s="193"/>
      <c r="L58" s="329"/>
      <c r="M58" s="193"/>
      <c r="N58" s="329">
        <f>G37+N57-I58-L58</f>
        <v>118153.22029999911</v>
      </c>
      <c r="O58" s="329">
        <f t="shared" ref="O58:O59" si="24">O57+G58-I58-L58</f>
        <v>575044.4182999992</v>
      </c>
    </row>
    <row r="59" spans="1:15" x14ac:dyDescent="0.15">
      <c r="A59" s="193"/>
      <c r="B59" s="193"/>
      <c r="C59" s="329"/>
      <c r="D59" s="482">
        <v>41659</v>
      </c>
      <c r="E59" s="193" t="s">
        <v>319</v>
      </c>
      <c r="F59" s="193" t="str">
        <f>+'[1]รับ 0114'!$F$89</f>
        <v>GC 281213</v>
      </c>
      <c r="G59" s="329">
        <f>+'[1]รับ 0114'!$D$91</f>
        <v>48200.103000000003</v>
      </c>
      <c r="H59" s="482">
        <v>41659</v>
      </c>
      <c r="I59" s="329">
        <v>12236.17</v>
      </c>
      <c r="J59" s="193" t="s">
        <v>2483</v>
      </c>
      <c r="K59" s="193"/>
      <c r="L59" s="329"/>
      <c r="M59" s="193"/>
      <c r="N59" s="329">
        <f t="shared" ref="N59" si="25">+N58-I59-L59</f>
        <v>105917.05029999911</v>
      </c>
      <c r="O59" s="329">
        <f t="shared" si="24"/>
        <v>611008.35129999917</v>
      </c>
    </row>
    <row r="60" spans="1:15" x14ac:dyDescent="0.15">
      <c r="A60" s="193"/>
      <c r="B60" s="193"/>
      <c r="C60" s="329"/>
      <c r="D60" s="482">
        <v>41660</v>
      </c>
      <c r="E60" s="193" t="s">
        <v>1283</v>
      </c>
      <c r="F60" s="203" t="s">
        <v>2481</v>
      </c>
      <c r="G60" s="329">
        <f>+'[1]รับ 0114'!$D$106</f>
        <v>240577</v>
      </c>
      <c r="H60" s="482">
        <v>41660</v>
      </c>
      <c r="I60" s="329">
        <v>8264.69</v>
      </c>
      <c r="J60" s="193" t="s">
        <v>2483</v>
      </c>
      <c r="K60" s="193"/>
      <c r="L60" s="329"/>
      <c r="M60" s="193"/>
      <c r="N60" s="329">
        <f t="shared" si="2"/>
        <v>97652.360299999113</v>
      </c>
      <c r="O60" s="329">
        <f t="shared" si="3"/>
        <v>843320.66129999922</v>
      </c>
    </row>
    <row r="61" spans="1:15" x14ac:dyDescent="0.15">
      <c r="A61" s="193"/>
      <c r="B61" s="193"/>
      <c r="C61" s="329"/>
      <c r="D61" s="482">
        <v>41661</v>
      </c>
      <c r="E61" s="193" t="s">
        <v>1283</v>
      </c>
      <c r="F61" s="203" t="s">
        <v>2481</v>
      </c>
      <c r="G61" s="329">
        <f>+'[1]รับ 0114'!$D$107</f>
        <v>40138</v>
      </c>
      <c r="H61" s="482">
        <v>41661</v>
      </c>
      <c r="I61" s="329">
        <v>12583.930000000002</v>
      </c>
      <c r="J61" s="193" t="s">
        <v>2483</v>
      </c>
      <c r="K61" s="193"/>
      <c r="L61" s="329"/>
      <c r="M61" s="203"/>
      <c r="N61" s="329">
        <f t="shared" si="2"/>
        <v>85068.430299999105</v>
      </c>
      <c r="O61" s="329">
        <f t="shared" si="3"/>
        <v>870874.73129999917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>
        <v>41662</v>
      </c>
      <c r="I62" s="329">
        <v>3261.3</v>
      </c>
      <c r="J62" s="193" t="s">
        <v>2483</v>
      </c>
      <c r="K62" s="193" t="s">
        <v>2493</v>
      </c>
      <c r="L62" s="329">
        <v>53111.8</v>
      </c>
      <c r="M62" s="193" t="s">
        <v>2483</v>
      </c>
      <c r="N62" s="329">
        <f t="shared" si="2"/>
        <v>28695.330299999099</v>
      </c>
      <c r="O62" s="329">
        <f t="shared" si="3"/>
        <v>814501.63129999908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>
        <v>41662</v>
      </c>
      <c r="I63" s="329"/>
      <c r="J63" s="203"/>
      <c r="K63" s="193" t="s">
        <v>2493</v>
      </c>
      <c r="L63" s="329">
        <v>28695.330299999099</v>
      </c>
      <c r="M63" s="193" t="s">
        <v>2483</v>
      </c>
      <c r="N63" s="329">
        <f t="shared" ref="N63:N66" si="26">+N62-I63-L63</f>
        <v>0</v>
      </c>
      <c r="O63" s="329">
        <f t="shared" ref="O63:O66" si="27">O62+G63-I63-L63</f>
        <v>785806.30099999998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>
        <v>41662</v>
      </c>
      <c r="I64" s="329"/>
      <c r="J64" s="203"/>
      <c r="K64" s="193" t="s">
        <v>2493</v>
      </c>
      <c r="L64" s="329">
        <v>55610.069700000902</v>
      </c>
      <c r="M64" s="193" t="s">
        <v>2488</v>
      </c>
      <c r="N64" s="329">
        <f>G45+N63-I64-L64</f>
        <v>34477.930299999098</v>
      </c>
      <c r="O64" s="329">
        <f t="shared" si="27"/>
        <v>730196.23129999905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>
        <v>41662</v>
      </c>
      <c r="I65" s="329"/>
      <c r="J65" s="193"/>
      <c r="K65" s="193" t="s">
        <v>2493</v>
      </c>
      <c r="L65" s="329">
        <v>18919.16</v>
      </c>
      <c r="M65" s="193" t="s">
        <v>2488</v>
      </c>
      <c r="N65" s="329">
        <f t="shared" si="26"/>
        <v>15558.770299999098</v>
      </c>
      <c r="O65" s="329">
        <f t="shared" si="27"/>
        <v>711277.07129999902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>
        <v>41662</v>
      </c>
      <c r="I66" s="329"/>
      <c r="J66" s="203"/>
      <c r="K66" s="193" t="s">
        <v>2493</v>
      </c>
      <c r="L66" s="329">
        <v>15558.770299999098</v>
      </c>
      <c r="M66" s="193" t="s">
        <v>2488</v>
      </c>
      <c r="N66" s="329">
        <f t="shared" si="26"/>
        <v>0</v>
      </c>
      <c r="O66" s="329">
        <f t="shared" si="27"/>
        <v>695718.30099999998</v>
      </c>
    </row>
    <row r="67" spans="1:15" x14ac:dyDescent="0.15">
      <c r="A67" s="193"/>
      <c r="B67" s="193"/>
      <c r="C67" s="329"/>
      <c r="D67" s="482"/>
      <c r="E67" s="193"/>
      <c r="F67" s="193"/>
      <c r="G67" s="329"/>
      <c r="H67" s="482">
        <v>41662</v>
      </c>
      <c r="I67" s="329"/>
      <c r="J67" s="203"/>
      <c r="K67" s="193" t="s">
        <v>2493</v>
      </c>
      <c r="L67" s="329">
        <v>21256.519700000899</v>
      </c>
      <c r="M67" s="193" t="s">
        <v>2482</v>
      </c>
      <c r="N67" s="329">
        <f>G48+N66-I67-L67</f>
        <v>68857.480299999093</v>
      </c>
      <c r="O67" s="329">
        <f t="shared" ref="O67:O69" si="28">O66+G67-I67-L67</f>
        <v>674461.7812999991</v>
      </c>
    </row>
    <row r="68" spans="1:15" x14ac:dyDescent="0.15">
      <c r="A68" s="193"/>
      <c r="B68" s="193"/>
      <c r="C68" s="329"/>
      <c r="D68" s="482"/>
      <c r="E68" s="193"/>
      <c r="F68" s="193"/>
      <c r="G68" s="329"/>
      <c r="H68" s="482">
        <v>41662</v>
      </c>
      <c r="I68" s="329"/>
      <c r="J68" s="193"/>
      <c r="K68" s="193" t="s">
        <v>2493</v>
      </c>
      <c r="L68" s="329">
        <v>36206.68</v>
      </c>
      <c r="M68" s="193" t="s">
        <v>2482</v>
      </c>
      <c r="N68" s="329">
        <f t="shared" ref="N68:N69" si="29">+N67-I68-L68</f>
        <v>32650.800299999093</v>
      </c>
      <c r="O68" s="329">
        <f t="shared" si="28"/>
        <v>638255.10129999905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>
        <v>41663</v>
      </c>
      <c r="I69" s="329">
        <v>7745.55</v>
      </c>
      <c r="J69" s="193" t="s">
        <v>2482</v>
      </c>
      <c r="K69" s="193" t="s">
        <v>2493</v>
      </c>
      <c r="L69" s="329">
        <v>24905.250299999094</v>
      </c>
      <c r="M69" s="193" t="s">
        <v>2482</v>
      </c>
      <c r="N69" s="329">
        <f t="shared" si="29"/>
        <v>0</v>
      </c>
      <c r="O69" s="329">
        <f t="shared" si="28"/>
        <v>605604.30099999986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>
        <v>41663</v>
      </c>
      <c r="I70" s="329"/>
      <c r="J70" s="193"/>
      <c r="K70" s="193" t="s">
        <v>2493</v>
      </c>
      <c r="L70" s="329">
        <v>10001.2997000009</v>
      </c>
      <c r="M70" s="193" t="str">
        <f>+'[1]รับ 0114'!$F$89</f>
        <v>GC 281213</v>
      </c>
      <c r="N70" s="329">
        <f>G55+N69-I70-L70</f>
        <v>173438.9982999991</v>
      </c>
      <c r="O70" s="329">
        <f t="shared" ref="O70:O72" si="30">O69+G70-I70-L70</f>
        <v>595603.00129999896</v>
      </c>
    </row>
    <row r="71" spans="1:15" x14ac:dyDescent="0.15">
      <c r="A71" s="193"/>
      <c r="B71" s="193"/>
      <c r="C71" s="329"/>
      <c r="D71" s="482"/>
      <c r="E71" s="193"/>
      <c r="F71" s="203"/>
      <c r="G71" s="329"/>
      <c r="H71" s="482">
        <v>41663</v>
      </c>
      <c r="I71" s="329"/>
      <c r="J71" s="193"/>
      <c r="K71" s="193" t="s">
        <v>2493</v>
      </c>
      <c r="L71" s="329">
        <v>19030.830000000002</v>
      </c>
      <c r="M71" s="193" t="str">
        <f>+'[1]รับ 0114'!$F$89</f>
        <v>GC 281213</v>
      </c>
      <c r="N71" s="329">
        <f t="shared" ref="N71:N72" si="31">+N70-I71-L71</f>
        <v>154408.16829999909</v>
      </c>
      <c r="O71" s="329">
        <f t="shared" si="30"/>
        <v>576572.171299999</v>
      </c>
    </row>
    <row r="72" spans="1:15" x14ac:dyDescent="0.15">
      <c r="A72" s="193"/>
      <c r="B72" s="193"/>
      <c r="C72" s="329"/>
      <c r="D72" s="482">
        <v>41664</v>
      </c>
      <c r="E72" s="193" t="s">
        <v>319</v>
      </c>
      <c r="F72" s="193" t="str">
        <f>+'[1]รับ 0114'!$F$92</f>
        <v>TOP 140114</v>
      </c>
      <c r="G72" s="329">
        <f>+'[1]รับ 0114'!$D$92</f>
        <v>93399.106999999989</v>
      </c>
      <c r="H72" s="482">
        <v>41664</v>
      </c>
      <c r="I72" s="329">
        <v>12762.8</v>
      </c>
      <c r="J72" s="193" t="str">
        <f>+'[1]รับ 0114'!$F$89</f>
        <v>GC 281213</v>
      </c>
      <c r="K72" s="193" t="s">
        <v>2493</v>
      </c>
      <c r="L72" s="329">
        <v>32092.25</v>
      </c>
      <c r="M72" s="193" t="str">
        <f>+'[1]รับ 0114'!$F$89</f>
        <v>GC 281213</v>
      </c>
      <c r="N72" s="329">
        <f t="shared" si="31"/>
        <v>109553.1182999991</v>
      </c>
      <c r="O72" s="329">
        <f t="shared" si="30"/>
        <v>625116.22829999891</v>
      </c>
    </row>
    <row r="73" spans="1:15" x14ac:dyDescent="0.15">
      <c r="A73" s="193"/>
      <c r="B73" s="193"/>
      <c r="C73" s="329"/>
      <c r="D73" s="482">
        <v>41665</v>
      </c>
      <c r="E73" s="193" t="s">
        <v>319</v>
      </c>
      <c r="F73" s="193" t="str">
        <f>+'[1]รับ 0114'!$F$92</f>
        <v>TOP 140114</v>
      </c>
      <c r="G73" s="329">
        <f>+'[1]รับ 0114'!$D$93</f>
        <v>225827.00099999999</v>
      </c>
      <c r="H73" s="482">
        <v>41665</v>
      </c>
      <c r="I73" s="329">
        <v>2737.6</v>
      </c>
      <c r="J73" s="193" t="str">
        <f>+'[1]รับ 0114'!$F$89</f>
        <v>GC 281213</v>
      </c>
      <c r="K73" s="193" t="s">
        <v>2493</v>
      </c>
      <c r="L73" s="329">
        <v>28237.18</v>
      </c>
      <c r="M73" s="193" t="str">
        <f>+'[1]รับ 0114'!$F$89</f>
        <v>GC 281213</v>
      </c>
      <c r="N73" s="329">
        <f t="shared" si="2"/>
        <v>78578.338299999101</v>
      </c>
      <c r="O73" s="329">
        <f t="shared" si="3"/>
        <v>819968.44929999881</v>
      </c>
    </row>
    <row r="74" spans="1:15" x14ac:dyDescent="0.15">
      <c r="A74" s="193"/>
      <c r="B74" s="193"/>
      <c r="C74" s="329"/>
      <c r="D74" s="482"/>
      <c r="E74" s="193"/>
      <c r="F74" s="193"/>
      <c r="G74" s="329"/>
      <c r="H74" s="482">
        <v>41665</v>
      </c>
      <c r="I74" s="329"/>
      <c r="J74" s="193"/>
      <c r="K74" s="193" t="s">
        <v>2493</v>
      </c>
      <c r="L74" s="329">
        <v>58527.06</v>
      </c>
      <c r="M74" s="193" t="str">
        <f>+'[1]รับ 0114'!$F$89</f>
        <v>GC 281213</v>
      </c>
      <c r="N74" s="329">
        <f t="shared" si="2"/>
        <v>20051.278299999103</v>
      </c>
      <c r="O74" s="329">
        <f t="shared" si="3"/>
        <v>761441.38929999876</v>
      </c>
    </row>
    <row r="75" spans="1:15" x14ac:dyDescent="0.15">
      <c r="A75" s="193"/>
      <c r="B75" s="193"/>
      <c r="C75" s="329"/>
      <c r="D75" s="482"/>
      <c r="E75" s="193"/>
      <c r="F75" s="193"/>
      <c r="G75" s="329"/>
      <c r="H75" s="482">
        <v>41666</v>
      </c>
      <c r="I75" s="329">
        <v>6601.0300000000007</v>
      </c>
      <c r="J75" s="193" t="str">
        <f>+'[1]รับ 0114'!$F$89</f>
        <v>GC 281213</v>
      </c>
      <c r="K75" s="193" t="s">
        <v>2493</v>
      </c>
      <c r="L75" s="329">
        <v>13450.248299999103</v>
      </c>
      <c r="M75" s="193" t="str">
        <f>+'[1]รับ 0114'!$F$89</f>
        <v>GC 281213</v>
      </c>
      <c r="N75" s="329">
        <f t="shared" si="2"/>
        <v>0</v>
      </c>
      <c r="O75" s="329">
        <f t="shared" si="3"/>
        <v>741390.11099999968</v>
      </c>
    </row>
    <row r="76" spans="1:15" x14ac:dyDescent="0.15">
      <c r="A76" s="193"/>
      <c r="B76" s="193"/>
      <c r="C76" s="329"/>
      <c r="D76" s="482"/>
      <c r="E76" s="193"/>
      <c r="F76" s="193"/>
      <c r="G76" s="329"/>
      <c r="H76" s="482">
        <v>41666</v>
      </c>
      <c r="I76" s="329"/>
      <c r="J76" s="193"/>
      <c r="K76" s="193" t="s">
        <v>2493</v>
      </c>
      <c r="L76" s="329">
        <v>21472.7917000009</v>
      </c>
      <c r="M76" s="193" t="s">
        <v>2482</v>
      </c>
      <c r="N76" s="329">
        <f>G56+N75-I76-L76</f>
        <v>23646.2082999991</v>
      </c>
      <c r="O76" s="329">
        <f t="shared" ref="O76:O77" si="32">O75+G76-I76-L76</f>
        <v>719917.31929999881</v>
      </c>
    </row>
    <row r="77" spans="1:15" x14ac:dyDescent="0.15">
      <c r="A77" s="193"/>
      <c r="B77" s="193"/>
      <c r="C77" s="329"/>
      <c r="D77" s="482"/>
      <c r="E77" s="193"/>
      <c r="F77" s="193"/>
      <c r="G77" s="329"/>
      <c r="H77" s="482">
        <v>41666</v>
      </c>
      <c r="I77" s="329"/>
      <c r="J77" s="193"/>
      <c r="K77" s="193" t="s">
        <v>2493</v>
      </c>
      <c r="L77" s="329">
        <v>23646.2082999991</v>
      </c>
      <c r="M77" s="193" t="s">
        <v>2482</v>
      </c>
      <c r="N77" s="329">
        <f t="shared" ref="N77" si="33">+N76-I77-L77</f>
        <v>0</v>
      </c>
      <c r="O77" s="329">
        <f t="shared" si="32"/>
        <v>696271.11099999968</v>
      </c>
    </row>
    <row r="78" spans="1:15" x14ac:dyDescent="0.15">
      <c r="A78" s="193"/>
      <c r="B78" s="193"/>
      <c r="C78" s="329"/>
      <c r="D78" s="482"/>
      <c r="E78" s="193"/>
      <c r="F78" s="193"/>
      <c r="G78" s="329"/>
      <c r="H78" s="482">
        <v>41666</v>
      </c>
      <c r="I78" s="329"/>
      <c r="J78" s="193"/>
      <c r="K78" s="193" t="s">
        <v>2493</v>
      </c>
      <c r="L78" s="329">
        <v>10635.8517000009</v>
      </c>
      <c r="M78" s="193" t="str">
        <f>+'[1]รับ 0114'!$F$89</f>
        <v>GC 281213</v>
      </c>
      <c r="N78" s="329">
        <f>G57+G59+N77-I78-L78</f>
        <v>85694.151299999095</v>
      </c>
      <c r="O78" s="329">
        <f t="shared" ref="O78:O80" si="34">O77+G78-I78-L78</f>
        <v>685635.25929999875</v>
      </c>
    </row>
    <row r="79" spans="1:15" x14ac:dyDescent="0.15">
      <c r="A79" s="193"/>
      <c r="B79" s="193"/>
      <c r="C79" s="329"/>
      <c r="D79" s="482">
        <v>41667</v>
      </c>
      <c r="E79" s="193" t="s">
        <v>1283</v>
      </c>
      <c r="F79" s="193" t="s">
        <v>2479</v>
      </c>
      <c r="G79" s="329">
        <f>+'[1]รับ 0114'!$D$108</f>
        <v>200494</v>
      </c>
      <c r="H79" s="482">
        <v>41667</v>
      </c>
      <c r="I79" s="329">
        <v>8834.41</v>
      </c>
      <c r="J79" s="193" t="str">
        <f>+'[1]รับ 0114'!$F$89</f>
        <v>GC 281213</v>
      </c>
      <c r="K79" s="193" t="s">
        <v>2493</v>
      </c>
      <c r="L79" s="329">
        <v>27141.22</v>
      </c>
      <c r="M79" s="193" t="str">
        <f>+'[1]รับ 0114'!$F$89</f>
        <v>GC 281213</v>
      </c>
      <c r="N79" s="329">
        <f t="shared" ref="N79:N80" si="35">+N78-I79-L79</f>
        <v>49718.521299999091</v>
      </c>
      <c r="O79" s="329">
        <f t="shared" si="34"/>
        <v>850153.62929999875</v>
      </c>
    </row>
    <row r="80" spans="1:15" x14ac:dyDescent="0.15">
      <c r="A80" s="193"/>
      <c r="B80" s="193"/>
      <c r="C80" s="329"/>
      <c r="D80" s="482"/>
      <c r="E80" s="193"/>
      <c r="F80" s="193"/>
      <c r="G80" s="329"/>
      <c r="H80" s="482">
        <v>41667</v>
      </c>
      <c r="I80" s="329"/>
      <c r="J80" s="193"/>
      <c r="K80" s="193" t="s">
        <v>2493</v>
      </c>
      <c r="L80" s="329">
        <v>33538.93</v>
      </c>
      <c r="M80" s="193" t="str">
        <f>+'[1]รับ 0114'!$F$89</f>
        <v>GC 281213</v>
      </c>
      <c r="N80" s="329">
        <f t="shared" si="35"/>
        <v>16179.591299999091</v>
      </c>
      <c r="O80" s="329">
        <f t="shared" si="34"/>
        <v>816614.6992999987</v>
      </c>
    </row>
    <row r="81" spans="1:15" x14ac:dyDescent="0.15">
      <c r="A81" s="193"/>
      <c r="B81" s="193"/>
      <c r="C81" s="329"/>
      <c r="D81" s="482"/>
      <c r="E81" s="193"/>
      <c r="F81" s="193"/>
      <c r="G81" s="329"/>
      <c r="H81" s="482">
        <v>41667</v>
      </c>
      <c r="I81" s="329"/>
      <c r="J81" s="193"/>
      <c r="K81" s="193" t="s">
        <v>2493</v>
      </c>
      <c r="L81" s="329">
        <v>16179.591299999091</v>
      </c>
      <c r="M81" s="193" t="str">
        <f>+'[1]รับ 0114'!$F$89</f>
        <v>GC 281213</v>
      </c>
      <c r="N81" s="329">
        <f t="shared" si="2"/>
        <v>0</v>
      </c>
      <c r="O81" s="329">
        <f t="shared" si="3"/>
        <v>800435.10799999966</v>
      </c>
    </row>
    <row r="82" spans="1:15" x14ac:dyDescent="0.15">
      <c r="A82" s="193"/>
      <c r="B82" s="193"/>
      <c r="C82" s="329"/>
      <c r="D82" s="482"/>
      <c r="E82" s="193"/>
      <c r="F82" s="193"/>
      <c r="G82" s="329"/>
      <c r="H82" s="482">
        <v>41667</v>
      </c>
      <c r="I82" s="329"/>
      <c r="J82" s="193"/>
      <c r="K82" s="193" t="s">
        <v>2493</v>
      </c>
      <c r="L82" s="329">
        <v>12363.758700000901</v>
      </c>
      <c r="M82" s="203" t="s">
        <v>2481</v>
      </c>
      <c r="N82" s="329">
        <f>G60+G61+N81-I82-L82</f>
        <v>268351.24129999912</v>
      </c>
      <c r="O82" s="329">
        <f t="shared" ref="O82:O85" si="36">O81+G82-I82-L82</f>
        <v>788071.34929999872</v>
      </c>
    </row>
    <row r="83" spans="1:15" x14ac:dyDescent="0.15">
      <c r="A83" s="193"/>
      <c r="B83" s="193"/>
      <c r="C83" s="329"/>
      <c r="D83" s="482"/>
      <c r="E83" s="193"/>
      <c r="F83" s="193"/>
      <c r="G83" s="329"/>
      <c r="H83" s="482">
        <v>41667</v>
      </c>
      <c r="I83" s="329"/>
      <c r="J83" s="193"/>
      <c r="K83" s="193" t="s">
        <v>2493</v>
      </c>
      <c r="L83" s="329">
        <v>30816.799999999999</v>
      </c>
      <c r="M83" s="203" t="s">
        <v>2481</v>
      </c>
      <c r="N83" s="329">
        <f t="shared" ref="N83:N85" si="37">+N82-I83-L83</f>
        <v>237534.44129999913</v>
      </c>
      <c r="O83" s="329">
        <f t="shared" si="36"/>
        <v>757254.54929999867</v>
      </c>
    </row>
    <row r="84" spans="1:15" x14ac:dyDescent="0.15">
      <c r="A84" s="193"/>
      <c r="B84" s="193"/>
      <c r="C84" s="329"/>
      <c r="D84" s="482">
        <v>41668</v>
      </c>
      <c r="E84" s="193" t="s">
        <v>1283</v>
      </c>
      <c r="F84" s="193" t="s">
        <v>2479</v>
      </c>
      <c r="G84" s="329">
        <f>+'[1]รับ 0114'!$D$109</f>
        <v>40131</v>
      </c>
      <c r="H84" s="482">
        <v>41668</v>
      </c>
      <c r="I84" s="329">
        <v>12285.919999999998</v>
      </c>
      <c r="J84" s="203" t="s">
        <v>2481</v>
      </c>
      <c r="K84" s="193"/>
      <c r="L84" s="329"/>
      <c r="M84" s="193"/>
      <c r="N84" s="329">
        <f t="shared" si="37"/>
        <v>225248.52129999915</v>
      </c>
      <c r="O84" s="329">
        <f t="shared" si="36"/>
        <v>785099.62929999863</v>
      </c>
    </row>
    <row r="85" spans="1:15" x14ac:dyDescent="0.15">
      <c r="A85" s="193"/>
      <c r="B85" s="193"/>
      <c r="C85" s="329"/>
      <c r="D85" s="482">
        <v>41669</v>
      </c>
      <c r="E85" s="193" t="s">
        <v>1283</v>
      </c>
      <c r="F85" s="193" t="s">
        <v>2480</v>
      </c>
      <c r="G85" s="329">
        <f>+'[1]รับ 0114'!$D$110</f>
        <v>240487</v>
      </c>
      <c r="H85" s="482">
        <v>41669</v>
      </c>
      <c r="I85" s="329">
        <v>8162.9100000000008</v>
      </c>
      <c r="J85" s="203" t="s">
        <v>2481</v>
      </c>
      <c r="K85" s="193" t="s">
        <v>2493</v>
      </c>
      <c r="L85" s="329">
        <v>64478.37</v>
      </c>
      <c r="M85" s="203" t="s">
        <v>2481</v>
      </c>
      <c r="N85" s="329">
        <f t="shared" si="37"/>
        <v>152607.24129999915</v>
      </c>
      <c r="O85" s="329">
        <f t="shared" si="36"/>
        <v>952945.3492999986</v>
      </c>
    </row>
    <row r="86" spans="1:15" x14ac:dyDescent="0.15">
      <c r="A86" s="193"/>
      <c r="B86" s="193"/>
      <c r="C86" s="329"/>
      <c r="D86" s="482"/>
      <c r="E86" s="193"/>
      <c r="F86" s="193"/>
      <c r="G86" s="329"/>
      <c r="H86" s="482">
        <v>41669</v>
      </c>
      <c r="I86" s="329"/>
      <c r="J86" s="193"/>
      <c r="K86" s="193" t="s">
        <v>2493</v>
      </c>
      <c r="L86" s="329">
        <v>34421.839999999997</v>
      </c>
      <c r="M86" s="203" t="s">
        <v>2481</v>
      </c>
      <c r="N86" s="329">
        <f t="shared" si="2"/>
        <v>118185.40129999915</v>
      </c>
      <c r="O86" s="329">
        <f t="shared" si="3"/>
        <v>918523.50929999864</v>
      </c>
    </row>
    <row r="87" spans="1:15" x14ac:dyDescent="0.15">
      <c r="A87" s="193"/>
      <c r="B87" s="193"/>
      <c r="C87" s="329"/>
      <c r="D87" s="482"/>
      <c r="E87" s="193"/>
      <c r="F87" s="193"/>
      <c r="G87" s="329"/>
      <c r="H87" s="482">
        <v>41669</v>
      </c>
      <c r="I87" s="329"/>
      <c r="J87" s="193"/>
      <c r="K87" s="193" t="s">
        <v>2493</v>
      </c>
      <c r="L87" s="329">
        <v>57119.43</v>
      </c>
      <c r="M87" s="203" t="s">
        <v>2481</v>
      </c>
      <c r="N87" s="329">
        <f t="shared" si="2"/>
        <v>61065.971299999153</v>
      </c>
      <c r="O87" s="329">
        <f t="shared" si="3"/>
        <v>861404.07929999859</v>
      </c>
    </row>
    <row r="88" spans="1:15" x14ac:dyDescent="0.15">
      <c r="A88" s="193"/>
      <c r="B88" s="193"/>
      <c r="C88" s="329"/>
      <c r="D88" s="482"/>
      <c r="E88" s="193"/>
      <c r="F88" s="193"/>
      <c r="G88" s="329"/>
      <c r="H88" s="482">
        <v>41669</v>
      </c>
      <c r="I88" s="329"/>
      <c r="J88" s="193"/>
      <c r="K88" s="193" t="s">
        <v>2493</v>
      </c>
      <c r="L88" s="329">
        <v>28654.830000000005</v>
      </c>
      <c r="M88" s="203" t="s">
        <v>2481</v>
      </c>
      <c r="N88" s="329">
        <f t="shared" ref="N88:N90" si="38">+N87-I88-L88</f>
        <v>32411.141299999148</v>
      </c>
      <c r="O88" s="329">
        <f t="shared" ref="O88:O90" si="39">O87+G88-I88-L88</f>
        <v>832749.24929999863</v>
      </c>
    </row>
    <row r="89" spans="1:15" x14ac:dyDescent="0.15">
      <c r="A89" s="193"/>
      <c r="B89" s="193"/>
      <c r="C89" s="329"/>
      <c r="D89" s="482"/>
      <c r="E89" s="193"/>
      <c r="F89" s="193"/>
      <c r="G89" s="329"/>
      <c r="H89" s="482">
        <v>41669</v>
      </c>
      <c r="I89" s="329"/>
      <c r="J89" s="193"/>
      <c r="K89" s="193" t="s">
        <v>2493</v>
      </c>
      <c r="L89" s="329">
        <v>19343.509999999998</v>
      </c>
      <c r="M89" s="203" t="s">
        <v>2481</v>
      </c>
      <c r="N89" s="329">
        <f t="shared" si="38"/>
        <v>13067.63129999915</v>
      </c>
      <c r="O89" s="329">
        <f t="shared" si="39"/>
        <v>813405.73929999862</v>
      </c>
    </row>
    <row r="90" spans="1:15" x14ac:dyDescent="0.15">
      <c r="A90" s="193"/>
      <c r="B90" s="193"/>
      <c r="C90" s="329"/>
      <c r="D90" s="482"/>
      <c r="E90" s="193"/>
      <c r="F90" s="193"/>
      <c r="G90" s="329"/>
      <c r="H90" s="482">
        <v>41669</v>
      </c>
      <c r="I90" s="329"/>
      <c r="J90" s="193"/>
      <c r="K90" s="193" t="s">
        <v>2493</v>
      </c>
      <c r="L90" s="329">
        <v>13067.631299999091</v>
      </c>
      <c r="M90" s="203" t="s">
        <v>2481</v>
      </c>
      <c r="N90" s="329">
        <f t="shared" si="38"/>
        <v>5.8207660913467407E-11</v>
      </c>
      <c r="O90" s="329">
        <f t="shared" si="39"/>
        <v>800338.10799999954</v>
      </c>
    </row>
    <row r="91" spans="1:15" x14ac:dyDescent="0.15">
      <c r="A91" s="193"/>
      <c r="B91" s="193"/>
      <c r="C91" s="329"/>
      <c r="D91" s="482"/>
      <c r="E91" s="193"/>
      <c r="F91" s="193"/>
      <c r="G91" s="329"/>
      <c r="H91" s="482">
        <v>41669</v>
      </c>
      <c r="I91" s="329"/>
      <c r="J91" s="193"/>
      <c r="K91" s="193" t="s">
        <v>2492</v>
      </c>
      <c r="L91" s="329">
        <v>21974.958700000901</v>
      </c>
      <c r="M91" s="193" t="s">
        <v>2489</v>
      </c>
      <c r="N91" s="329">
        <f>G72+G73+N90-I91-L91</f>
        <v>297251.14929999918</v>
      </c>
      <c r="O91" s="329">
        <f t="shared" ref="O91:O97" si="40">O90+G91-I91-L91</f>
        <v>778363.14929999865</v>
      </c>
    </row>
    <row r="92" spans="1:15" x14ac:dyDescent="0.15">
      <c r="A92" s="193"/>
      <c r="B92" s="193"/>
      <c r="C92" s="329"/>
      <c r="D92" s="482">
        <v>41670</v>
      </c>
      <c r="E92" s="193" t="s">
        <v>1283</v>
      </c>
      <c r="F92" s="193" t="s">
        <v>2478</v>
      </c>
      <c r="G92" s="329">
        <f>+'[1]รับ 0114'!$D$111</f>
        <v>240390</v>
      </c>
      <c r="H92" s="482">
        <v>41670</v>
      </c>
      <c r="I92" s="329">
        <v>8137.4199999999983</v>
      </c>
      <c r="J92" s="193" t="s">
        <v>2489</v>
      </c>
      <c r="K92" s="193" t="s">
        <v>2492</v>
      </c>
      <c r="L92" s="329">
        <v>41037.42</v>
      </c>
      <c r="M92" s="193" t="s">
        <v>2489</v>
      </c>
      <c r="N92" s="329">
        <f t="shared" ref="N92:N97" si="41">+N91-I92-L92</f>
        <v>248076.30929999921</v>
      </c>
      <c r="O92" s="329">
        <f t="shared" si="40"/>
        <v>969578.30929999857</v>
      </c>
    </row>
    <row r="93" spans="1:15" x14ac:dyDescent="0.15">
      <c r="A93" s="193"/>
      <c r="B93" s="193"/>
      <c r="C93" s="329"/>
      <c r="D93" s="482"/>
      <c r="E93" s="193"/>
      <c r="F93" s="193"/>
      <c r="G93" s="329"/>
      <c r="H93" s="482">
        <v>41670</v>
      </c>
      <c r="I93" s="329"/>
      <c r="J93" s="193"/>
      <c r="K93" s="193" t="s">
        <v>2492</v>
      </c>
      <c r="L93" s="329">
        <v>68180.17</v>
      </c>
      <c r="M93" s="193" t="s">
        <v>2489</v>
      </c>
      <c r="N93" s="329">
        <f t="shared" si="41"/>
        <v>179896.13929999922</v>
      </c>
      <c r="O93" s="329">
        <f t="shared" si="40"/>
        <v>901398.13929999853</v>
      </c>
    </row>
    <row r="94" spans="1:15" hidden="1" x14ac:dyDescent="0.15">
      <c r="A94" s="193"/>
      <c r="B94" s="193"/>
      <c r="C94" s="329"/>
      <c r="D94" s="482"/>
      <c r="E94" s="193"/>
      <c r="F94" s="193"/>
      <c r="G94" s="329"/>
      <c r="H94" s="482"/>
      <c r="I94" s="329"/>
      <c r="J94" s="193"/>
      <c r="K94" s="193"/>
      <c r="L94" s="329"/>
      <c r="M94" s="193"/>
      <c r="N94" s="329">
        <f t="shared" si="41"/>
        <v>179896.13929999922</v>
      </c>
      <c r="O94" s="329">
        <f t="shared" si="40"/>
        <v>901398.13929999853</v>
      </c>
    </row>
    <row r="95" spans="1:15" hidden="1" x14ac:dyDescent="0.15">
      <c r="A95" s="193"/>
      <c r="B95" s="193"/>
      <c r="C95" s="329"/>
      <c r="D95" s="482"/>
      <c r="E95" s="193"/>
      <c r="F95" s="203"/>
      <c r="G95" s="329"/>
      <c r="H95" s="482"/>
      <c r="I95" s="329"/>
      <c r="J95" s="193"/>
      <c r="K95" s="193"/>
      <c r="L95" s="329"/>
      <c r="M95" s="193"/>
      <c r="N95" s="329">
        <f t="shared" si="41"/>
        <v>179896.13929999922</v>
      </c>
      <c r="O95" s="329">
        <f t="shared" si="40"/>
        <v>901398.13929999853</v>
      </c>
    </row>
    <row r="96" spans="1:15" hidden="1" x14ac:dyDescent="0.15">
      <c r="A96" s="193"/>
      <c r="B96" s="193"/>
      <c r="C96" s="329"/>
      <c r="D96" s="482"/>
      <c r="E96" s="193"/>
      <c r="F96" s="193"/>
      <c r="G96" s="329"/>
      <c r="H96" s="483"/>
      <c r="I96" s="329"/>
      <c r="J96" s="193"/>
      <c r="K96" s="193"/>
      <c r="L96" s="329"/>
      <c r="M96" s="193"/>
      <c r="N96" s="329">
        <f t="shared" si="41"/>
        <v>179896.13929999922</v>
      </c>
      <c r="O96" s="329">
        <f t="shared" si="40"/>
        <v>901398.13929999853</v>
      </c>
    </row>
    <row r="97" spans="1:16" x14ac:dyDescent="0.15">
      <c r="A97" s="220"/>
      <c r="B97" s="220"/>
      <c r="C97" s="334"/>
      <c r="D97" s="482"/>
      <c r="E97" s="220"/>
      <c r="F97" s="220"/>
      <c r="G97" s="334"/>
      <c r="H97" s="484"/>
      <c r="I97" s="334"/>
      <c r="J97" s="220"/>
      <c r="K97" s="220"/>
      <c r="L97" s="334"/>
      <c r="M97" s="220"/>
      <c r="N97" s="329">
        <f t="shared" si="41"/>
        <v>179896.13929999922</v>
      </c>
      <c r="O97" s="329">
        <f t="shared" si="40"/>
        <v>901398.13929999853</v>
      </c>
    </row>
    <row r="98" spans="1:16" x14ac:dyDescent="0.15">
      <c r="A98" s="224"/>
      <c r="B98" s="224"/>
      <c r="C98" s="335">
        <f>SUM(C7:C97)</f>
        <v>489617.54829999909</v>
      </c>
      <c r="D98" s="224"/>
      <c r="E98" s="224"/>
      <c r="F98" s="224"/>
      <c r="G98" s="335">
        <f>SUM(G7:G96)</f>
        <v>2674070.821</v>
      </c>
      <c r="H98" s="226"/>
      <c r="I98" s="335">
        <f>SUM(I7:I96)</f>
        <v>290639.11999999994</v>
      </c>
      <c r="J98" s="224"/>
      <c r="K98" s="224"/>
      <c r="L98" s="335">
        <f>SUM(L9:L96)</f>
        <v>1971651.1099999996</v>
      </c>
      <c r="M98" s="224"/>
      <c r="N98" s="227"/>
      <c r="O98" s="228">
        <f>C98+G98-I98-L98</f>
        <v>901398.13929999922</v>
      </c>
      <c r="P98" s="259"/>
    </row>
    <row r="99" spans="1:16" x14ac:dyDescent="0.15">
      <c r="A99" s="230"/>
      <c r="B99" s="615"/>
      <c r="C99" s="615"/>
      <c r="D99" s="615"/>
      <c r="E99" s="231"/>
      <c r="F99" s="490"/>
      <c r="G99" s="232"/>
      <c r="H99" s="233"/>
      <c r="I99" s="234"/>
      <c r="J99" s="272"/>
      <c r="K99" s="235" t="s">
        <v>200</v>
      </c>
      <c r="L99" s="236">
        <f>+L98+I98</f>
        <v>2262290.2299999995</v>
      </c>
      <c r="M99" s="284"/>
      <c r="N99" s="330">
        <f>+N97</f>
        <v>179896.13929999922</v>
      </c>
      <c r="O99" s="331" t="s">
        <v>2489</v>
      </c>
      <c r="P99" s="259"/>
    </row>
    <row r="100" spans="1:16" x14ac:dyDescent="0.15">
      <c r="A100" s="181"/>
      <c r="B100" s="491"/>
      <c r="C100" s="336"/>
      <c r="D100" s="491"/>
      <c r="E100" s="231"/>
      <c r="F100" s="490"/>
      <c r="G100" s="232"/>
      <c r="H100" s="233"/>
      <c r="I100" s="234"/>
      <c r="J100" s="273"/>
      <c r="K100" s="235"/>
      <c r="L100" s="236"/>
      <c r="M100" s="284"/>
      <c r="N100" s="330">
        <v>200494</v>
      </c>
      <c r="O100" s="331" t="s">
        <v>2479</v>
      </c>
    </row>
    <row r="101" spans="1:16" x14ac:dyDescent="0.15">
      <c r="A101" s="230" t="s">
        <v>2448</v>
      </c>
      <c r="B101" s="491" t="s">
        <v>2466</v>
      </c>
      <c r="C101" s="336"/>
      <c r="D101" s="491"/>
      <c r="E101" s="231" t="s">
        <v>67</v>
      </c>
      <c r="F101" s="490">
        <v>1492608.11</v>
      </c>
      <c r="G101" s="232" t="s">
        <v>98</v>
      </c>
      <c r="H101" s="233">
        <v>41641</v>
      </c>
      <c r="I101" s="234" t="s">
        <v>199</v>
      </c>
      <c r="J101" s="236">
        <v>30711.11</v>
      </c>
      <c r="K101" s="268"/>
      <c r="L101" s="236"/>
      <c r="M101" s="235"/>
      <c r="N101" s="330">
        <v>40131</v>
      </c>
      <c r="O101" s="331" t="s">
        <v>2479</v>
      </c>
    </row>
    <row r="102" spans="1:16" x14ac:dyDescent="0.15">
      <c r="A102" s="230" t="s">
        <v>2449</v>
      </c>
      <c r="B102" s="491" t="s">
        <v>2498</v>
      </c>
      <c r="C102" s="336"/>
      <c r="D102" s="491"/>
      <c r="E102" s="231" t="s">
        <v>67</v>
      </c>
      <c r="F102" s="490">
        <v>2858831.77</v>
      </c>
      <c r="G102" s="232" t="s">
        <v>98</v>
      </c>
      <c r="H102" s="233">
        <v>41641</v>
      </c>
      <c r="I102" s="234" t="s">
        <v>199</v>
      </c>
      <c r="J102" s="236">
        <v>104588.76999999999</v>
      </c>
      <c r="K102" s="268"/>
      <c r="L102" s="236"/>
      <c r="M102" s="235"/>
      <c r="N102" s="330">
        <v>240487</v>
      </c>
      <c r="O102" s="331" t="s">
        <v>2480</v>
      </c>
    </row>
    <row r="103" spans="1:16" x14ac:dyDescent="0.15">
      <c r="A103" s="230" t="s">
        <v>2450</v>
      </c>
      <c r="B103" s="491" t="s">
        <v>2499</v>
      </c>
      <c r="C103" s="336"/>
      <c r="D103" s="491"/>
      <c r="E103" s="231" t="s">
        <v>67</v>
      </c>
      <c r="F103" s="490">
        <v>5812699.7300000004</v>
      </c>
      <c r="G103" s="232" t="s">
        <v>98</v>
      </c>
      <c r="H103" s="233">
        <v>41645</v>
      </c>
      <c r="I103" s="234" t="s">
        <v>199</v>
      </c>
      <c r="J103" s="236">
        <v>113163.68029999913</v>
      </c>
      <c r="K103" s="268"/>
      <c r="L103" s="236"/>
      <c r="M103" s="235"/>
      <c r="N103" s="330">
        <v>240390</v>
      </c>
      <c r="O103" s="331" t="s">
        <v>2478</v>
      </c>
    </row>
    <row r="104" spans="1:16" x14ac:dyDescent="0.15">
      <c r="A104" s="230" t="s">
        <v>2491</v>
      </c>
      <c r="B104" s="491" t="s">
        <v>2500</v>
      </c>
      <c r="C104" s="336"/>
      <c r="D104" s="491"/>
      <c r="E104" s="231" t="s">
        <v>67</v>
      </c>
      <c r="F104" s="490">
        <v>7953927.8399999999</v>
      </c>
      <c r="G104" s="232" t="s">
        <v>98</v>
      </c>
      <c r="H104" s="233">
        <v>41646</v>
      </c>
      <c r="I104" s="234" t="s">
        <v>199</v>
      </c>
      <c r="J104" s="236">
        <v>248834.46100000001</v>
      </c>
      <c r="K104" s="268"/>
      <c r="L104" s="236"/>
      <c r="M104" s="235"/>
      <c r="N104" s="330"/>
      <c r="O104" s="331"/>
    </row>
    <row r="105" spans="1:16" x14ac:dyDescent="0.15">
      <c r="A105" s="230" t="s">
        <v>2487</v>
      </c>
      <c r="B105" s="491" t="s">
        <v>2501</v>
      </c>
      <c r="C105" s="336"/>
      <c r="D105" s="491"/>
      <c r="E105" s="231" t="s">
        <v>67</v>
      </c>
      <c r="F105" s="490">
        <v>2626369.52</v>
      </c>
      <c r="G105" s="232" t="s">
        <v>98</v>
      </c>
      <c r="H105" s="233">
        <v>41652</v>
      </c>
      <c r="I105" s="234" t="s">
        <v>199</v>
      </c>
      <c r="J105" s="236">
        <v>111488.50000000001</v>
      </c>
      <c r="K105" s="268"/>
      <c r="L105" s="236"/>
      <c r="M105" s="235"/>
      <c r="N105" s="330"/>
      <c r="O105" s="331"/>
    </row>
    <row r="106" spans="1:16" x14ac:dyDescent="0.15">
      <c r="A106" s="230" t="s">
        <v>2484</v>
      </c>
      <c r="B106" s="493" t="s">
        <v>2502</v>
      </c>
      <c r="C106" s="336"/>
      <c r="D106" s="493"/>
      <c r="E106" s="231" t="s">
        <v>67</v>
      </c>
      <c r="F106" s="492">
        <v>1570012.59</v>
      </c>
      <c r="G106" s="232" t="s">
        <v>98</v>
      </c>
      <c r="H106" s="233">
        <v>41652</v>
      </c>
      <c r="I106" s="234" t="s">
        <v>199</v>
      </c>
      <c r="J106" s="180">
        <v>153406.87</v>
      </c>
      <c r="K106" s="268"/>
      <c r="M106" s="235"/>
      <c r="N106" s="330"/>
      <c r="O106" s="331"/>
    </row>
    <row r="107" spans="1:16" x14ac:dyDescent="0.15">
      <c r="A107" s="230" t="s">
        <v>2485</v>
      </c>
      <c r="B107" s="493" t="s">
        <v>2503</v>
      </c>
      <c r="C107" s="336"/>
      <c r="D107" s="493"/>
      <c r="E107" s="231" t="s">
        <v>67</v>
      </c>
      <c r="F107" s="492">
        <v>3549137.99</v>
      </c>
      <c r="G107" s="232" t="s">
        <v>98</v>
      </c>
      <c r="H107" s="233">
        <v>41656</v>
      </c>
      <c r="I107" s="234" t="s">
        <v>199</v>
      </c>
      <c r="J107" s="180">
        <v>108867.71</v>
      </c>
      <c r="K107" s="268"/>
      <c r="M107" s="235"/>
      <c r="N107" s="330"/>
      <c r="O107" s="331"/>
    </row>
    <row r="108" spans="1:16" x14ac:dyDescent="0.15">
      <c r="A108" s="230" t="s">
        <v>2486</v>
      </c>
      <c r="B108" s="493" t="s">
        <v>2504</v>
      </c>
      <c r="C108" s="336"/>
      <c r="D108" s="493"/>
      <c r="E108" s="231" t="s">
        <v>67</v>
      </c>
      <c r="F108" s="492">
        <v>2052896.53</v>
      </c>
      <c r="G108" s="232" t="s">
        <v>98</v>
      </c>
      <c r="H108" s="233">
        <v>41659</v>
      </c>
      <c r="I108" s="234" t="s">
        <v>199</v>
      </c>
      <c r="J108" s="180">
        <v>122178.75999999998</v>
      </c>
      <c r="K108" s="268"/>
      <c r="M108" s="235"/>
      <c r="N108" s="330"/>
      <c r="O108" s="331"/>
    </row>
    <row r="109" spans="1:16" x14ac:dyDescent="0.15">
      <c r="A109" s="230" t="s">
        <v>2483</v>
      </c>
      <c r="B109" s="493" t="s">
        <v>2505</v>
      </c>
      <c r="C109" s="336"/>
      <c r="D109" s="493"/>
      <c r="E109" s="231" t="s">
        <v>67</v>
      </c>
      <c r="F109" s="492">
        <v>4094236.97</v>
      </c>
      <c r="G109" s="232" t="s">
        <v>98</v>
      </c>
      <c r="H109" s="233">
        <v>41663</v>
      </c>
      <c r="I109" s="234" t="s">
        <v>199</v>
      </c>
      <c r="J109" s="180">
        <v>81807.130299999102</v>
      </c>
      <c r="K109" s="268"/>
      <c r="M109" s="235"/>
      <c r="N109" s="330"/>
      <c r="O109" s="331"/>
    </row>
    <row r="110" spans="1:16" x14ac:dyDescent="0.15">
      <c r="A110" s="181" t="s">
        <v>2488</v>
      </c>
      <c r="B110" s="493" t="s">
        <v>2506</v>
      </c>
      <c r="C110" s="336"/>
      <c r="D110" s="493"/>
      <c r="E110" s="231" t="s">
        <v>67</v>
      </c>
      <c r="F110" s="492">
        <v>1481920.67</v>
      </c>
      <c r="G110" s="232" t="s">
        <v>98</v>
      </c>
      <c r="H110" s="233">
        <v>41666</v>
      </c>
      <c r="I110" s="234" t="s">
        <v>199</v>
      </c>
      <c r="J110" s="180">
        <v>90088</v>
      </c>
      <c r="M110" s="235"/>
      <c r="N110" s="330"/>
      <c r="O110" s="331"/>
    </row>
    <row r="111" spans="1:16" x14ac:dyDescent="0.15">
      <c r="A111" s="181" t="s">
        <v>2482</v>
      </c>
      <c r="B111" s="493" t="s">
        <v>2507</v>
      </c>
      <c r="C111" s="336"/>
      <c r="D111" s="493"/>
      <c r="E111" s="231" t="s">
        <v>67</v>
      </c>
      <c r="F111" s="492">
        <v>4114388.08</v>
      </c>
      <c r="G111" s="232" t="s">
        <v>98</v>
      </c>
      <c r="H111" s="233">
        <v>41666</v>
      </c>
      <c r="I111" s="234" t="s">
        <v>199</v>
      </c>
      <c r="J111" s="180">
        <v>127487.45</v>
      </c>
      <c r="M111" s="235"/>
      <c r="N111" s="330"/>
      <c r="O111" s="331"/>
    </row>
    <row r="112" spans="1:16" x14ac:dyDescent="0.15">
      <c r="A112" s="181" t="s">
        <v>2481</v>
      </c>
      <c r="B112" s="493" t="s">
        <v>2508</v>
      </c>
      <c r="C112" s="336"/>
      <c r="D112" s="493"/>
      <c r="E112" s="231" t="s">
        <v>67</v>
      </c>
      <c r="F112" s="492">
        <v>1689191.68</v>
      </c>
      <c r="G112" s="232" t="s">
        <v>98</v>
      </c>
      <c r="H112" s="233">
        <v>41670</v>
      </c>
      <c r="I112" s="234" t="s">
        <v>199</v>
      </c>
      <c r="J112" s="180">
        <v>260266.16999999998</v>
      </c>
      <c r="M112" s="235"/>
      <c r="N112" s="330"/>
      <c r="O112" s="331"/>
    </row>
    <row r="113" spans="1:16" ht="12" thickBot="1" x14ac:dyDescent="0.2">
      <c r="A113" s="230"/>
      <c r="B113" s="495"/>
      <c r="C113" s="336"/>
      <c r="D113" s="495"/>
      <c r="E113" s="231"/>
      <c r="F113" s="494"/>
      <c r="G113" s="232"/>
      <c r="H113" s="233"/>
      <c r="I113" s="401" t="s">
        <v>1920</v>
      </c>
      <c r="J113" s="274">
        <f>SUM(J101:J112)</f>
        <v>1552888.6115999981</v>
      </c>
      <c r="M113" s="235"/>
      <c r="N113" s="330"/>
      <c r="O113" s="331"/>
    </row>
    <row r="114" spans="1:16" ht="12" thickTop="1" x14ac:dyDescent="0.15">
      <c r="A114" s="243"/>
      <c r="B114" s="495"/>
      <c r="C114" s="336"/>
      <c r="D114" s="495"/>
      <c r="E114" s="231"/>
      <c r="F114" s="494"/>
      <c r="G114" s="232"/>
      <c r="H114" s="233"/>
      <c r="I114" s="234"/>
      <c r="J114" s="273"/>
      <c r="M114" s="266">
        <f>+O114-O98</f>
        <v>0</v>
      </c>
      <c r="N114" s="228" t="s">
        <v>56</v>
      </c>
      <c r="O114" s="333">
        <f>SUM(N99:N113)</f>
        <v>901398.13929999922</v>
      </c>
      <c r="P114" s="259"/>
    </row>
    <row r="115" spans="1:16" x14ac:dyDescent="0.15">
      <c r="A115" s="243"/>
      <c r="B115" s="495"/>
      <c r="C115" s="336"/>
      <c r="D115" s="495"/>
      <c r="E115" s="231"/>
      <c r="F115" s="494"/>
      <c r="G115" s="232"/>
      <c r="H115" s="233"/>
      <c r="I115" s="234"/>
      <c r="J115" s="273"/>
    </row>
    <row r="116" spans="1:16" s="181" customFormat="1" x14ac:dyDescent="0.15">
      <c r="A116" s="243" t="s">
        <v>2451</v>
      </c>
      <c r="B116" s="495" t="s">
        <v>2494</v>
      </c>
      <c r="C116" s="336"/>
      <c r="D116" s="495"/>
      <c r="E116" s="231" t="s">
        <v>67</v>
      </c>
      <c r="F116" s="494">
        <v>25128415.32</v>
      </c>
      <c r="G116" s="232" t="s">
        <v>98</v>
      </c>
      <c r="H116" s="233">
        <v>41627</v>
      </c>
      <c r="I116" s="234" t="s">
        <v>199</v>
      </c>
      <c r="J116" s="273">
        <v>29181.3997000009</v>
      </c>
      <c r="L116" s="180"/>
      <c r="M116" s="182"/>
      <c r="N116" s="180"/>
      <c r="O116" s="180"/>
      <c r="P116" s="182"/>
    </row>
    <row r="117" spans="1:16" s="181" customFormat="1" x14ac:dyDescent="0.15">
      <c r="A117" s="243" t="s">
        <v>2452</v>
      </c>
      <c r="B117" s="495" t="s">
        <v>2495</v>
      </c>
      <c r="C117" s="336"/>
      <c r="D117" s="495"/>
      <c r="E117" s="231" t="s">
        <v>67</v>
      </c>
      <c r="F117" s="494">
        <v>26340183.059999999</v>
      </c>
      <c r="G117" s="232" t="s">
        <v>98</v>
      </c>
      <c r="H117" s="233">
        <v>41635</v>
      </c>
      <c r="I117" s="234" t="s">
        <v>199</v>
      </c>
      <c r="J117" s="273">
        <v>113668.29829999908</v>
      </c>
      <c r="L117" s="180"/>
      <c r="M117" s="182"/>
      <c r="N117" s="180"/>
      <c r="O117" s="180"/>
      <c r="P117" s="182"/>
    </row>
    <row r="118" spans="1:16" s="181" customFormat="1" x14ac:dyDescent="0.15">
      <c r="A118" s="243" t="s">
        <v>2490</v>
      </c>
      <c r="B118" s="495" t="s">
        <v>2496</v>
      </c>
      <c r="C118" s="336"/>
      <c r="D118" s="495"/>
      <c r="E118" s="231" t="s">
        <v>67</v>
      </c>
      <c r="F118" s="494">
        <v>32700711.52</v>
      </c>
      <c r="G118" s="232" t="s">
        <v>98</v>
      </c>
      <c r="H118" s="233">
        <v>41641</v>
      </c>
      <c r="I118" s="234" t="s">
        <v>199</v>
      </c>
      <c r="J118" s="273">
        <v>144720.2517000009</v>
      </c>
      <c r="L118" s="180"/>
      <c r="M118" s="182"/>
      <c r="N118" s="180"/>
      <c r="O118" s="180"/>
      <c r="P118" s="182"/>
    </row>
    <row r="119" spans="1:16" x14ac:dyDescent="0.15">
      <c r="A119" s="243" t="s">
        <v>2489</v>
      </c>
      <c r="B119" s="495" t="s">
        <v>2497</v>
      </c>
      <c r="C119" s="336"/>
      <c r="D119" s="495"/>
      <c r="E119" s="231" t="s">
        <v>67</v>
      </c>
      <c r="F119" s="494">
        <v>23285750</v>
      </c>
      <c r="G119" s="232" t="s">
        <v>98</v>
      </c>
      <c r="H119" s="233">
        <v>41663</v>
      </c>
      <c r="I119" s="234" t="s">
        <v>199</v>
      </c>
      <c r="J119" s="273">
        <v>131192.54870000092</v>
      </c>
    </row>
    <row r="120" spans="1:16" ht="12" thickBot="1" x14ac:dyDescent="0.2">
      <c r="A120" s="230"/>
      <c r="B120" s="495"/>
      <c r="C120" s="336"/>
      <c r="D120" s="495"/>
      <c r="E120" s="231"/>
      <c r="F120" s="494"/>
      <c r="G120" s="232"/>
      <c r="H120" s="233"/>
      <c r="I120" s="401" t="s">
        <v>320</v>
      </c>
      <c r="J120" s="274">
        <f>SUM(J116:J119)</f>
        <v>418762.49840000179</v>
      </c>
    </row>
    <row r="121" spans="1:16" ht="12" thickTop="1" x14ac:dyDescent="0.15">
      <c r="A121" s="230"/>
      <c r="B121" s="495"/>
      <c r="C121" s="336"/>
      <c r="D121" s="495"/>
      <c r="E121" s="231"/>
      <c r="F121" s="494"/>
      <c r="G121" s="232"/>
      <c r="H121" s="233"/>
      <c r="I121" s="234"/>
      <c r="J121" s="273"/>
    </row>
    <row r="122" spans="1:16" x14ac:dyDescent="0.15">
      <c r="A122" s="181"/>
      <c r="B122" s="181" t="s">
        <v>10</v>
      </c>
      <c r="C122" s="348" t="s">
        <v>1008</v>
      </c>
      <c r="D122" s="181" t="s">
        <v>1118</v>
      </c>
      <c r="E122" s="181" t="s">
        <v>871</v>
      </c>
      <c r="F122" s="181" t="s">
        <v>872</v>
      </c>
      <c r="G122" s="181" t="s">
        <v>18</v>
      </c>
      <c r="J122" s="259"/>
    </row>
    <row r="123" spans="1:16" x14ac:dyDescent="0.15">
      <c r="A123" s="230" t="s">
        <v>2448</v>
      </c>
      <c r="B123" s="180">
        <v>30711</v>
      </c>
      <c r="C123" s="349">
        <v>25.783000000000001</v>
      </c>
      <c r="D123" s="350">
        <f t="shared" ref="D123:D134" si="42">+B123*C123</f>
        <v>791821.71299999999</v>
      </c>
      <c r="E123" s="350">
        <f t="shared" ref="E123:E134" si="43">+D123*0.01</f>
        <v>7918.21713</v>
      </c>
      <c r="F123" s="350">
        <f t="shared" ref="F123:F134" si="44">+E123*0.1</f>
        <v>791.82171300000005</v>
      </c>
      <c r="G123" s="351">
        <f t="shared" ref="G123:G134" si="45">+E123+F123</f>
        <v>8710.0388430000003</v>
      </c>
      <c r="I123" s="229"/>
      <c r="J123" s="229"/>
    </row>
    <row r="124" spans="1:16" x14ac:dyDescent="0.15">
      <c r="A124" s="230" t="s">
        <v>2449</v>
      </c>
      <c r="B124" s="180">
        <v>104589</v>
      </c>
      <c r="C124" s="349">
        <v>26.1173</v>
      </c>
      <c r="D124" s="350">
        <f t="shared" si="42"/>
        <v>2731582.2897000001</v>
      </c>
      <c r="E124" s="350">
        <f t="shared" si="43"/>
        <v>27315.822897000002</v>
      </c>
      <c r="F124" s="350">
        <f t="shared" si="44"/>
        <v>2731.5822897000003</v>
      </c>
      <c r="G124" s="351">
        <f t="shared" si="45"/>
        <v>30047.405186700002</v>
      </c>
      <c r="I124" s="229"/>
      <c r="J124" s="259"/>
    </row>
    <row r="125" spans="1:16" s="181" customFormat="1" x14ac:dyDescent="0.15">
      <c r="A125" s="230" t="s">
        <v>2450</v>
      </c>
      <c r="B125" s="180">
        <v>113164</v>
      </c>
      <c r="C125" s="349">
        <v>26.493200000000002</v>
      </c>
      <c r="D125" s="350">
        <f t="shared" si="42"/>
        <v>2998076.4848000002</v>
      </c>
      <c r="E125" s="350">
        <f t="shared" si="43"/>
        <v>29980.764848000003</v>
      </c>
      <c r="F125" s="350">
        <f t="shared" si="44"/>
        <v>2998.0764848000003</v>
      </c>
      <c r="G125" s="351">
        <f t="shared" si="45"/>
        <v>32978.841332800002</v>
      </c>
      <c r="I125" s="229"/>
      <c r="J125" s="229"/>
      <c r="L125" s="180"/>
      <c r="M125" s="182"/>
      <c r="N125" s="180"/>
      <c r="O125" s="180"/>
      <c r="P125" s="182"/>
    </row>
    <row r="126" spans="1:16" s="181" customFormat="1" x14ac:dyDescent="0.15">
      <c r="A126" s="230" t="s">
        <v>2491</v>
      </c>
      <c r="B126" s="180">
        <v>248834</v>
      </c>
      <c r="C126" s="349">
        <v>26.493200000000002</v>
      </c>
      <c r="D126" s="350">
        <f t="shared" si="42"/>
        <v>6592408.9288000008</v>
      </c>
      <c r="E126" s="350">
        <f t="shared" si="43"/>
        <v>65924.089288000003</v>
      </c>
      <c r="F126" s="350">
        <f t="shared" si="44"/>
        <v>6592.4089288000005</v>
      </c>
      <c r="G126" s="351">
        <f t="shared" si="45"/>
        <v>72516.498216799999</v>
      </c>
      <c r="I126" s="229"/>
      <c r="J126" s="229"/>
      <c r="L126" s="180"/>
      <c r="M126" s="182"/>
      <c r="N126" s="180"/>
      <c r="O126" s="180"/>
      <c r="P126" s="182"/>
    </row>
    <row r="127" spans="1:16" s="181" customFormat="1" x14ac:dyDescent="0.15">
      <c r="A127" s="230" t="s">
        <v>2487</v>
      </c>
      <c r="B127" s="180">
        <v>111489</v>
      </c>
      <c r="C127" s="349">
        <v>26.170400000000001</v>
      </c>
      <c r="D127" s="350">
        <f t="shared" si="42"/>
        <v>2917711.7256</v>
      </c>
      <c r="E127" s="350">
        <f t="shared" si="43"/>
        <v>29177.117256000001</v>
      </c>
      <c r="F127" s="350">
        <f t="shared" si="44"/>
        <v>2917.7117256000001</v>
      </c>
      <c r="G127" s="351">
        <f t="shared" si="45"/>
        <v>32094.828981600003</v>
      </c>
      <c r="I127" s="229"/>
      <c r="J127" s="259"/>
      <c r="L127" s="180"/>
      <c r="M127" s="182"/>
      <c r="N127" s="180"/>
      <c r="O127" s="180"/>
      <c r="P127" s="182"/>
    </row>
    <row r="128" spans="1:16" s="181" customFormat="1" x14ac:dyDescent="0.15">
      <c r="A128" s="230" t="s">
        <v>2484</v>
      </c>
      <c r="B128" s="180">
        <v>153407</v>
      </c>
      <c r="C128" s="349">
        <v>25.981000000000002</v>
      </c>
      <c r="D128" s="350">
        <f t="shared" si="42"/>
        <v>3985667.2670000005</v>
      </c>
      <c r="E128" s="350">
        <f t="shared" si="43"/>
        <v>39856.672670000007</v>
      </c>
      <c r="F128" s="350">
        <f t="shared" si="44"/>
        <v>3985.6672670000007</v>
      </c>
      <c r="G128" s="351">
        <f t="shared" si="45"/>
        <v>43842.339937000012</v>
      </c>
      <c r="I128" s="229"/>
      <c r="J128" s="229"/>
      <c r="L128" s="180"/>
      <c r="M128" s="182"/>
      <c r="N128" s="180"/>
      <c r="O128" s="180"/>
      <c r="P128" s="182"/>
    </row>
    <row r="129" spans="1:16" s="181" customFormat="1" x14ac:dyDescent="0.15">
      <c r="A129" s="230" t="s">
        <v>2485</v>
      </c>
      <c r="B129" s="180">
        <v>68786</v>
      </c>
      <c r="C129" s="349">
        <v>25.652799999999999</v>
      </c>
      <c r="D129" s="350">
        <f t="shared" si="42"/>
        <v>1764553.5008</v>
      </c>
      <c r="E129" s="350">
        <f t="shared" si="43"/>
        <v>17645.535008000003</v>
      </c>
      <c r="F129" s="350">
        <f t="shared" si="44"/>
        <v>1764.5535008000004</v>
      </c>
      <c r="G129" s="351">
        <f t="shared" si="45"/>
        <v>19410.088508800003</v>
      </c>
      <c r="I129" s="229"/>
      <c r="J129" s="259"/>
      <c r="L129" s="180"/>
      <c r="M129" s="182"/>
      <c r="N129" s="180"/>
      <c r="O129" s="180"/>
      <c r="P129" s="182"/>
    </row>
    <row r="130" spans="1:16" x14ac:dyDescent="0.15">
      <c r="A130" s="230" t="s">
        <v>2486</v>
      </c>
      <c r="B130" s="180">
        <v>162261</v>
      </c>
      <c r="C130" s="349">
        <v>25.5671</v>
      </c>
      <c r="D130" s="350">
        <f t="shared" si="42"/>
        <v>4148543.2130999998</v>
      </c>
      <c r="E130" s="350">
        <f t="shared" si="43"/>
        <v>41485.432131000001</v>
      </c>
      <c r="F130" s="350">
        <f t="shared" si="44"/>
        <v>4148.5432131000007</v>
      </c>
      <c r="G130" s="351">
        <f t="shared" si="45"/>
        <v>45633.975344099999</v>
      </c>
      <c r="I130" s="229"/>
      <c r="J130" s="259"/>
    </row>
    <row r="131" spans="1:16" x14ac:dyDescent="0.15">
      <c r="A131" s="230" t="s">
        <v>2483</v>
      </c>
      <c r="B131" s="180">
        <v>81807</v>
      </c>
      <c r="C131" s="349">
        <v>25.1372</v>
      </c>
      <c r="D131" s="350">
        <f t="shared" si="42"/>
        <v>2056398.9203999999</v>
      </c>
      <c r="E131" s="350">
        <f t="shared" si="43"/>
        <v>20563.989204000001</v>
      </c>
      <c r="F131" s="350">
        <f t="shared" si="44"/>
        <v>2056.3989204000004</v>
      </c>
      <c r="G131" s="351">
        <f t="shared" si="45"/>
        <v>22620.3881244</v>
      </c>
      <c r="I131" s="229"/>
    </row>
    <row r="132" spans="1:16" x14ac:dyDescent="0.15">
      <c r="A132" s="181" t="s">
        <v>2488</v>
      </c>
      <c r="B132" s="180">
        <v>90088</v>
      </c>
      <c r="C132" s="349">
        <v>25.070599999999999</v>
      </c>
      <c r="D132" s="350">
        <f t="shared" si="42"/>
        <v>2258560.2127999999</v>
      </c>
      <c r="E132" s="350">
        <f t="shared" si="43"/>
        <v>22585.602127999999</v>
      </c>
      <c r="F132" s="350">
        <f t="shared" si="44"/>
        <v>2258.5602128</v>
      </c>
      <c r="G132" s="351">
        <f t="shared" si="45"/>
        <v>24844.162340799998</v>
      </c>
      <c r="I132" s="229"/>
    </row>
    <row r="133" spans="1:16" x14ac:dyDescent="0.15">
      <c r="A133" s="181" t="s">
        <v>2482</v>
      </c>
      <c r="B133" s="180">
        <v>127487</v>
      </c>
      <c r="C133" s="349">
        <v>24.993300000000001</v>
      </c>
      <c r="D133" s="350">
        <f t="shared" si="42"/>
        <v>3186320.8371000001</v>
      </c>
      <c r="E133" s="350">
        <f t="shared" si="43"/>
        <v>31863.208371000001</v>
      </c>
      <c r="F133" s="350">
        <f t="shared" si="44"/>
        <v>3186.3208371000001</v>
      </c>
      <c r="G133" s="351">
        <f t="shared" si="45"/>
        <v>35049.529208100001</v>
      </c>
      <c r="I133" s="229"/>
    </row>
    <row r="134" spans="1:16" x14ac:dyDescent="0.15">
      <c r="A134" s="181" t="s">
        <v>2481</v>
      </c>
      <c r="B134" s="180">
        <v>260266</v>
      </c>
      <c r="C134" s="349">
        <v>25.176300000000001</v>
      </c>
      <c r="D134" s="350">
        <f t="shared" si="42"/>
        <v>6552534.8958000001</v>
      </c>
      <c r="E134" s="350">
        <f t="shared" si="43"/>
        <v>65525.348958000002</v>
      </c>
      <c r="F134" s="350">
        <f t="shared" si="44"/>
        <v>6552.5348958000004</v>
      </c>
      <c r="G134" s="351">
        <f t="shared" si="45"/>
        <v>72077.883853799998</v>
      </c>
      <c r="I134" s="229"/>
    </row>
    <row r="135" spans="1:16" ht="12" thickBot="1" x14ac:dyDescent="0.2">
      <c r="A135" s="230"/>
      <c r="B135" s="381">
        <f>SUM(B121:B134)</f>
        <v>1552889</v>
      </c>
      <c r="C135" s="349"/>
      <c r="D135" s="350"/>
      <c r="E135" s="380">
        <f>SUM(E123:E134)</f>
        <v>399841.79988900002</v>
      </c>
      <c r="F135" s="380">
        <f t="shared" ref="F135" si="46">SUM(F123:F134)</f>
        <v>39984.179988900003</v>
      </c>
      <c r="G135" s="380">
        <f t="shared" ref="G135" si="47">SUM(G123:G134)</f>
        <v>439825.97987789998</v>
      </c>
    </row>
    <row r="136" spans="1:16" ht="12" thickTop="1" x14ac:dyDescent="0.15">
      <c r="A136" s="243" t="s">
        <v>2451</v>
      </c>
      <c r="B136" s="180">
        <v>29181</v>
      </c>
      <c r="C136" s="427">
        <v>26.058</v>
      </c>
      <c r="D136" s="350">
        <f t="shared" ref="D136:D139" si="48">+B136*C136</f>
        <v>760398.49800000002</v>
      </c>
      <c r="E136" s="350">
        <f t="shared" ref="E136:E139" si="49">+D136*0.01</f>
        <v>7603.9849800000002</v>
      </c>
      <c r="F136" s="350">
        <f t="shared" ref="F136:F139" si="50">+E136*0.1</f>
        <v>760.39849800000002</v>
      </c>
      <c r="G136" s="351">
        <f t="shared" ref="G136:G139" si="51">+E136+F136</f>
        <v>8364.3834779999997</v>
      </c>
    </row>
    <row r="137" spans="1:16" x14ac:dyDescent="0.15">
      <c r="A137" s="243" t="s">
        <v>2452</v>
      </c>
      <c r="B137" s="180">
        <v>113668</v>
      </c>
      <c r="C137" s="427">
        <v>25.548400000000001</v>
      </c>
      <c r="D137" s="350">
        <f t="shared" si="48"/>
        <v>2904035.5312000001</v>
      </c>
      <c r="E137" s="350">
        <f t="shared" si="49"/>
        <v>29040.355312</v>
      </c>
      <c r="F137" s="350">
        <f t="shared" si="50"/>
        <v>2904.0355312000002</v>
      </c>
      <c r="G137" s="351">
        <f t="shared" si="51"/>
        <v>31944.390843199999</v>
      </c>
    </row>
    <row r="138" spans="1:16" x14ac:dyDescent="0.15">
      <c r="A138" s="243" t="s">
        <v>2490</v>
      </c>
      <c r="B138" s="180">
        <v>144720</v>
      </c>
      <c r="C138" s="427">
        <v>25.828499999999998</v>
      </c>
      <c r="D138" s="350">
        <f t="shared" si="48"/>
        <v>3737900.5199999996</v>
      </c>
      <c r="E138" s="350">
        <f t="shared" si="49"/>
        <v>37379.0052</v>
      </c>
      <c r="F138" s="350">
        <f t="shared" si="50"/>
        <v>3737.9005200000001</v>
      </c>
      <c r="G138" s="351">
        <f t="shared" si="51"/>
        <v>41116.905720000002</v>
      </c>
    </row>
    <row r="139" spans="1:16" x14ac:dyDescent="0.15">
      <c r="A139" s="243" t="s">
        <v>2489</v>
      </c>
      <c r="B139" s="180">
        <v>131193</v>
      </c>
      <c r="C139" s="427">
        <v>25.570699999999999</v>
      </c>
      <c r="D139" s="350">
        <f t="shared" si="48"/>
        <v>3354696.8451</v>
      </c>
      <c r="E139" s="350">
        <f t="shared" si="49"/>
        <v>33546.968451000001</v>
      </c>
      <c r="F139" s="350">
        <f t="shared" si="50"/>
        <v>3354.6968451000002</v>
      </c>
      <c r="G139" s="351">
        <f t="shared" si="51"/>
        <v>36901.6652961</v>
      </c>
    </row>
    <row r="140" spans="1:16" ht="12" thickBot="1" x14ac:dyDescent="0.2">
      <c r="B140" s="402">
        <f>SUM(B136:B139)</f>
        <v>418762</v>
      </c>
      <c r="E140" s="352">
        <f>SUM(E136:E139)</f>
        <v>107570.31394299999</v>
      </c>
      <c r="F140" s="352">
        <f t="shared" ref="F140" si="52">SUM(F136:F139)</f>
        <v>10757.0313943</v>
      </c>
      <c r="G140" s="352">
        <f t="shared" ref="G140" si="53">SUM(G136:G139)</f>
        <v>118327.34533730001</v>
      </c>
    </row>
    <row r="141" spans="1:16" ht="12" thickTop="1" x14ac:dyDescent="0.15"/>
  </sheetData>
  <mergeCells count="7">
    <mergeCell ref="B99:D9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P118"/>
  <sheetViews>
    <sheetView topLeftCell="E1" zoomScale="115" zoomScaleNormal="115" workbookViewId="0">
      <pane ySplit="6" topLeftCell="A55" activePane="bottomLeft" state="frozen"/>
      <selection pane="bottomLeft" activeCell="G44" sqref="G44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2442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2421</v>
      </c>
      <c r="B7" s="263"/>
      <c r="C7" s="328">
        <v>96339.580299999114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96339.580299999114</v>
      </c>
      <c r="O7" s="328">
        <f>+C83</f>
        <v>491122.5802999991</v>
      </c>
    </row>
    <row r="8" spans="1:15" x14ac:dyDescent="0.15">
      <c r="A8" s="193" t="s">
        <v>2422</v>
      </c>
      <c r="B8" s="193"/>
      <c r="C8" s="329">
        <v>79947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96339.580299999114</v>
      </c>
      <c r="O8" s="329">
        <f>O7+G8-I8-L8</f>
        <v>491122.5802999991</v>
      </c>
    </row>
    <row r="9" spans="1:15" x14ac:dyDescent="0.15">
      <c r="A9" s="193" t="s">
        <v>2454</v>
      </c>
      <c r="B9" s="193"/>
      <c r="C9" s="329">
        <v>44959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1" si="0">+N8-I9-L9</f>
        <v>96339.580299999114</v>
      </c>
      <c r="O9" s="329">
        <f t="shared" ref="O9:O11" si="1">O8+G9-I9-L9</f>
        <v>491122.5802999991</v>
      </c>
    </row>
    <row r="10" spans="1:15" x14ac:dyDescent="0.15">
      <c r="A10" s="193" t="s">
        <v>2424</v>
      </c>
      <c r="B10" s="193"/>
      <c r="C10" s="329">
        <v>44961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96339.580299999114</v>
      </c>
      <c r="O10" s="329">
        <f t="shared" si="1"/>
        <v>491122.5802999991</v>
      </c>
    </row>
    <row r="11" spans="1:15" x14ac:dyDescent="0.15">
      <c r="A11" s="193" t="s">
        <v>2425</v>
      </c>
      <c r="B11" s="193"/>
      <c r="C11" s="329">
        <v>134996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96339.580299999114</v>
      </c>
      <c r="O11" s="329">
        <f t="shared" si="1"/>
        <v>491122.5802999991</v>
      </c>
    </row>
    <row r="12" spans="1:15" x14ac:dyDescent="0.15">
      <c r="A12" s="193" t="s">
        <v>2426</v>
      </c>
      <c r="B12" s="193"/>
      <c r="C12" s="329">
        <v>89920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ref="N12:N38" si="2">+N11-I12-L12</f>
        <v>96339.580299999114</v>
      </c>
      <c r="O12" s="329">
        <f t="shared" ref="O12:O38" si="3">O11+G12-I12-L12</f>
        <v>491122.5802999991</v>
      </c>
    </row>
    <row r="13" spans="1:15" x14ac:dyDescent="0.15">
      <c r="A13" s="193"/>
      <c r="B13" s="193"/>
      <c r="C13" s="329"/>
      <c r="D13" s="482"/>
      <c r="E13" s="193"/>
      <c r="F13" s="203"/>
      <c r="G13" s="329"/>
      <c r="H13" s="482">
        <v>41609</v>
      </c>
      <c r="I13" s="329">
        <v>2475</v>
      </c>
      <c r="J13" s="193" t="s">
        <v>2421</v>
      </c>
      <c r="K13" s="193"/>
      <c r="L13" s="329"/>
      <c r="M13" s="207"/>
      <c r="N13" s="329">
        <f t="shared" si="2"/>
        <v>93864.580299999114</v>
      </c>
      <c r="O13" s="329">
        <f t="shared" si="3"/>
        <v>488647.5802999991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>
        <v>41610</v>
      </c>
      <c r="I14" s="329">
        <v>4979.49</v>
      </c>
      <c r="J14" s="193" t="s">
        <v>2421</v>
      </c>
      <c r="K14" s="193" t="s">
        <v>2467</v>
      </c>
      <c r="L14" s="329">
        <v>69762.929999999993</v>
      </c>
      <c r="M14" s="193" t="s">
        <v>2421</v>
      </c>
      <c r="N14" s="329">
        <f t="shared" si="2"/>
        <v>19122.160299999116</v>
      </c>
      <c r="O14" s="329">
        <f t="shared" si="3"/>
        <v>413905.16029999912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41610</v>
      </c>
      <c r="I15" s="329"/>
      <c r="J15" s="193"/>
      <c r="K15" s="193" t="s">
        <v>2467</v>
      </c>
      <c r="L15" s="329">
        <v>19122.160299999116</v>
      </c>
      <c r="M15" s="193" t="s">
        <v>2421</v>
      </c>
      <c r="N15" s="329">
        <f t="shared" si="2"/>
        <v>0</v>
      </c>
      <c r="O15" s="329">
        <f t="shared" si="3"/>
        <v>394783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41610</v>
      </c>
      <c r="I16" s="329"/>
      <c r="J16" s="193"/>
      <c r="K16" s="193" t="s">
        <v>2467</v>
      </c>
      <c r="L16" s="329">
        <v>32502.599700000901</v>
      </c>
      <c r="M16" s="193" t="s">
        <v>2422</v>
      </c>
      <c r="N16" s="329">
        <f>C8+N15-I16-L16</f>
        <v>47444.400299999099</v>
      </c>
      <c r="O16" s="329">
        <f t="shared" si="3"/>
        <v>362280.40029999911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41610</v>
      </c>
      <c r="I17" s="329"/>
      <c r="J17" s="193"/>
      <c r="K17" s="193" t="s">
        <v>2467</v>
      </c>
      <c r="L17" s="329">
        <v>35988.35</v>
      </c>
      <c r="M17" s="193" t="s">
        <v>2422</v>
      </c>
      <c r="N17" s="329">
        <f t="shared" si="2"/>
        <v>11456.0502999991</v>
      </c>
      <c r="O17" s="329">
        <f t="shared" si="3"/>
        <v>326292.05029999913</v>
      </c>
    </row>
    <row r="18" spans="1:15" x14ac:dyDescent="0.15">
      <c r="A18" s="193"/>
      <c r="B18" s="193"/>
      <c r="C18" s="329"/>
      <c r="D18" s="482">
        <v>41611</v>
      </c>
      <c r="E18" s="193" t="s">
        <v>1283</v>
      </c>
      <c r="F18" s="193" t="s">
        <v>2444</v>
      </c>
      <c r="G18" s="329">
        <v>80034</v>
      </c>
      <c r="H18" s="482">
        <v>41611</v>
      </c>
      <c r="I18" s="329">
        <v>9992.9700000000012</v>
      </c>
      <c r="J18" s="193" t="s">
        <v>2422</v>
      </c>
      <c r="K18" s="193" t="s">
        <v>2467</v>
      </c>
      <c r="L18" s="329">
        <v>1463.0802999990992</v>
      </c>
      <c r="M18" s="193" t="s">
        <v>2422</v>
      </c>
      <c r="N18" s="329">
        <f t="shared" si="2"/>
        <v>0</v>
      </c>
      <c r="O18" s="329">
        <f t="shared" si="3"/>
        <v>394870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41611</v>
      </c>
      <c r="I19" s="329"/>
      <c r="J19" s="193"/>
      <c r="K19" s="193" t="s">
        <v>2467</v>
      </c>
      <c r="L19" s="329">
        <v>44959</v>
      </c>
      <c r="M19" s="193" t="s">
        <v>2454</v>
      </c>
      <c r="N19" s="329">
        <f>C9+N18-I19-L19</f>
        <v>0</v>
      </c>
      <c r="O19" s="329">
        <f t="shared" si="3"/>
        <v>349911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>
        <v>41611</v>
      </c>
      <c r="I20" s="329"/>
      <c r="J20" s="193"/>
      <c r="K20" s="193" t="s">
        <v>2467</v>
      </c>
      <c r="L20" s="329">
        <v>14839.4897000009</v>
      </c>
      <c r="M20" s="193" t="s">
        <v>2424</v>
      </c>
      <c r="N20" s="329">
        <f>C10+N19-I20-L20</f>
        <v>30121.5102999991</v>
      </c>
      <c r="O20" s="329">
        <f t="shared" si="3"/>
        <v>335071.51029999909</v>
      </c>
    </row>
    <row r="21" spans="1:15" x14ac:dyDescent="0.15">
      <c r="A21" s="193"/>
      <c r="B21" s="193"/>
      <c r="C21" s="329"/>
      <c r="D21" s="482">
        <v>41612</v>
      </c>
      <c r="E21" s="193" t="s">
        <v>1283</v>
      </c>
      <c r="F21" s="203" t="s">
        <v>2445</v>
      </c>
      <c r="G21" s="329">
        <v>160146</v>
      </c>
      <c r="H21" s="482">
        <v>41612</v>
      </c>
      <c r="I21" s="329">
        <v>30121.5102999991</v>
      </c>
      <c r="J21" s="193" t="s">
        <v>2424</v>
      </c>
      <c r="K21" s="193"/>
      <c r="L21" s="329"/>
      <c r="M21" s="193"/>
      <c r="N21" s="329">
        <f t="shared" si="2"/>
        <v>0</v>
      </c>
      <c r="O21" s="329">
        <f t="shared" si="3"/>
        <v>465096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>
        <v>41612</v>
      </c>
      <c r="I22" s="329">
        <v>18694.639700000898</v>
      </c>
      <c r="J22" s="193" t="s">
        <v>2425</v>
      </c>
      <c r="K22" s="193" t="s">
        <v>2467</v>
      </c>
      <c r="L22" s="329">
        <v>9397.14</v>
      </c>
      <c r="M22" s="193" t="s">
        <v>2425</v>
      </c>
      <c r="N22" s="329">
        <f>C11+N21-I22-L22</f>
        <v>106904.2202999991</v>
      </c>
      <c r="O22" s="329">
        <f t="shared" si="3"/>
        <v>437004.22029999911</v>
      </c>
    </row>
    <row r="23" spans="1:15" x14ac:dyDescent="0.15">
      <c r="A23" s="193"/>
      <c r="B23" s="193"/>
      <c r="C23" s="329"/>
      <c r="D23" s="482">
        <v>41613</v>
      </c>
      <c r="E23" s="193" t="s">
        <v>1283</v>
      </c>
      <c r="F23" s="203" t="s">
        <v>2445</v>
      </c>
      <c r="G23" s="329">
        <v>80124</v>
      </c>
      <c r="H23" s="482">
        <v>41613</v>
      </c>
      <c r="I23" s="329">
        <v>7214.8000000000011</v>
      </c>
      <c r="J23" s="193" t="s">
        <v>2425</v>
      </c>
      <c r="K23" s="193" t="s">
        <v>2467</v>
      </c>
      <c r="L23" s="329">
        <v>64800.28</v>
      </c>
      <c r="M23" s="193" t="s">
        <v>2425</v>
      </c>
      <c r="N23" s="329">
        <f t="shared" si="2"/>
        <v>34889.140299999097</v>
      </c>
      <c r="O23" s="329">
        <f t="shared" si="3"/>
        <v>445113.14029999916</v>
      </c>
    </row>
    <row r="24" spans="1:15" x14ac:dyDescent="0.15">
      <c r="A24" s="193"/>
      <c r="B24" s="193"/>
      <c r="C24" s="329"/>
      <c r="D24" s="482">
        <v>41614</v>
      </c>
      <c r="E24" s="193" t="s">
        <v>1283</v>
      </c>
      <c r="F24" s="203" t="s">
        <v>2446</v>
      </c>
      <c r="G24" s="329">
        <v>160117</v>
      </c>
      <c r="H24" s="482">
        <v>41614</v>
      </c>
      <c r="I24" s="329">
        <v>9988</v>
      </c>
      <c r="J24" s="193" t="s">
        <v>2425</v>
      </c>
      <c r="K24" s="193" t="s">
        <v>2467</v>
      </c>
      <c r="L24" s="329">
        <v>3586</v>
      </c>
      <c r="M24" s="193" t="s">
        <v>2425</v>
      </c>
      <c r="N24" s="329">
        <f t="shared" si="2"/>
        <v>21315.140299999097</v>
      </c>
      <c r="O24" s="329">
        <f t="shared" si="3"/>
        <v>591656.14029999916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41615</v>
      </c>
      <c r="I25" s="329">
        <v>9938.02</v>
      </c>
      <c r="J25" s="193" t="s">
        <v>2425</v>
      </c>
      <c r="K25" s="193" t="s">
        <v>2467</v>
      </c>
      <c r="L25" s="329">
        <v>11377.120299999096</v>
      </c>
      <c r="M25" s="193" t="s">
        <v>2425</v>
      </c>
      <c r="N25" s="329">
        <f t="shared" si="2"/>
        <v>0</v>
      </c>
      <c r="O25" s="329">
        <f t="shared" si="3"/>
        <v>570341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41615</v>
      </c>
      <c r="I26" s="329"/>
      <c r="J26" s="193"/>
      <c r="K26" s="193" t="s">
        <v>2467</v>
      </c>
      <c r="L26" s="329">
        <v>10763.859700000899</v>
      </c>
      <c r="M26" s="193" t="s">
        <v>2426</v>
      </c>
      <c r="N26" s="329">
        <f>C12+N25-I26-L26</f>
        <v>79156.140299999097</v>
      </c>
      <c r="O26" s="329">
        <f t="shared" si="3"/>
        <v>559577.14029999916</v>
      </c>
    </row>
    <row r="27" spans="1:15" x14ac:dyDescent="0.15">
      <c r="A27" s="193"/>
      <c r="B27" s="193"/>
      <c r="C27" s="329"/>
      <c r="D27" s="482"/>
      <c r="E27" s="193"/>
      <c r="F27" s="203"/>
      <c r="G27" s="329"/>
      <c r="H27" s="482">
        <v>41616</v>
      </c>
      <c r="I27" s="329">
        <v>4482.3599999999997</v>
      </c>
      <c r="J27" s="193" t="s">
        <v>2426</v>
      </c>
      <c r="K27" s="193"/>
      <c r="L27" s="329"/>
      <c r="M27" s="193"/>
      <c r="N27" s="329">
        <f t="shared" si="2"/>
        <v>74673.780299999096</v>
      </c>
      <c r="O27" s="329">
        <f t="shared" si="3"/>
        <v>555094.78029999917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>
        <v>41617</v>
      </c>
      <c r="I28" s="329">
        <v>5580.14</v>
      </c>
      <c r="J28" s="193" t="s">
        <v>2426</v>
      </c>
      <c r="K28" s="193" t="s">
        <v>2467</v>
      </c>
      <c r="L28" s="329">
        <v>52730.69</v>
      </c>
      <c r="M28" s="193" t="s">
        <v>2426</v>
      </c>
      <c r="N28" s="329">
        <f t="shared" si="2"/>
        <v>16362.950299999095</v>
      </c>
      <c r="O28" s="329">
        <f t="shared" si="3"/>
        <v>496783.95029999915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>
        <v>41617</v>
      </c>
      <c r="I29" s="329"/>
      <c r="J29" s="193"/>
      <c r="K29" s="193" t="s">
        <v>2467</v>
      </c>
      <c r="L29" s="329">
        <v>16362.950299999095</v>
      </c>
      <c r="M29" s="193" t="s">
        <v>2426</v>
      </c>
      <c r="N29" s="329">
        <f t="shared" si="2"/>
        <v>0</v>
      </c>
      <c r="O29" s="329">
        <f t="shared" si="3"/>
        <v>480421.00000000006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>
        <v>41617</v>
      </c>
      <c r="I30" s="329"/>
      <c r="J30" s="193"/>
      <c r="K30" s="193" t="s">
        <v>2467</v>
      </c>
      <c r="L30" s="329">
        <v>19144.249700000899</v>
      </c>
      <c r="M30" s="193" t="s">
        <v>2444</v>
      </c>
      <c r="N30" s="329">
        <f>G18+N29-I30-L30</f>
        <v>60889.750299999097</v>
      </c>
      <c r="O30" s="329">
        <f t="shared" si="3"/>
        <v>461276.75029999914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>
        <v>41617</v>
      </c>
      <c r="I31" s="329"/>
      <c r="J31" s="193"/>
      <c r="K31" s="193" t="s">
        <v>2467</v>
      </c>
      <c r="L31" s="329">
        <v>40662.239999999998</v>
      </c>
      <c r="M31" s="193" t="s">
        <v>2444</v>
      </c>
      <c r="N31" s="329">
        <f t="shared" si="2"/>
        <v>20227.5102999991</v>
      </c>
      <c r="O31" s="329">
        <f t="shared" si="3"/>
        <v>420614.51029999915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>
        <v>41617</v>
      </c>
      <c r="I32" s="329"/>
      <c r="J32" s="193"/>
      <c r="K32" s="193" t="s">
        <v>2467</v>
      </c>
      <c r="L32" s="329">
        <v>20227.5102999991</v>
      </c>
      <c r="M32" s="193" t="s">
        <v>2444</v>
      </c>
      <c r="N32" s="329">
        <f t="shared" si="2"/>
        <v>0</v>
      </c>
      <c r="O32" s="329">
        <f t="shared" si="3"/>
        <v>400387.00000000006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>
        <v>41617</v>
      </c>
      <c r="I33" s="329"/>
      <c r="J33" s="193"/>
      <c r="K33" s="193" t="s">
        <v>2467</v>
      </c>
      <c r="L33" s="329">
        <v>7778.1697000008999</v>
      </c>
      <c r="M33" s="203" t="s">
        <v>2445</v>
      </c>
      <c r="N33" s="329">
        <f>G21+G23+N32-I33-L33</f>
        <v>232491.8302999991</v>
      </c>
      <c r="O33" s="329">
        <f t="shared" si="3"/>
        <v>392608.83029999916</v>
      </c>
    </row>
    <row r="34" spans="1:15" x14ac:dyDescent="0.15">
      <c r="A34" s="193"/>
      <c r="B34" s="193"/>
      <c r="C34" s="329"/>
      <c r="D34" s="482">
        <v>41618</v>
      </c>
      <c r="E34" s="193" t="s">
        <v>319</v>
      </c>
      <c r="F34" s="193" t="s">
        <v>2423</v>
      </c>
      <c r="G34" s="329">
        <v>137947.45800000001</v>
      </c>
      <c r="H34" s="482">
        <v>41618</v>
      </c>
      <c r="I34" s="329">
        <v>4531.46</v>
      </c>
      <c r="J34" s="203" t="s">
        <v>2445</v>
      </c>
      <c r="K34" s="193"/>
      <c r="L34" s="329"/>
      <c r="M34" s="193"/>
      <c r="N34" s="329">
        <f t="shared" si="2"/>
        <v>227960.37029999911</v>
      </c>
      <c r="O34" s="329">
        <f t="shared" si="3"/>
        <v>526024.82829999924</v>
      </c>
    </row>
    <row r="35" spans="1:15" x14ac:dyDescent="0.15">
      <c r="A35" s="193"/>
      <c r="B35" s="193"/>
      <c r="C35" s="329"/>
      <c r="D35" s="482"/>
      <c r="E35" s="193"/>
      <c r="F35" s="193"/>
      <c r="G35" s="329"/>
      <c r="H35" s="482">
        <v>41619</v>
      </c>
      <c r="I35" s="329">
        <v>8128</v>
      </c>
      <c r="J35" s="203" t="s">
        <v>2445</v>
      </c>
      <c r="K35" s="193"/>
      <c r="L35" s="329"/>
      <c r="M35" s="193"/>
      <c r="N35" s="329">
        <f t="shared" si="2"/>
        <v>219832.37029999911</v>
      </c>
      <c r="O35" s="329">
        <f t="shared" si="3"/>
        <v>517896.82829999924</v>
      </c>
    </row>
    <row r="36" spans="1:15" x14ac:dyDescent="0.15">
      <c r="A36" s="193"/>
      <c r="B36" s="193"/>
      <c r="C36" s="329"/>
      <c r="D36" s="482"/>
      <c r="E36" s="193"/>
      <c r="F36" s="203"/>
      <c r="G36" s="329"/>
      <c r="H36" s="482">
        <v>41620</v>
      </c>
      <c r="I36" s="329">
        <v>6952.6900000000005</v>
      </c>
      <c r="J36" s="203" t="s">
        <v>2445</v>
      </c>
      <c r="K36" s="193" t="s">
        <v>2467</v>
      </c>
      <c r="L36" s="329">
        <v>17199.740000000002</v>
      </c>
      <c r="M36" s="203" t="s">
        <v>2445</v>
      </c>
      <c r="N36" s="329">
        <f t="shared" si="2"/>
        <v>195679.94029999911</v>
      </c>
      <c r="O36" s="329">
        <f t="shared" si="3"/>
        <v>493744.39829999924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>
        <v>41621</v>
      </c>
      <c r="I37" s="329">
        <v>8683</v>
      </c>
      <c r="J37" s="203" t="s">
        <v>2445</v>
      </c>
      <c r="K37" s="193"/>
      <c r="L37" s="329"/>
      <c r="M37" s="193"/>
      <c r="N37" s="329">
        <f t="shared" si="2"/>
        <v>186996.94029999911</v>
      </c>
      <c r="O37" s="329">
        <f t="shared" si="3"/>
        <v>485061.39829999924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41622</v>
      </c>
      <c r="I38" s="329">
        <v>6308</v>
      </c>
      <c r="J38" s="203" t="s">
        <v>2445</v>
      </c>
      <c r="K38" s="193" t="s">
        <v>2467</v>
      </c>
      <c r="L38" s="329">
        <v>49650</v>
      </c>
      <c r="M38" s="203" t="s">
        <v>2445</v>
      </c>
      <c r="N38" s="329">
        <f t="shared" si="2"/>
        <v>131038.94029999911</v>
      </c>
      <c r="O38" s="329">
        <f t="shared" si="3"/>
        <v>429103.39829999924</v>
      </c>
    </row>
    <row r="39" spans="1:15" x14ac:dyDescent="0.15">
      <c r="A39" s="193"/>
      <c r="B39" s="193"/>
      <c r="C39" s="329"/>
      <c r="D39" s="482">
        <v>41623</v>
      </c>
      <c r="E39" s="193" t="s">
        <v>319</v>
      </c>
      <c r="F39" s="193" t="s">
        <v>2453</v>
      </c>
      <c r="G39" s="329">
        <v>89950.462</v>
      </c>
      <c r="H39" s="482">
        <v>41623</v>
      </c>
      <c r="I39" s="329">
        <v>2113.7800000000002</v>
      </c>
      <c r="J39" s="203" t="s">
        <v>2445</v>
      </c>
      <c r="K39" s="193"/>
      <c r="L39" s="329"/>
      <c r="M39" s="203"/>
      <c r="N39" s="329">
        <f t="shared" ref="N39:N41" si="4">+N38-I39-L39</f>
        <v>128925.16029999912</v>
      </c>
      <c r="O39" s="329">
        <f t="shared" ref="O39:O41" si="5">O38+G39-I39-L39</f>
        <v>516940.08029999922</v>
      </c>
    </row>
    <row r="40" spans="1:15" x14ac:dyDescent="0.15">
      <c r="A40" s="193"/>
      <c r="B40" s="193"/>
      <c r="C40" s="329"/>
      <c r="D40" s="482"/>
      <c r="E40" s="193"/>
      <c r="F40" s="193"/>
      <c r="G40" s="329"/>
      <c r="H40" s="482">
        <v>41624</v>
      </c>
      <c r="I40" s="329">
        <v>5310.38</v>
      </c>
      <c r="J40" s="203" t="s">
        <v>2445</v>
      </c>
      <c r="K40" s="193"/>
      <c r="L40" s="329"/>
      <c r="M40" s="203"/>
      <c r="N40" s="329">
        <f t="shared" si="4"/>
        <v>123614.78029999911</v>
      </c>
      <c r="O40" s="329">
        <f t="shared" si="5"/>
        <v>511629.70029999921</v>
      </c>
    </row>
    <row r="41" spans="1:15" x14ac:dyDescent="0.15">
      <c r="A41" s="193"/>
      <c r="B41" s="193"/>
      <c r="C41" s="329"/>
      <c r="D41" s="482">
        <v>41625</v>
      </c>
      <c r="E41" s="193" t="s">
        <v>1283</v>
      </c>
      <c r="F41" s="203" t="s">
        <v>2447</v>
      </c>
      <c r="G41" s="329">
        <v>80028</v>
      </c>
      <c r="H41" s="482">
        <v>41625</v>
      </c>
      <c r="I41" s="329">
        <v>6273.09</v>
      </c>
      <c r="J41" s="203" t="s">
        <v>2445</v>
      </c>
      <c r="K41" s="193"/>
      <c r="L41" s="329"/>
      <c r="M41" s="203"/>
      <c r="N41" s="329">
        <f t="shared" si="4"/>
        <v>117341.69029999911</v>
      </c>
      <c r="O41" s="329">
        <f t="shared" si="5"/>
        <v>585384.61029999924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41626</v>
      </c>
      <c r="I42" s="329">
        <v>8978.9200000000019</v>
      </c>
      <c r="J42" s="203" t="s">
        <v>2445</v>
      </c>
      <c r="K42" s="193" t="s">
        <v>2467</v>
      </c>
      <c r="L42" s="329">
        <v>38503.899999999994</v>
      </c>
      <c r="M42" s="203" t="s">
        <v>2445</v>
      </c>
      <c r="N42" s="329">
        <f t="shared" ref="N42:N82" si="6">+N41-I42-L42</f>
        <v>69858.870299999122</v>
      </c>
      <c r="O42" s="329">
        <f t="shared" ref="O42:O82" si="7">O41+G42-I42-L42</f>
        <v>537901.79029999918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41626</v>
      </c>
      <c r="I43" s="329"/>
      <c r="J43" s="193"/>
      <c r="K43" s="193" t="s">
        <v>2467</v>
      </c>
      <c r="L43" s="329">
        <v>58971.98</v>
      </c>
      <c r="M43" s="203" t="s">
        <v>2445</v>
      </c>
      <c r="N43" s="329">
        <f t="shared" si="6"/>
        <v>10886.890299999119</v>
      </c>
      <c r="O43" s="329">
        <f t="shared" si="7"/>
        <v>478929.8102999992</v>
      </c>
    </row>
    <row r="44" spans="1:15" x14ac:dyDescent="0.15">
      <c r="A44" s="193"/>
      <c r="B44" s="193"/>
      <c r="C44" s="329"/>
      <c r="D44" s="482"/>
      <c r="E44" s="193"/>
      <c r="F44" s="203"/>
      <c r="G44" s="329"/>
      <c r="H44" s="482">
        <v>41626</v>
      </c>
      <c r="I44" s="329"/>
      <c r="J44" s="193"/>
      <c r="K44" s="193" t="s">
        <v>2467</v>
      </c>
      <c r="L44" s="329">
        <v>4000.41</v>
      </c>
      <c r="M44" s="203" t="s">
        <v>2445</v>
      </c>
      <c r="N44" s="329">
        <f t="shared" si="6"/>
        <v>6886.4802999991189</v>
      </c>
      <c r="O44" s="329">
        <f t="shared" si="7"/>
        <v>474929.40029999922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41626</v>
      </c>
      <c r="I45" s="329"/>
      <c r="J45" s="203"/>
      <c r="K45" s="193" t="s">
        <v>2467</v>
      </c>
      <c r="L45" s="329">
        <v>6886.4802999991043</v>
      </c>
      <c r="M45" s="203" t="s">
        <v>2445</v>
      </c>
      <c r="N45" s="329">
        <f t="shared" si="6"/>
        <v>1.4551915228366852E-11</v>
      </c>
      <c r="O45" s="329">
        <f t="shared" si="7"/>
        <v>468042.9200000001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>
        <v>41626</v>
      </c>
      <c r="I46" s="329"/>
      <c r="J46" s="203"/>
      <c r="K46" s="193" t="s">
        <v>2467</v>
      </c>
      <c r="L46" s="329">
        <v>2562.4797000008898</v>
      </c>
      <c r="M46" s="203" t="s">
        <v>2446</v>
      </c>
      <c r="N46" s="329">
        <f>G24+N45-I46-L46</f>
        <v>157554.5202999991</v>
      </c>
      <c r="O46" s="329">
        <f t="shared" si="7"/>
        <v>465480.4402999992</v>
      </c>
    </row>
    <row r="47" spans="1:15" x14ac:dyDescent="0.15">
      <c r="A47" s="193"/>
      <c r="B47" s="193"/>
      <c r="C47" s="329"/>
      <c r="D47" s="482">
        <v>41627</v>
      </c>
      <c r="E47" s="193" t="s">
        <v>1283</v>
      </c>
      <c r="F47" s="203" t="s">
        <v>2448</v>
      </c>
      <c r="G47" s="329">
        <v>90187</v>
      </c>
      <c r="H47" s="482">
        <v>41627</v>
      </c>
      <c r="I47" s="329">
        <v>7067.7099999999991</v>
      </c>
      <c r="J47" s="203" t="s">
        <v>2446</v>
      </c>
      <c r="K47" s="193" t="s">
        <v>2467</v>
      </c>
      <c r="L47" s="329">
        <v>34593.51</v>
      </c>
      <c r="M47" s="203" t="s">
        <v>2446</v>
      </c>
      <c r="N47" s="329">
        <f t="shared" si="6"/>
        <v>115893.3002999991</v>
      </c>
      <c r="O47" s="329">
        <f t="shared" si="7"/>
        <v>514006.22029999923</v>
      </c>
    </row>
    <row r="48" spans="1:15" x14ac:dyDescent="0.15">
      <c r="A48" s="193"/>
      <c r="B48" s="193"/>
      <c r="C48" s="329"/>
      <c r="D48" s="482">
        <v>41628</v>
      </c>
      <c r="E48" s="193" t="s">
        <v>1283</v>
      </c>
      <c r="F48" s="203" t="s">
        <v>2449</v>
      </c>
      <c r="G48" s="329">
        <v>120235</v>
      </c>
      <c r="H48" s="482">
        <v>41628</v>
      </c>
      <c r="I48" s="329">
        <v>4486.91</v>
      </c>
      <c r="J48" s="203" t="s">
        <v>2446</v>
      </c>
      <c r="K48" s="193"/>
      <c r="L48" s="329"/>
      <c r="M48" s="193"/>
      <c r="N48" s="329">
        <f t="shared" si="6"/>
        <v>111406.3902999991</v>
      </c>
      <c r="O48" s="329">
        <f t="shared" si="7"/>
        <v>629754.3102999992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41629</v>
      </c>
      <c r="I49" s="329">
        <v>5381.6399999999994</v>
      </c>
      <c r="J49" s="203" t="s">
        <v>2446</v>
      </c>
      <c r="K49" s="193"/>
      <c r="L49" s="329"/>
      <c r="M49" s="193"/>
      <c r="N49" s="329">
        <f t="shared" si="6"/>
        <v>106024.7502999991</v>
      </c>
      <c r="O49" s="329">
        <f t="shared" si="7"/>
        <v>624372.67029999918</v>
      </c>
    </row>
    <row r="50" spans="1:15" x14ac:dyDescent="0.15">
      <c r="A50" s="193"/>
      <c r="B50" s="193"/>
      <c r="C50" s="329"/>
      <c r="D50" s="482"/>
      <c r="E50" s="193"/>
      <c r="F50" s="203"/>
      <c r="G50" s="329"/>
      <c r="H50" s="482">
        <v>41630</v>
      </c>
      <c r="I50" s="329">
        <v>6197.5099999999993</v>
      </c>
      <c r="J50" s="203" t="s">
        <v>2446</v>
      </c>
      <c r="K50" s="193"/>
      <c r="L50" s="329"/>
      <c r="M50" s="193"/>
      <c r="N50" s="329">
        <f t="shared" si="6"/>
        <v>99827.240299999103</v>
      </c>
      <c r="O50" s="329">
        <f t="shared" si="7"/>
        <v>618175.16029999917</v>
      </c>
    </row>
    <row r="51" spans="1:15" x14ac:dyDescent="0.15">
      <c r="A51" s="193"/>
      <c r="B51" s="193"/>
      <c r="C51" s="329"/>
      <c r="D51" s="482"/>
      <c r="E51" s="193"/>
      <c r="F51" s="203"/>
      <c r="G51" s="329"/>
      <c r="H51" s="482">
        <v>41631</v>
      </c>
      <c r="I51" s="329">
        <v>12671.42</v>
      </c>
      <c r="J51" s="203" t="s">
        <v>2446</v>
      </c>
      <c r="K51" s="193" t="s">
        <v>2467</v>
      </c>
      <c r="L51" s="329">
        <v>1092.55</v>
      </c>
      <c r="M51" s="203" t="s">
        <v>2446</v>
      </c>
      <c r="N51" s="329">
        <f t="shared" si="6"/>
        <v>86063.270299999102</v>
      </c>
      <c r="O51" s="329">
        <f t="shared" si="7"/>
        <v>604411.19029999909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41632</v>
      </c>
      <c r="I52" s="329">
        <v>7663.32</v>
      </c>
      <c r="J52" s="203" t="s">
        <v>2446</v>
      </c>
      <c r="K52" s="193" t="s">
        <v>2467</v>
      </c>
      <c r="L52" s="329">
        <v>9104.77</v>
      </c>
      <c r="M52" s="203" t="s">
        <v>2446</v>
      </c>
      <c r="N52" s="329">
        <f t="shared" si="6"/>
        <v>69295.18029999909</v>
      </c>
      <c r="O52" s="329">
        <f t="shared" si="7"/>
        <v>587643.10029999912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41633</v>
      </c>
      <c r="I53" s="329">
        <v>5999.04</v>
      </c>
      <c r="J53" s="203" t="s">
        <v>2446</v>
      </c>
      <c r="K53" s="193" t="s">
        <v>2467</v>
      </c>
      <c r="L53" s="329">
        <v>18585.419999999998</v>
      </c>
      <c r="M53" s="203" t="s">
        <v>2446</v>
      </c>
      <c r="N53" s="329">
        <f t="shared" si="6"/>
        <v>44710.720299999091</v>
      </c>
      <c r="O53" s="329">
        <f t="shared" si="7"/>
        <v>563058.64029999904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41633</v>
      </c>
      <c r="I54" s="329"/>
      <c r="J54" s="193"/>
      <c r="K54" s="193" t="s">
        <v>2467</v>
      </c>
      <c r="L54" s="329">
        <v>17688.96</v>
      </c>
      <c r="M54" s="203" t="s">
        <v>2446</v>
      </c>
      <c r="N54" s="329">
        <f t="shared" si="6"/>
        <v>27021.760299999092</v>
      </c>
      <c r="O54" s="329">
        <f t="shared" si="7"/>
        <v>545369.68029999908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41634</v>
      </c>
      <c r="I55" s="329">
        <v>4627.8200000000006</v>
      </c>
      <c r="J55" s="203" t="s">
        <v>2446</v>
      </c>
      <c r="K55" s="193" t="s">
        <v>2467</v>
      </c>
      <c r="L55" s="329">
        <v>22393.940299999093</v>
      </c>
      <c r="M55" s="203" t="s">
        <v>2446</v>
      </c>
      <c r="N55" s="329">
        <f t="shared" si="6"/>
        <v>0</v>
      </c>
      <c r="O55" s="329">
        <f t="shared" si="7"/>
        <v>518347.92000000004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41634</v>
      </c>
      <c r="I56" s="329"/>
      <c r="J56" s="193"/>
      <c r="K56" s="193" t="s">
        <v>2467</v>
      </c>
      <c r="L56" s="329">
        <v>15308.9897000009</v>
      </c>
      <c r="M56" s="193" t="s">
        <v>2423</v>
      </c>
      <c r="N56" s="329">
        <f>G34+N55-I56-L56</f>
        <v>122638.46829999911</v>
      </c>
      <c r="O56" s="329">
        <f t="shared" si="7"/>
        <v>503038.93029999913</v>
      </c>
    </row>
    <row r="57" spans="1:15" x14ac:dyDescent="0.15">
      <c r="A57" s="193"/>
      <c r="B57" s="193"/>
      <c r="C57" s="329"/>
      <c r="D57" s="482"/>
      <c r="E57" s="193"/>
      <c r="F57" s="193"/>
      <c r="G57" s="329"/>
      <c r="H57" s="482">
        <v>41634</v>
      </c>
      <c r="I57" s="329"/>
      <c r="J57" s="193"/>
      <c r="K57" s="193" t="s">
        <v>2467</v>
      </c>
      <c r="L57" s="329">
        <v>35941.86</v>
      </c>
      <c r="M57" s="193" t="s">
        <v>2423</v>
      </c>
      <c r="N57" s="329">
        <f t="shared" si="6"/>
        <v>86696.608299999105</v>
      </c>
      <c r="O57" s="329">
        <f t="shared" si="7"/>
        <v>467097.07029999915</v>
      </c>
    </row>
    <row r="58" spans="1:15" x14ac:dyDescent="0.15">
      <c r="A58" s="193"/>
      <c r="B58" s="193"/>
      <c r="C58" s="329"/>
      <c r="D58" s="482">
        <v>41635</v>
      </c>
      <c r="E58" s="193" t="s">
        <v>1283</v>
      </c>
      <c r="F58" s="203" t="s">
        <v>2450</v>
      </c>
      <c r="G58" s="329">
        <v>135377</v>
      </c>
      <c r="H58" s="482">
        <v>41635</v>
      </c>
      <c r="I58" s="329">
        <v>5266.74</v>
      </c>
      <c r="J58" s="193" t="s">
        <v>2423</v>
      </c>
      <c r="K58" s="193" t="s">
        <v>2467</v>
      </c>
      <c r="L58" s="329">
        <v>30256.46</v>
      </c>
      <c r="M58" s="193" t="s">
        <v>2423</v>
      </c>
      <c r="N58" s="329">
        <f t="shared" si="6"/>
        <v>51173.408299999101</v>
      </c>
      <c r="O58" s="329">
        <f t="shared" si="7"/>
        <v>566950.87029999914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>
        <v>41635</v>
      </c>
      <c r="I59" s="329"/>
      <c r="J59" s="193"/>
      <c r="K59" s="193" t="s">
        <v>2467</v>
      </c>
      <c r="L59" s="329">
        <v>32072.75</v>
      </c>
      <c r="M59" s="193" t="s">
        <v>2423</v>
      </c>
      <c r="N59" s="329">
        <f t="shared" si="6"/>
        <v>19100.658299999101</v>
      </c>
      <c r="O59" s="329">
        <f t="shared" si="7"/>
        <v>534878.12029999914</v>
      </c>
    </row>
    <row r="60" spans="1:15" x14ac:dyDescent="0.15">
      <c r="A60" s="193"/>
      <c r="B60" s="193"/>
      <c r="C60" s="329"/>
      <c r="D60" s="482"/>
      <c r="E60" s="193"/>
      <c r="F60" s="193"/>
      <c r="G60" s="329"/>
      <c r="H60" s="482">
        <v>41635</v>
      </c>
      <c r="I60" s="329"/>
      <c r="J60" s="193"/>
      <c r="K60" s="193" t="s">
        <v>2467</v>
      </c>
      <c r="L60" s="329">
        <v>1237.67</v>
      </c>
      <c r="M60" s="193" t="s">
        <v>2423</v>
      </c>
      <c r="N60" s="329">
        <f t="shared" si="6"/>
        <v>17862.988299999102</v>
      </c>
      <c r="O60" s="329">
        <f t="shared" si="7"/>
        <v>533640.45029999909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>
        <v>41636</v>
      </c>
      <c r="I61" s="329">
        <v>7668.89</v>
      </c>
      <c r="J61" s="193" t="s">
        <v>2454</v>
      </c>
      <c r="K61" s="193" t="s">
        <v>2467</v>
      </c>
      <c r="L61" s="329">
        <v>10194.098299999103</v>
      </c>
      <c r="M61" s="193" t="s">
        <v>2423</v>
      </c>
      <c r="N61" s="329">
        <f t="shared" si="6"/>
        <v>0</v>
      </c>
      <c r="O61" s="329">
        <f t="shared" si="7"/>
        <v>515777.462</v>
      </c>
    </row>
    <row r="62" spans="1:15" x14ac:dyDescent="0.15">
      <c r="A62" s="193"/>
      <c r="B62" s="193"/>
      <c r="C62" s="329"/>
      <c r="D62" s="482"/>
      <c r="E62" s="193"/>
      <c r="F62" s="193"/>
      <c r="G62" s="329"/>
      <c r="H62" s="482">
        <v>41636</v>
      </c>
      <c r="I62" s="329"/>
      <c r="J62" s="193"/>
      <c r="K62" s="193" t="s">
        <v>2468</v>
      </c>
      <c r="L62" s="329">
        <v>23212.831700000901</v>
      </c>
      <c r="M62" s="193" t="str">
        <f>+'[1]รับ 1213'!$F$51</f>
        <v>TOP 221113</v>
      </c>
      <c r="N62" s="329">
        <f>G39+N61-I62-L62</f>
        <v>66737.630299999102</v>
      </c>
      <c r="O62" s="329">
        <f t="shared" si="7"/>
        <v>492564.63029999909</v>
      </c>
    </row>
    <row r="63" spans="1:15" x14ac:dyDescent="0.15">
      <c r="A63" s="193"/>
      <c r="B63" s="193"/>
      <c r="C63" s="329"/>
      <c r="D63" s="482"/>
      <c r="E63" s="193"/>
      <c r="F63" s="193"/>
      <c r="G63" s="329"/>
      <c r="H63" s="482">
        <v>41636</v>
      </c>
      <c r="I63" s="329"/>
      <c r="J63" s="193"/>
      <c r="K63" s="193" t="s">
        <v>2468</v>
      </c>
      <c r="L63" s="329">
        <v>33123.79</v>
      </c>
      <c r="M63" s="193" t="str">
        <f>+'[1]รับ 1213'!$F$51</f>
        <v>TOP 221113</v>
      </c>
      <c r="N63" s="329">
        <f t="shared" si="6"/>
        <v>33613.840299999101</v>
      </c>
      <c r="O63" s="329">
        <f t="shared" si="7"/>
        <v>459440.84029999911</v>
      </c>
    </row>
    <row r="64" spans="1:15" x14ac:dyDescent="0.15">
      <c r="A64" s="193"/>
      <c r="B64" s="193"/>
      <c r="C64" s="329"/>
      <c r="D64" s="482"/>
      <c r="E64" s="193"/>
      <c r="F64" s="193"/>
      <c r="G64" s="329"/>
      <c r="H64" s="482">
        <v>41637</v>
      </c>
      <c r="I64" s="329">
        <v>2025.44</v>
      </c>
      <c r="J64" s="193" t="str">
        <f>+'[1]รับ 1213'!$F$51</f>
        <v>TOP 221113</v>
      </c>
      <c r="K64" s="193" t="s">
        <v>2468</v>
      </c>
      <c r="L64" s="329">
        <v>31588.400299999103</v>
      </c>
      <c r="M64" s="193" t="str">
        <f>+'[1]รับ 1213'!$F$51</f>
        <v>TOP 221113</v>
      </c>
      <c r="N64" s="329">
        <f t="shared" si="6"/>
        <v>0</v>
      </c>
      <c r="O64" s="329">
        <f t="shared" si="7"/>
        <v>425827</v>
      </c>
    </row>
    <row r="65" spans="1:15" x14ac:dyDescent="0.15">
      <c r="A65" s="193"/>
      <c r="B65" s="193"/>
      <c r="C65" s="329"/>
      <c r="D65" s="482"/>
      <c r="E65" s="193"/>
      <c r="F65" s="193"/>
      <c r="G65" s="329"/>
      <c r="H65" s="482">
        <v>41637</v>
      </c>
      <c r="I65" s="329"/>
      <c r="J65" s="193"/>
      <c r="K65" s="193" t="s">
        <v>2467</v>
      </c>
      <c r="L65" s="329">
        <v>3876.7597000009</v>
      </c>
      <c r="M65" s="193" t="s">
        <v>2447</v>
      </c>
      <c r="N65" s="329">
        <f>G41+N64-I65-L65</f>
        <v>76151.240299999103</v>
      </c>
      <c r="O65" s="329">
        <f t="shared" si="7"/>
        <v>421950.24029999907</v>
      </c>
    </row>
    <row r="66" spans="1:15" x14ac:dyDescent="0.15">
      <c r="A66" s="193"/>
      <c r="B66" s="193"/>
      <c r="C66" s="329"/>
      <c r="D66" s="482"/>
      <c r="E66" s="193"/>
      <c r="F66" s="193"/>
      <c r="G66" s="329"/>
      <c r="H66" s="482">
        <v>41637</v>
      </c>
      <c r="I66" s="329"/>
      <c r="J66" s="193"/>
      <c r="K66" s="193" t="s">
        <v>2467</v>
      </c>
      <c r="L66" s="329">
        <v>12735.03</v>
      </c>
      <c r="M66" s="193" t="s">
        <v>2447</v>
      </c>
      <c r="N66" s="329">
        <f t="shared" si="6"/>
        <v>63416.210299999104</v>
      </c>
      <c r="O66" s="329">
        <f t="shared" si="7"/>
        <v>409215.21029999905</v>
      </c>
    </row>
    <row r="67" spans="1:15" x14ac:dyDescent="0.15">
      <c r="A67" s="193"/>
      <c r="B67" s="193"/>
      <c r="C67" s="329"/>
      <c r="D67" s="482">
        <v>41638</v>
      </c>
      <c r="E67" s="193" t="s">
        <v>319</v>
      </c>
      <c r="F67" s="193" t="s">
        <v>2451</v>
      </c>
      <c r="G67" s="329">
        <v>44157.538999999997</v>
      </c>
      <c r="H67" s="482">
        <v>41638</v>
      </c>
      <c r="I67" s="329">
        <v>5873.54</v>
      </c>
      <c r="J67" s="193" t="s">
        <v>2447</v>
      </c>
      <c r="K67" s="193" t="s">
        <v>2467</v>
      </c>
      <c r="L67" s="329">
        <v>544.61</v>
      </c>
      <c r="M67" s="193" t="s">
        <v>2447</v>
      </c>
      <c r="N67" s="329">
        <f t="shared" si="6"/>
        <v>56998.060299999102</v>
      </c>
      <c r="O67" s="329">
        <f t="shared" si="7"/>
        <v>446954.59929999907</v>
      </c>
    </row>
    <row r="68" spans="1:15" x14ac:dyDescent="0.15">
      <c r="A68" s="193"/>
      <c r="B68" s="193"/>
      <c r="C68" s="329"/>
      <c r="D68" s="482">
        <v>41638</v>
      </c>
      <c r="E68" s="193" t="s">
        <v>319</v>
      </c>
      <c r="F68" s="193" t="s">
        <v>2452</v>
      </c>
      <c r="G68" s="329">
        <v>135533.81899999999</v>
      </c>
      <c r="H68" s="482">
        <v>41638</v>
      </c>
      <c r="I68" s="329"/>
      <c r="J68" s="193"/>
      <c r="K68" s="193"/>
      <c r="L68" s="329"/>
      <c r="M68" s="193"/>
      <c r="N68" s="329">
        <f t="shared" si="6"/>
        <v>56998.060299999102</v>
      </c>
      <c r="O68" s="329">
        <f t="shared" si="7"/>
        <v>582488.41829999909</v>
      </c>
    </row>
    <row r="69" spans="1:15" x14ac:dyDescent="0.15">
      <c r="A69" s="193"/>
      <c r="B69" s="193"/>
      <c r="C69" s="329"/>
      <c r="D69" s="482"/>
      <c r="E69" s="193"/>
      <c r="F69" s="193"/>
      <c r="G69" s="329"/>
      <c r="H69" s="482">
        <v>41639</v>
      </c>
      <c r="I69" s="329">
        <v>5899.17</v>
      </c>
      <c r="J69" s="193" t="s">
        <v>2447</v>
      </c>
      <c r="K69" s="193" t="s">
        <v>2467</v>
      </c>
      <c r="L69" s="329">
        <v>12579.29</v>
      </c>
      <c r="M69" s="193" t="s">
        <v>2447</v>
      </c>
      <c r="N69" s="329">
        <f t="shared" si="6"/>
        <v>38519.600299999103</v>
      </c>
      <c r="O69" s="329">
        <f t="shared" si="7"/>
        <v>564009.95829999901</v>
      </c>
    </row>
    <row r="70" spans="1:15" x14ac:dyDescent="0.15">
      <c r="A70" s="193"/>
      <c r="B70" s="193"/>
      <c r="C70" s="329"/>
      <c r="D70" s="482"/>
      <c r="E70" s="193"/>
      <c r="F70" s="193"/>
      <c r="G70" s="329"/>
      <c r="H70" s="482">
        <v>41639</v>
      </c>
      <c r="I70" s="329"/>
      <c r="J70" s="193"/>
      <c r="K70" s="193" t="s">
        <v>2467</v>
      </c>
      <c r="L70" s="329">
        <v>11684.2</v>
      </c>
      <c r="M70" s="193" t="s">
        <v>2447</v>
      </c>
      <c r="N70" s="329">
        <f t="shared" si="6"/>
        <v>26835.400299999103</v>
      </c>
      <c r="O70" s="329">
        <f t="shared" si="7"/>
        <v>552325.75829999906</v>
      </c>
    </row>
    <row r="71" spans="1:15" x14ac:dyDescent="0.15">
      <c r="A71" s="193"/>
      <c r="B71" s="193"/>
      <c r="C71" s="329"/>
      <c r="D71" s="482"/>
      <c r="E71" s="193"/>
      <c r="F71" s="193"/>
      <c r="G71" s="329"/>
      <c r="H71" s="482">
        <v>41639</v>
      </c>
      <c r="I71" s="329"/>
      <c r="J71" s="193"/>
      <c r="K71" s="193" t="s">
        <v>2467</v>
      </c>
      <c r="L71" s="329">
        <v>4140.03</v>
      </c>
      <c r="M71" s="193" t="s">
        <v>2447</v>
      </c>
      <c r="N71" s="329">
        <f t="shared" si="6"/>
        <v>22695.370299999104</v>
      </c>
      <c r="O71" s="329">
        <f t="shared" si="7"/>
        <v>548185.72829999903</v>
      </c>
    </row>
    <row r="72" spans="1:15" x14ac:dyDescent="0.15">
      <c r="A72" s="193"/>
      <c r="B72" s="193"/>
      <c r="C72" s="329"/>
      <c r="D72" s="482"/>
      <c r="E72" s="193"/>
      <c r="F72" s="193"/>
      <c r="G72" s="329"/>
      <c r="H72" s="482">
        <v>41639</v>
      </c>
      <c r="I72" s="329"/>
      <c r="J72" s="193"/>
      <c r="K72" s="193" t="s">
        <v>2467</v>
      </c>
      <c r="L72" s="329">
        <v>22695.370299999104</v>
      </c>
      <c r="M72" s="193" t="s">
        <v>2447</v>
      </c>
      <c r="N72" s="329">
        <f t="shared" si="6"/>
        <v>0</v>
      </c>
      <c r="O72" s="329">
        <f t="shared" si="7"/>
        <v>525490.35799999989</v>
      </c>
    </row>
    <row r="73" spans="1:15" x14ac:dyDescent="0.15">
      <c r="A73" s="193"/>
      <c r="B73" s="193"/>
      <c r="C73" s="329"/>
      <c r="D73" s="482"/>
      <c r="E73" s="193"/>
      <c r="F73" s="193"/>
      <c r="G73" s="329"/>
      <c r="H73" s="482">
        <v>41639</v>
      </c>
      <c r="I73" s="329"/>
      <c r="J73" s="193"/>
      <c r="K73" s="193" t="s">
        <v>2467</v>
      </c>
      <c r="L73" s="329">
        <v>35872.8097000009</v>
      </c>
      <c r="M73" s="193" t="s">
        <v>2448</v>
      </c>
      <c r="N73" s="329">
        <f>G47+N72-I73-L73</f>
        <v>54314.1902999991</v>
      </c>
      <c r="O73" s="329">
        <f t="shared" si="7"/>
        <v>489617.54829999898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193"/>
      <c r="N74" s="329">
        <f t="shared" si="6"/>
        <v>54314.1902999991</v>
      </c>
      <c r="O74" s="329">
        <f t="shared" si="7"/>
        <v>489617.54829999898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6"/>
        <v>54314.1902999991</v>
      </c>
      <c r="O75" s="329">
        <f t="shared" si="7"/>
        <v>489617.54829999898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6"/>
        <v>54314.1902999991</v>
      </c>
      <c r="O76" s="329">
        <f t="shared" si="7"/>
        <v>489617.54829999898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6"/>
        <v>54314.1902999991</v>
      </c>
      <c r="O77" s="329">
        <f t="shared" si="7"/>
        <v>489617.54829999898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6"/>
        <v>54314.1902999991</v>
      </c>
      <c r="O78" s="329">
        <f t="shared" si="7"/>
        <v>489617.54829999898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6"/>
        <v>54314.1902999991</v>
      </c>
      <c r="O79" s="329">
        <f t="shared" si="7"/>
        <v>489617.54829999898</v>
      </c>
    </row>
    <row r="80" spans="1:15" hidden="1" x14ac:dyDescent="0.15">
      <c r="A80" s="193"/>
      <c r="B80" s="193"/>
      <c r="C80" s="329"/>
      <c r="D80" s="482"/>
      <c r="E80" s="193"/>
      <c r="F80" s="203"/>
      <c r="G80" s="329"/>
      <c r="H80" s="482"/>
      <c r="I80" s="329"/>
      <c r="J80" s="193"/>
      <c r="K80" s="193"/>
      <c r="L80" s="329"/>
      <c r="M80" s="193"/>
      <c r="N80" s="329">
        <f t="shared" si="6"/>
        <v>54314.1902999991</v>
      </c>
      <c r="O80" s="329">
        <f t="shared" si="7"/>
        <v>489617.54829999898</v>
      </c>
    </row>
    <row r="81" spans="1:16" hidden="1" x14ac:dyDescent="0.15">
      <c r="A81" s="193"/>
      <c r="B81" s="193"/>
      <c r="C81" s="329"/>
      <c r="D81" s="482"/>
      <c r="E81" s="193"/>
      <c r="F81" s="193"/>
      <c r="G81" s="329"/>
      <c r="H81" s="483"/>
      <c r="I81" s="329"/>
      <c r="J81" s="193"/>
      <c r="K81" s="193"/>
      <c r="L81" s="329"/>
      <c r="M81" s="193"/>
      <c r="N81" s="329">
        <f t="shared" si="6"/>
        <v>54314.1902999991</v>
      </c>
      <c r="O81" s="329">
        <f t="shared" si="7"/>
        <v>489617.54829999898</v>
      </c>
    </row>
    <row r="82" spans="1:16" x14ac:dyDescent="0.15">
      <c r="A82" s="220"/>
      <c r="B82" s="220"/>
      <c r="C82" s="334"/>
      <c r="D82" s="482"/>
      <c r="E82" s="220"/>
      <c r="F82" s="220"/>
      <c r="G82" s="334"/>
      <c r="H82" s="484"/>
      <c r="I82" s="334"/>
      <c r="J82" s="220"/>
      <c r="K82" s="220"/>
      <c r="L82" s="334"/>
      <c r="M82" s="220"/>
      <c r="N82" s="329">
        <f t="shared" si="6"/>
        <v>54314.1902999991</v>
      </c>
      <c r="O82" s="329">
        <f t="shared" si="7"/>
        <v>489617.54829999898</v>
      </c>
    </row>
    <row r="83" spans="1:16" x14ac:dyDescent="0.15">
      <c r="A83" s="224"/>
      <c r="B83" s="224"/>
      <c r="C83" s="335">
        <f>SUM(C7:C82)</f>
        <v>491122.5802999991</v>
      </c>
      <c r="D83" s="224"/>
      <c r="E83" s="224"/>
      <c r="F83" s="224"/>
      <c r="G83" s="335">
        <f>SUM(G7:G81)</f>
        <v>1313837.2779999999</v>
      </c>
      <c r="H83" s="226"/>
      <c r="I83" s="335">
        <f>SUM(I7:I81)</f>
        <v>241575.40000000008</v>
      </c>
      <c r="J83" s="224"/>
      <c r="K83" s="224"/>
      <c r="L83" s="335">
        <f>SUM(L9:L81)</f>
        <v>1073766.9100000001</v>
      </c>
      <c r="M83" s="224"/>
      <c r="N83" s="227"/>
      <c r="O83" s="228">
        <f>C83+G83-I83-L83</f>
        <v>489617.54829999874</v>
      </c>
      <c r="P83" s="259"/>
    </row>
    <row r="84" spans="1:16" x14ac:dyDescent="0.15">
      <c r="A84" s="230"/>
      <c r="B84" s="615"/>
      <c r="C84" s="615"/>
      <c r="D84" s="615"/>
      <c r="E84" s="231"/>
      <c r="F84" s="487"/>
      <c r="G84" s="232"/>
      <c r="H84" s="233"/>
      <c r="I84" s="234"/>
      <c r="J84" s="272"/>
      <c r="K84" s="235" t="s">
        <v>200</v>
      </c>
      <c r="L84" s="236">
        <f>+L83+I83</f>
        <v>1315342.3100000003</v>
      </c>
      <c r="M84" s="284"/>
      <c r="N84" s="330">
        <f>+N82</f>
        <v>54314.1902999991</v>
      </c>
      <c r="O84" s="331" t="s">
        <v>2448</v>
      </c>
      <c r="P84" s="259"/>
    </row>
    <row r="85" spans="1:16" x14ac:dyDescent="0.15">
      <c r="A85" s="181"/>
      <c r="B85" s="488"/>
      <c r="C85" s="336"/>
      <c r="D85" s="488"/>
      <c r="E85" s="231"/>
      <c r="F85" s="487"/>
      <c r="G85" s="232"/>
      <c r="H85" s="233"/>
      <c r="I85" s="234"/>
      <c r="J85" s="273"/>
      <c r="K85" s="235"/>
      <c r="L85" s="236"/>
      <c r="M85" s="284"/>
      <c r="N85" s="330">
        <v>120235</v>
      </c>
      <c r="O85" s="331" t="s">
        <v>2449</v>
      </c>
    </row>
    <row r="86" spans="1:16" x14ac:dyDescent="0.15">
      <c r="A86" s="230" t="s">
        <v>2421</v>
      </c>
      <c r="B86" s="488" t="s">
        <v>2441</v>
      </c>
      <c r="C86" s="336"/>
      <c r="D86" s="488"/>
      <c r="E86" s="231" t="s">
        <v>67</v>
      </c>
      <c r="F86" s="487">
        <v>1441466.54</v>
      </c>
      <c r="G86" s="232" t="s">
        <v>98</v>
      </c>
      <c r="H86" s="233">
        <v>41603</v>
      </c>
      <c r="I86" s="234" t="s">
        <v>199</v>
      </c>
      <c r="J86" s="273">
        <v>88885.090299999109</v>
      </c>
      <c r="K86" s="268"/>
      <c r="L86" s="236"/>
      <c r="M86" s="235"/>
      <c r="N86" s="330">
        <v>135377</v>
      </c>
      <c r="O86" s="331" t="s">
        <v>2450</v>
      </c>
    </row>
    <row r="87" spans="1:16" x14ac:dyDescent="0.15">
      <c r="A87" s="230" t="s">
        <v>2422</v>
      </c>
      <c r="B87" s="488" t="s">
        <v>2456</v>
      </c>
      <c r="C87" s="336"/>
      <c r="D87" s="488"/>
      <c r="E87" s="231" t="s">
        <v>67</v>
      </c>
      <c r="F87" s="487">
        <v>3735311.65</v>
      </c>
      <c r="G87" s="232" t="s">
        <v>98</v>
      </c>
      <c r="H87" s="233">
        <v>41607</v>
      </c>
      <c r="I87" s="234" t="s">
        <v>199</v>
      </c>
      <c r="J87" s="273">
        <v>69954.03</v>
      </c>
      <c r="K87" s="268"/>
      <c r="L87" s="236"/>
      <c r="M87" s="235"/>
      <c r="N87" s="330">
        <v>44157.538999999997</v>
      </c>
      <c r="O87" s="331" t="s">
        <v>2451</v>
      </c>
    </row>
    <row r="88" spans="1:16" x14ac:dyDescent="0.15">
      <c r="A88" s="230" t="s">
        <v>2454</v>
      </c>
      <c r="B88" s="488" t="s">
        <v>2457</v>
      </c>
      <c r="C88" s="336"/>
      <c r="D88" s="488"/>
      <c r="E88" s="231" t="s">
        <v>67</v>
      </c>
      <c r="F88" s="487">
        <v>333302.40000000002</v>
      </c>
      <c r="G88" s="232" t="s">
        <v>98</v>
      </c>
      <c r="H88" s="233">
        <v>41610</v>
      </c>
      <c r="I88" s="234" t="s">
        <v>199</v>
      </c>
      <c r="J88" s="273">
        <v>44959</v>
      </c>
      <c r="K88" s="268"/>
      <c r="L88" s="236"/>
      <c r="M88" s="235"/>
      <c r="N88" s="330">
        <v>135533.81899999999</v>
      </c>
      <c r="O88" s="331" t="s">
        <v>2452</v>
      </c>
    </row>
    <row r="89" spans="1:16" x14ac:dyDescent="0.15">
      <c r="A89" s="230" t="s">
        <v>2423</v>
      </c>
      <c r="B89" s="488" t="s">
        <v>2458</v>
      </c>
      <c r="C89" s="336"/>
      <c r="D89" s="488"/>
      <c r="E89" s="231" t="s">
        <v>67</v>
      </c>
      <c r="F89" s="487">
        <v>2927930.6</v>
      </c>
      <c r="G89" s="232" t="s">
        <v>98</v>
      </c>
      <c r="H89" s="233">
        <v>41610</v>
      </c>
      <c r="I89" s="234" t="s">
        <v>199</v>
      </c>
      <c r="J89" s="273">
        <v>125011.82800000001</v>
      </c>
      <c r="K89" s="268"/>
      <c r="L89" s="236"/>
      <c r="M89" s="235"/>
      <c r="N89" s="330"/>
      <c r="O89" s="331"/>
    </row>
    <row r="90" spans="1:16" x14ac:dyDescent="0.15">
      <c r="A90" s="230" t="s">
        <v>2424</v>
      </c>
      <c r="B90" s="488" t="s">
        <v>2459</v>
      </c>
      <c r="C90" s="336"/>
      <c r="D90" s="488"/>
      <c r="E90" s="231" t="s">
        <v>67</v>
      </c>
      <c r="F90" s="487">
        <v>3698710.37</v>
      </c>
      <c r="G90" s="232" t="s">
        <v>98</v>
      </c>
      <c r="H90" s="233">
        <v>41610</v>
      </c>
      <c r="I90" s="234" t="s">
        <v>199</v>
      </c>
      <c r="J90" s="273">
        <v>14839.4897000009</v>
      </c>
      <c r="K90" s="268"/>
      <c r="L90" s="236"/>
      <c r="M90" s="235"/>
      <c r="N90" s="330"/>
      <c r="O90" s="331"/>
    </row>
    <row r="91" spans="1:16" x14ac:dyDescent="0.15">
      <c r="A91" s="230" t="s">
        <v>2425</v>
      </c>
      <c r="B91" s="488" t="s">
        <v>2460</v>
      </c>
      <c r="C91" s="336"/>
      <c r="D91" s="488"/>
      <c r="E91" s="231" t="s">
        <v>67</v>
      </c>
      <c r="F91" s="487">
        <v>1488682.56</v>
      </c>
      <c r="G91" s="232" t="s">
        <v>98</v>
      </c>
      <c r="H91" s="233">
        <v>41617</v>
      </c>
      <c r="I91" s="234" t="s">
        <v>199</v>
      </c>
      <c r="J91" s="273">
        <v>89160.540299999091</v>
      </c>
      <c r="K91" s="268"/>
      <c r="M91" s="235"/>
      <c r="N91" s="330"/>
      <c r="O91" s="331"/>
    </row>
    <row r="92" spans="1:16" x14ac:dyDescent="0.15">
      <c r="A92" s="230" t="s">
        <v>2426</v>
      </c>
      <c r="B92" s="489" t="s">
        <v>2461</v>
      </c>
      <c r="C92" s="336"/>
      <c r="D92" s="488"/>
      <c r="E92" s="231" t="s">
        <v>67</v>
      </c>
      <c r="F92" s="487">
        <v>1247827.97</v>
      </c>
      <c r="G92" s="232" t="s">
        <v>98</v>
      </c>
      <c r="H92" s="233">
        <v>41617</v>
      </c>
      <c r="I92" s="234" t="s">
        <v>199</v>
      </c>
      <c r="J92" s="273">
        <v>79857.5</v>
      </c>
      <c r="K92" s="268"/>
      <c r="M92" s="235"/>
      <c r="N92" s="330"/>
      <c r="O92" s="331"/>
    </row>
    <row r="93" spans="1:16" x14ac:dyDescent="0.15">
      <c r="A93" s="230" t="s">
        <v>2444</v>
      </c>
      <c r="B93" s="488" t="s">
        <v>2462</v>
      </c>
      <c r="C93" s="336"/>
      <c r="D93" s="488"/>
      <c r="E93" s="231" t="s">
        <v>67</v>
      </c>
      <c r="F93" s="487">
        <v>1408627.64</v>
      </c>
      <c r="G93" s="232" t="s">
        <v>98</v>
      </c>
      <c r="H93" s="233">
        <v>41621</v>
      </c>
      <c r="I93" s="234" t="s">
        <v>199</v>
      </c>
      <c r="J93" s="273">
        <v>80034</v>
      </c>
      <c r="K93" s="268"/>
      <c r="M93" s="235"/>
      <c r="N93" s="330"/>
      <c r="O93" s="331"/>
    </row>
    <row r="94" spans="1:16" x14ac:dyDescent="0.15">
      <c r="A94" s="230" t="s">
        <v>2445</v>
      </c>
      <c r="B94" s="488" t="s">
        <v>2463</v>
      </c>
      <c r="C94" s="336"/>
      <c r="D94" s="488"/>
      <c r="E94" s="231" t="s">
        <v>67</v>
      </c>
      <c r="F94" s="487">
        <v>6821633.29</v>
      </c>
      <c r="G94" s="232" t="s">
        <v>98</v>
      </c>
      <c r="H94" s="233">
        <v>41624</v>
      </c>
      <c r="I94" s="234" t="s">
        <v>199</v>
      </c>
      <c r="J94" s="273">
        <v>182990.68</v>
      </c>
      <c r="K94" s="268"/>
      <c r="M94" s="235"/>
      <c r="N94" s="330"/>
      <c r="O94" s="331"/>
    </row>
    <row r="95" spans="1:16" x14ac:dyDescent="0.15">
      <c r="A95" s="230" t="s">
        <v>2446</v>
      </c>
      <c r="B95" s="488" t="s">
        <v>2464</v>
      </c>
      <c r="C95" s="336"/>
      <c r="D95" s="488"/>
      <c r="E95" s="231" t="s">
        <v>67</v>
      </c>
      <c r="F95" s="487">
        <v>2343243.9</v>
      </c>
      <c r="G95" s="232" t="s">
        <v>98</v>
      </c>
      <c r="H95" s="233">
        <v>41624</v>
      </c>
      <c r="I95" s="234" t="s">
        <v>199</v>
      </c>
      <c r="J95" s="273">
        <v>106021.62999999998</v>
      </c>
      <c r="M95" s="235"/>
      <c r="N95" s="330"/>
      <c r="O95" s="331"/>
    </row>
    <row r="96" spans="1:16" x14ac:dyDescent="0.15">
      <c r="A96" s="230" t="s">
        <v>2447</v>
      </c>
      <c r="B96" s="488" t="s">
        <v>2465</v>
      </c>
      <c r="C96" s="336"/>
      <c r="D96" s="488"/>
      <c r="E96" s="231" t="s">
        <v>67</v>
      </c>
      <c r="F96" s="487">
        <v>1531126.47</v>
      </c>
      <c r="G96" s="232" t="s">
        <v>98</v>
      </c>
      <c r="H96" s="233">
        <v>41635</v>
      </c>
      <c r="I96" s="234" t="s">
        <v>199</v>
      </c>
      <c r="J96" s="273">
        <v>68255.290000000008</v>
      </c>
      <c r="M96" s="235"/>
      <c r="N96" s="330"/>
      <c r="O96" s="331"/>
    </row>
    <row r="97" spans="1:16" x14ac:dyDescent="0.15">
      <c r="A97" s="230" t="s">
        <v>2448</v>
      </c>
      <c r="B97" s="488" t="s">
        <v>2466</v>
      </c>
      <c r="C97" s="336"/>
      <c r="D97" s="488"/>
      <c r="E97" s="231" t="s">
        <v>67</v>
      </c>
      <c r="F97" s="487">
        <v>1492608.11</v>
      </c>
      <c r="G97" s="232" t="s">
        <v>98</v>
      </c>
      <c r="H97" s="233">
        <v>41641</v>
      </c>
      <c r="I97" s="234" t="s">
        <v>199</v>
      </c>
      <c r="J97" s="273">
        <v>35872.8097000009</v>
      </c>
      <c r="M97" s="235"/>
      <c r="N97" s="330"/>
      <c r="O97" s="331"/>
    </row>
    <row r="98" spans="1:16" ht="12" thickBot="1" x14ac:dyDescent="0.2">
      <c r="A98" s="230"/>
      <c r="B98" s="488"/>
      <c r="C98" s="336"/>
      <c r="D98" s="488"/>
      <c r="E98" s="231"/>
      <c r="F98" s="487"/>
      <c r="G98" s="232"/>
      <c r="H98" s="233"/>
      <c r="I98" s="401" t="s">
        <v>1920</v>
      </c>
      <c r="J98" s="274">
        <f>SUM(J86:J97)</f>
        <v>985841.88800000004</v>
      </c>
      <c r="M98" s="235"/>
      <c r="N98" s="330"/>
      <c r="O98" s="331"/>
    </row>
    <row r="99" spans="1:16" ht="12" thickTop="1" x14ac:dyDescent="0.15">
      <c r="A99" s="243" t="s">
        <v>2453</v>
      </c>
      <c r="B99" s="488" t="s">
        <v>2455</v>
      </c>
      <c r="C99" s="336"/>
      <c r="D99" s="488"/>
      <c r="E99" s="231" t="s">
        <v>67</v>
      </c>
      <c r="F99" s="487">
        <v>41974853.030000001</v>
      </c>
      <c r="G99" s="232" t="s">
        <v>98</v>
      </c>
      <c r="H99" s="233">
        <v>41610</v>
      </c>
      <c r="I99" s="234" t="s">
        <v>199</v>
      </c>
      <c r="J99" s="273">
        <v>87925.022000000012</v>
      </c>
      <c r="M99" s="266">
        <f>+O99-O83</f>
        <v>0</v>
      </c>
      <c r="N99" s="228" t="s">
        <v>56</v>
      </c>
      <c r="O99" s="333">
        <f>SUM(N84:N98)</f>
        <v>489617.54829999909</v>
      </c>
      <c r="P99" s="259"/>
    </row>
    <row r="100" spans="1:16" ht="12" thickBot="1" x14ac:dyDescent="0.2">
      <c r="A100" s="230"/>
      <c r="B100" s="488"/>
      <c r="C100" s="336"/>
      <c r="D100" s="488"/>
      <c r="E100" s="231"/>
      <c r="F100" s="487"/>
      <c r="G100" s="232"/>
      <c r="H100" s="233"/>
      <c r="I100" s="401" t="s">
        <v>320</v>
      </c>
      <c r="J100" s="274">
        <f>SUM(J99)</f>
        <v>87925.022000000012</v>
      </c>
    </row>
    <row r="101" spans="1:16" ht="12" thickTop="1" x14ac:dyDescent="0.15">
      <c r="A101" s="230"/>
      <c r="B101" s="488"/>
      <c r="C101" s="336"/>
      <c r="D101" s="488"/>
      <c r="E101" s="231"/>
      <c r="F101" s="487"/>
      <c r="G101" s="232"/>
      <c r="H101" s="233"/>
      <c r="I101" s="234"/>
      <c r="J101" s="273"/>
    </row>
    <row r="102" spans="1:16" x14ac:dyDescent="0.15">
      <c r="A102" s="181"/>
      <c r="B102" s="181" t="s">
        <v>10</v>
      </c>
      <c r="C102" s="348" t="s">
        <v>1008</v>
      </c>
      <c r="D102" s="181" t="s">
        <v>1118</v>
      </c>
      <c r="E102" s="181" t="s">
        <v>871</v>
      </c>
      <c r="F102" s="181" t="s">
        <v>872</v>
      </c>
      <c r="G102" s="181" t="s">
        <v>18</v>
      </c>
      <c r="J102" s="259"/>
    </row>
    <row r="103" spans="1:16" x14ac:dyDescent="0.15">
      <c r="A103" s="230" t="s">
        <v>2421</v>
      </c>
      <c r="B103" s="180">
        <v>88885</v>
      </c>
      <c r="C103" s="349">
        <v>24.2485</v>
      </c>
      <c r="D103" s="350">
        <f t="shared" ref="D103:D111" si="8">+B103*C103</f>
        <v>2155327.9224999999</v>
      </c>
      <c r="E103" s="350">
        <f t="shared" ref="E103:E111" si="9">+D103*0.01</f>
        <v>21553.279224999998</v>
      </c>
      <c r="F103" s="350">
        <f t="shared" ref="F103:F111" si="10">+E103*0.1</f>
        <v>2155.3279225000001</v>
      </c>
      <c r="G103" s="351">
        <f t="shared" ref="G103:G111" si="11">+E103+F103</f>
        <v>23708.607147499999</v>
      </c>
      <c r="J103" s="229"/>
    </row>
    <row r="104" spans="1:16" s="181" customFormat="1" x14ac:dyDescent="0.15">
      <c r="A104" s="230" t="s">
        <v>2422</v>
      </c>
      <c r="B104" s="180">
        <v>69954</v>
      </c>
      <c r="C104" s="349">
        <v>24.4193</v>
      </c>
      <c r="D104" s="350">
        <f t="shared" si="8"/>
        <v>1708227.7122</v>
      </c>
      <c r="E104" s="350">
        <f t="shared" si="9"/>
        <v>17082.277122</v>
      </c>
      <c r="F104" s="350">
        <f t="shared" si="10"/>
        <v>1708.2277122</v>
      </c>
      <c r="G104" s="351">
        <f t="shared" si="11"/>
        <v>18790.504834200001</v>
      </c>
      <c r="I104" s="180"/>
      <c r="J104" s="259"/>
      <c r="L104" s="180"/>
      <c r="M104" s="182"/>
      <c r="N104" s="180"/>
      <c r="O104" s="180"/>
      <c r="P104" s="182"/>
    </row>
    <row r="105" spans="1:16" s="181" customFormat="1" x14ac:dyDescent="0.15">
      <c r="A105" s="230" t="s">
        <v>2454</v>
      </c>
      <c r="B105" s="180">
        <v>44959</v>
      </c>
      <c r="C105" s="349">
        <v>24.5044</v>
      </c>
      <c r="D105" s="350">
        <f t="shared" si="8"/>
        <v>1101693.3196</v>
      </c>
      <c r="E105" s="350">
        <f t="shared" si="9"/>
        <v>11016.933196</v>
      </c>
      <c r="F105" s="350">
        <f t="shared" si="10"/>
        <v>1101.6933196</v>
      </c>
      <c r="G105" s="351">
        <f t="shared" si="11"/>
        <v>12118.626515600001</v>
      </c>
      <c r="I105" s="180"/>
      <c r="J105" s="229"/>
      <c r="L105" s="180"/>
      <c r="M105" s="182"/>
      <c r="N105" s="180"/>
      <c r="O105" s="180"/>
      <c r="P105" s="182"/>
    </row>
    <row r="106" spans="1:16" s="181" customFormat="1" x14ac:dyDescent="0.15">
      <c r="A106" s="230" t="s">
        <v>2423</v>
      </c>
      <c r="B106" s="180">
        <v>125012</v>
      </c>
      <c r="C106" s="349">
        <v>24.762699999999999</v>
      </c>
      <c r="D106" s="350">
        <f t="shared" si="8"/>
        <v>3095634.6524</v>
      </c>
      <c r="E106" s="350">
        <f t="shared" si="9"/>
        <v>30956.346524</v>
      </c>
      <c r="F106" s="350">
        <f t="shared" si="10"/>
        <v>3095.6346524</v>
      </c>
      <c r="G106" s="351">
        <f t="shared" si="11"/>
        <v>34051.981176400004</v>
      </c>
      <c r="I106" s="180"/>
      <c r="J106" s="229"/>
      <c r="L106" s="180"/>
      <c r="M106" s="182"/>
      <c r="N106" s="180"/>
      <c r="O106" s="180"/>
      <c r="P106" s="182"/>
    </row>
    <row r="107" spans="1:16" x14ac:dyDescent="0.15">
      <c r="A107" s="230" t="s">
        <v>2424</v>
      </c>
      <c r="B107" s="180">
        <v>14839</v>
      </c>
      <c r="C107" s="349">
        <v>24.9312</v>
      </c>
      <c r="D107" s="350">
        <f t="shared" si="8"/>
        <v>369954.07679999998</v>
      </c>
      <c r="E107" s="350">
        <f t="shared" si="9"/>
        <v>3699.5407679999998</v>
      </c>
      <c r="F107" s="350">
        <f t="shared" si="10"/>
        <v>369.9540768</v>
      </c>
      <c r="G107" s="351">
        <f t="shared" si="11"/>
        <v>4069.4948448</v>
      </c>
      <c r="J107" s="259"/>
    </row>
    <row r="108" spans="1:16" x14ac:dyDescent="0.15">
      <c r="A108" s="230" t="s">
        <v>2425</v>
      </c>
      <c r="B108" s="180">
        <v>89161</v>
      </c>
      <c r="C108" s="349">
        <v>25.854600000000001</v>
      </c>
      <c r="D108" s="350">
        <f t="shared" si="8"/>
        <v>2305221.9906000001</v>
      </c>
      <c r="E108" s="350">
        <f t="shared" si="9"/>
        <v>23052.219906000002</v>
      </c>
      <c r="F108" s="350">
        <f t="shared" si="10"/>
        <v>2305.2219906000005</v>
      </c>
      <c r="G108" s="351">
        <f t="shared" si="11"/>
        <v>25357.441896600001</v>
      </c>
      <c r="J108" s="229"/>
    </row>
    <row r="109" spans="1:16" x14ac:dyDescent="0.15">
      <c r="A109" s="230" t="s">
        <v>2426</v>
      </c>
      <c r="B109" s="180">
        <v>79858</v>
      </c>
      <c r="C109" s="349">
        <v>25.8111</v>
      </c>
      <c r="D109" s="350">
        <f t="shared" si="8"/>
        <v>2061222.8237999999</v>
      </c>
      <c r="E109" s="350">
        <f t="shared" si="9"/>
        <v>20612.228238</v>
      </c>
      <c r="F109" s="350">
        <f t="shared" si="10"/>
        <v>2061.2228238000002</v>
      </c>
      <c r="G109" s="351">
        <f t="shared" si="11"/>
        <v>22673.451061799999</v>
      </c>
      <c r="J109" s="259"/>
    </row>
    <row r="110" spans="1:16" x14ac:dyDescent="0.15">
      <c r="A110" s="230" t="s">
        <v>2444</v>
      </c>
      <c r="B110" s="180">
        <v>80034</v>
      </c>
      <c r="C110" s="349">
        <v>26.0474</v>
      </c>
      <c r="D110" s="350">
        <f t="shared" si="8"/>
        <v>2084677.6115999999</v>
      </c>
      <c r="E110" s="350">
        <f t="shared" si="9"/>
        <v>20846.776116000001</v>
      </c>
      <c r="F110" s="350">
        <f t="shared" si="10"/>
        <v>2084.6776116000001</v>
      </c>
      <c r="G110" s="351">
        <f t="shared" si="11"/>
        <v>22931.453727600001</v>
      </c>
      <c r="J110" s="259"/>
    </row>
    <row r="111" spans="1:16" x14ac:dyDescent="0.15">
      <c r="A111" s="230" t="s">
        <v>2445</v>
      </c>
      <c r="B111" s="180">
        <v>182991</v>
      </c>
      <c r="C111" s="349">
        <v>26.103300000000001</v>
      </c>
      <c r="D111" s="350">
        <f t="shared" si="8"/>
        <v>4776668.9703000002</v>
      </c>
      <c r="E111" s="350">
        <f t="shared" si="9"/>
        <v>47766.689703000004</v>
      </c>
      <c r="F111" s="350">
        <f t="shared" si="10"/>
        <v>4776.6689703000002</v>
      </c>
      <c r="G111" s="351">
        <f t="shared" si="11"/>
        <v>52543.358673300005</v>
      </c>
      <c r="J111" s="259"/>
    </row>
    <row r="112" spans="1:16" x14ac:dyDescent="0.15">
      <c r="A112" s="230" t="s">
        <v>2446</v>
      </c>
      <c r="B112" s="180">
        <v>106022</v>
      </c>
      <c r="C112" s="349">
        <v>26.134599999999999</v>
      </c>
      <c r="D112" s="350">
        <f t="shared" ref="D112:D114" si="12">+B112*C112</f>
        <v>2770842.5611999999</v>
      </c>
      <c r="E112" s="350">
        <f t="shared" ref="E112:E114" si="13">+D112*0.01</f>
        <v>27708.425611999999</v>
      </c>
      <c r="F112" s="350">
        <f t="shared" ref="F112:F114" si="14">+E112*0.1</f>
        <v>2770.8425612000001</v>
      </c>
      <c r="G112" s="351">
        <f t="shared" ref="G112:G114" si="15">+E112+F112</f>
        <v>30479.268173199998</v>
      </c>
    </row>
    <row r="113" spans="1:7" x14ac:dyDescent="0.15">
      <c r="A113" s="230" t="s">
        <v>2447</v>
      </c>
      <c r="B113" s="180">
        <v>68255</v>
      </c>
      <c r="C113" s="349">
        <v>25.405200000000001</v>
      </c>
      <c r="D113" s="350">
        <f t="shared" si="12"/>
        <v>1734031.926</v>
      </c>
      <c r="E113" s="350">
        <f t="shared" si="13"/>
        <v>17340.31926</v>
      </c>
      <c r="F113" s="350">
        <f t="shared" si="14"/>
        <v>1734.0319260000001</v>
      </c>
      <c r="G113" s="351">
        <f t="shared" si="15"/>
        <v>19074.351186</v>
      </c>
    </row>
    <row r="114" spans="1:7" x14ac:dyDescent="0.15">
      <c r="A114" s="230" t="s">
        <v>2448</v>
      </c>
      <c r="B114" s="180">
        <v>35873</v>
      </c>
      <c r="C114" s="349">
        <v>25.783000000000001</v>
      </c>
      <c r="D114" s="350">
        <f t="shared" si="12"/>
        <v>924913.55900000001</v>
      </c>
      <c r="E114" s="350">
        <f t="shared" si="13"/>
        <v>9249.1355899999999</v>
      </c>
      <c r="F114" s="350">
        <f t="shared" si="14"/>
        <v>924.91355900000008</v>
      </c>
      <c r="G114" s="351">
        <f t="shared" si="15"/>
        <v>10174.049149</v>
      </c>
    </row>
    <row r="115" spans="1:7" ht="12" thickBot="1" x14ac:dyDescent="0.2">
      <c r="A115" s="230"/>
      <c r="B115" s="381">
        <f>SUM(B103:B114)</f>
        <v>985843</v>
      </c>
      <c r="C115" s="349"/>
      <c r="D115" s="350"/>
      <c r="E115" s="380">
        <f>SUM(E103:E114)</f>
        <v>250884.17125999997</v>
      </c>
      <c r="F115" s="380">
        <f t="shared" ref="F115:G115" si="16">SUM(F103:F114)</f>
        <v>25088.417126</v>
      </c>
      <c r="G115" s="380">
        <f t="shared" si="16"/>
        <v>275972.58838600002</v>
      </c>
    </row>
    <row r="116" spans="1:7" ht="12" thickTop="1" x14ac:dyDescent="0.15">
      <c r="A116" s="243" t="s">
        <v>2453</v>
      </c>
      <c r="B116" s="180">
        <v>87925</v>
      </c>
      <c r="C116" s="427">
        <v>25.072900000000001</v>
      </c>
      <c r="D116" s="350">
        <f t="shared" ref="D116" si="17">+B116*C116</f>
        <v>2204534.7324999999</v>
      </c>
      <c r="E116" s="350">
        <f t="shared" ref="E116" si="18">+D116*0.01</f>
        <v>22045.347324999999</v>
      </c>
      <c r="F116" s="350">
        <f t="shared" ref="F116" si="19">+E116*0.1</f>
        <v>2204.5347324999998</v>
      </c>
      <c r="G116" s="351">
        <f t="shared" ref="G116" si="20">+E116+F116</f>
        <v>24249.882057499999</v>
      </c>
    </row>
    <row r="117" spans="1:7" ht="12" thickBot="1" x14ac:dyDescent="0.2">
      <c r="B117" s="402">
        <f>SUM(B116)</f>
        <v>87925</v>
      </c>
      <c r="E117" s="352">
        <f>SUM(E116)</f>
        <v>22045.347324999999</v>
      </c>
      <c r="F117" s="352">
        <f t="shared" ref="F117:G117" si="21">SUM(F116)</f>
        <v>2204.5347324999998</v>
      </c>
      <c r="G117" s="352">
        <f t="shared" si="21"/>
        <v>24249.882057499999</v>
      </c>
    </row>
    <row r="118" spans="1:7" ht="12" thickTop="1" x14ac:dyDescent="0.15"/>
  </sheetData>
  <mergeCells count="7">
    <mergeCell ref="B84:D84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113"/>
  <sheetViews>
    <sheetView topLeftCell="C1" zoomScale="115" zoomScaleNormal="115" workbookViewId="0">
      <pane ySplit="6" topLeftCell="A40" activePane="bottomLeft" state="frozen"/>
      <selection pane="bottomLeft" activeCell="G47" sqref="G4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1.2851562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2419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2409</v>
      </c>
      <c r="B7" s="263"/>
      <c r="C7" s="328">
        <v>70799.761299999125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70799.761299999125</v>
      </c>
      <c r="O7" s="328">
        <f>+C84</f>
        <v>490484.76129999914</v>
      </c>
    </row>
    <row r="8" spans="1:15" x14ac:dyDescent="0.15">
      <c r="A8" s="193" t="s">
        <v>2410</v>
      </c>
      <c r="B8" s="193"/>
      <c r="C8" s="329">
        <v>180039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70799.761299999125</v>
      </c>
      <c r="O8" s="329">
        <f>O7+G8-I8-L8</f>
        <v>490484.76129999914</v>
      </c>
    </row>
    <row r="9" spans="1:15" x14ac:dyDescent="0.15">
      <c r="A9" s="193" t="s">
        <v>2407</v>
      </c>
      <c r="B9" s="193"/>
      <c r="C9" s="329">
        <v>119818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4" si="0">+N8-I9-L9</f>
        <v>70799.761299999125</v>
      </c>
      <c r="O9" s="329">
        <f t="shared" ref="O9:O14" si="1">O8+G9-I9-L9</f>
        <v>490484.76129999914</v>
      </c>
    </row>
    <row r="10" spans="1:15" x14ac:dyDescent="0.15">
      <c r="A10" s="193" t="s">
        <v>2408</v>
      </c>
      <c r="B10" s="193"/>
      <c r="C10" s="329">
        <v>119828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70799.761299999125</v>
      </c>
      <c r="O10" s="329">
        <f t="shared" si="1"/>
        <v>490484.76129999914</v>
      </c>
    </row>
    <row r="11" spans="1:15" x14ac:dyDescent="0.15">
      <c r="A11" s="193"/>
      <c r="B11" s="193"/>
      <c r="C11" s="329"/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70799.761299999125</v>
      </c>
      <c r="O11" s="329">
        <f t="shared" si="1"/>
        <v>490484.76129999914</v>
      </c>
    </row>
    <row r="12" spans="1:15" x14ac:dyDescent="0.15">
      <c r="A12" s="193"/>
      <c r="B12" s="193"/>
      <c r="C12" s="329"/>
      <c r="D12" s="482"/>
      <c r="E12" s="193"/>
      <c r="F12" s="193"/>
      <c r="G12" s="329"/>
      <c r="H12" s="482">
        <v>41579</v>
      </c>
      <c r="I12" s="329">
        <v>16911.280000000002</v>
      </c>
      <c r="J12" s="193" t="s">
        <v>2409</v>
      </c>
      <c r="K12" s="193"/>
      <c r="L12" s="329"/>
      <c r="M12" s="193"/>
      <c r="N12" s="329">
        <f t="shared" si="0"/>
        <v>53888.481299999126</v>
      </c>
      <c r="O12" s="329">
        <f t="shared" si="1"/>
        <v>473573.48129999911</v>
      </c>
    </row>
    <row r="13" spans="1:15" x14ac:dyDescent="0.15">
      <c r="A13" s="193"/>
      <c r="B13" s="193"/>
      <c r="C13" s="329"/>
      <c r="D13" s="482"/>
      <c r="E13" s="193"/>
      <c r="F13" s="203"/>
      <c r="G13" s="329"/>
      <c r="H13" s="482">
        <v>41580</v>
      </c>
      <c r="I13" s="329">
        <v>2042.3400000000001</v>
      </c>
      <c r="J13" s="193" t="s">
        <v>2409</v>
      </c>
      <c r="K13" s="193"/>
      <c r="L13" s="329"/>
      <c r="M13" s="207"/>
      <c r="N13" s="329">
        <f t="shared" si="0"/>
        <v>51846.14129999913</v>
      </c>
      <c r="O13" s="329">
        <f t="shared" si="1"/>
        <v>471531.14129999909</v>
      </c>
    </row>
    <row r="14" spans="1:15" x14ac:dyDescent="0.15">
      <c r="A14" s="193"/>
      <c r="B14" s="193"/>
      <c r="C14" s="329"/>
      <c r="D14" s="482"/>
      <c r="E14" s="193"/>
      <c r="F14" s="193"/>
      <c r="G14" s="329"/>
      <c r="H14" s="482">
        <v>41581</v>
      </c>
      <c r="I14" s="329">
        <v>1921.63</v>
      </c>
      <c r="J14" s="193" t="s">
        <v>2409</v>
      </c>
      <c r="K14" s="193" t="s">
        <v>2433</v>
      </c>
      <c r="L14" s="329">
        <v>25981.55</v>
      </c>
      <c r="M14" s="207" t="s">
        <v>2409</v>
      </c>
      <c r="N14" s="329">
        <f t="shared" si="0"/>
        <v>23942.961299999133</v>
      </c>
      <c r="O14" s="329">
        <f t="shared" si="1"/>
        <v>443627.96129999909</v>
      </c>
    </row>
    <row r="15" spans="1:15" x14ac:dyDescent="0.15">
      <c r="A15" s="193"/>
      <c r="B15" s="193"/>
      <c r="C15" s="329"/>
      <c r="D15" s="482"/>
      <c r="E15" s="193"/>
      <c r="F15" s="193"/>
      <c r="G15" s="329"/>
      <c r="H15" s="482">
        <v>41582</v>
      </c>
      <c r="I15" s="329">
        <v>6006.1299999999992</v>
      </c>
      <c r="J15" s="193" t="s">
        <v>2409</v>
      </c>
      <c r="K15" s="193"/>
      <c r="L15" s="329"/>
      <c r="M15" s="193"/>
      <c r="N15" s="329">
        <f t="shared" ref="N15:N82" si="2">+N14-I15-L15</f>
        <v>17936.831299999132</v>
      </c>
      <c r="O15" s="329">
        <f t="shared" ref="O15:O82" si="3">O14+G15-I15-L15</f>
        <v>437621.83129999909</v>
      </c>
    </row>
    <row r="16" spans="1:15" x14ac:dyDescent="0.15">
      <c r="A16" s="193"/>
      <c r="B16" s="193"/>
      <c r="C16" s="329"/>
      <c r="D16" s="482">
        <v>41583</v>
      </c>
      <c r="E16" s="193" t="s">
        <v>1283</v>
      </c>
      <c r="F16" s="193" t="s">
        <v>2427</v>
      </c>
      <c r="G16" s="329">
        <v>89691</v>
      </c>
      <c r="H16" s="482">
        <v>41583</v>
      </c>
      <c r="I16" s="329">
        <v>11220.89</v>
      </c>
      <c r="J16" s="193" t="s">
        <v>2409</v>
      </c>
      <c r="K16" s="193"/>
      <c r="L16" s="329"/>
      <c r="M16" s="193"/>
      <c r="N16" s="329">
        <f t="shared" si="2"/>
        <v>6715.9412999991328</v>
      </c>
      <c r="O16" s="329">
        <f t="shared" si="3"/>
        <v>516091.94129999902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41584</v>
      </c>
      <c r="I17" s="329">
        <v>6715.9412999991328</v>
      </c>
      <c r="J17" s="193" t="s">
        <v>2409</v>
      </c>
      <c r="K17" s="193"/>
      <c r="L17" s="329"/>
      <c r="M17" s="193"/>
      <c r="N17" s="329">
        <f t="shared" ref="N17:N20" si="4">+N16-I17-L17</f>
        <v>0</v>
      </c>
      <c r="O17" s="329">
        <f t="shared" ref="O17:O20" si="5">O16+G17-I17-L17</f>
        <v>509375.99999999988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41584</v>
      </c>
      <c r="I18" s="329">
        <v>2700.4587000008701</v>
      </c>
      <c r="J18" s="193" t="s">
        <v>2410</v>
      </c>
      <c r="K18" s="193" t="s">
        <v>2433</v>
      </c>
      <c r="L18" s="329">
        <v>51702.78</v>
      </c>
      <c r="M18" s="193" t="s">
        <v>2410</v>
      </c>
      <c r="N18" s="329">
        <f>C8+N17-I18-L18</f>
        <v>125635.76129999914</v>
      </c>
      <c r="O18" s="329">
        <f t="shared" si="5"/>
        <v>454972.76129999897</v>
      </c>
    </row>
    <row r="19" spans="1:15" x14ac:dyDescent="0.15">
      <c r="A19" s="193"/>
      <c r="B19" s="193"/>
      <c r="C19" s="329"/>
      <c r="D19" s="482"/>
      <c r="E19" s="193"/>
      <c r="F19" s="193"/>
      <c r="G19" s="329"/>
      <c r="H19" s="482">
        <v>41584</v>
      </c>
      <c r="I19" s="329"/>
      <c r="J19" s="193"/>
      <c r="K19" s="193" t="s">
        <v>2433</v>
      </c>
      <c r="L19" s="329">
        <v>25526.69</v>
      </c>
      <c r="M19" s="193" t="s">
        <v>2410</v>
      </c>
      <c r="N19" s="329">
        <f t="shared" si="4"/>
        <v>100109.07129999914</v>
      </c>
      <c r="O19" s="329">
        <f t="shared" si="5"/>
        <v>429446.07129999896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>
        <v>41584</v>
      </c>
      <c r="I20" s="329"/>
      <c r="J20" s="193"/>
      <c r="K20" s="193" t="s">
        <v>2433</v>
      </c>
      <c r="L20" s="329">
        <v>15985.4</v>
      </c>
      <c r="M20" s="193" t="s">
        <v>2410</v>
      </c>
      <c r="N20" s="329">
        <f t="shared" si="4"/>
        <v>84123.671299999143</v>
      </c>
      <c r="O20" s="329">
        <f t="shared" si="5"/>
        <v>413460.67129999894</v>
      </c>
    </row>
    <row r="21" spans="1:15" x14ac:dyDescent="0.15">
      <c r="A21" s="193"/>
      <c r="B21" s="193"/>
      <c r="C21" s="329"/>
      <c r="D21" s="482"/>
      <c r="E21" s="193"/>
      <c r="F21" s="203"/>
      <c r="G21" s="329"/>
      <c r="H21" s="482">
        <v>41585</v>
      </c>
      <c r="I21" s="329">
        <v>5718.7800000000007</v>
      </c>
      <c r="J21" s="193" t="s">
        <v>2410</v>
      </c>
      <c r="K21" s="193" t="s">
        <v>2433</v>
      </c>
      <c r="L21" s="329">
        <v>36033.089999999997</v>
      </c>
      <c r="M21" s="193" t="s">
        <v>2410</v>
      </c>
      <c r="N21" s="329">
        <f t="shared" si="2"/>
        <v>42371.801299999148</v>
      </c>
      <c r="O21" s="329">
        <f t="shared" si="3"/>
        <v>371708.80129999889</v>
      </c>
    </row>
    <row r="22" spans="1:15" x14ac:dyDescent="0.15">
      <c r="A22" s="193"/>
      <c r="B22" s="193"/>
      <c r="C22" s="329"/>
      <c r="D22" s="482">
        <v>41586</v>
      </c>
      <c r="E22" s="193" t="s">
        <v>1283</v>
      </c>
      <c r="F22" s="203" t="s">
        <v>2428</v>
      </c>
      <c r="G22" s="329">
        <v>40014</v>
      </c>
      <c r="H22" s="482">
        <v>41586</v>
      </c>
      <c r="I22" s="329">
        <v>16177.52</v>
      </c>
      <c r="J22" s="193" t="s">
        <v>2410</v>
      </c>
      <c r="K22" s="193"/>
      <c r="L22" s="329"/>
      <c r="M22" s="193"/>
      <c r="N22" s="329">
        <f t="shared" si="2"/>
        <v>26194.281299999147</v>
      </c>
      <c r="O22" s="329">
        <f t="shared" si="3"/>
        <v>395545.28129999887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>
        <v>41587</v>
      </c>
      <c r="I23" s="329">
        <v>6831.84</v>
      </c>
      <c r="J23" s="193" t="s">
        <v>2410</v>
      </c>
      <c r="K23" s="193"/>
      <c r="L23" s="329"/>
      <c r="M23" s="193"/>
      <c r="N23" s="329">
        <f t="shared" si="2"/>
        <v>19362.441299999147</v>
      </c>
      <c r="O23" s="329">
        <f t="shared" si="3"/>
        <v>388713.44129999884</v>
      </c>
    </row>
    <row r="24" spans="1:15" x14ac:dyDescent="0.15">
      <c r="A24" s="193"/>
      <c r="B24" s="193"/>
      <c r="C24" s="329"/>
      <c r="D24" s="482">
        <v>41588</v>
      </c>
      <c r="E24" s="193" t="s">
        <v>319</v>
      </c>
      <c r="F24" s="203" t="s">
        <v>2420</v>
      </c>
      <c r="G24" s="329">
        <v>89811.239000000001</v>
      </c>
      <c r="H24" s="482">
        <v>41588</v>
      </c>
      <c r="I24" s="329">
        <v>5417.5999999999995</v>
      </c>
      <c r="J24" s="193" t="s">
        <v>2410</v>
      </c>
      <c r="K24" s="193"/>
      <c r="L24" s="329"/>
      <c r="M24" s="193"/>
      <c r="N24" s="329">
        <f t="shared" si="2"/>
        <v>13944.841299999149</v>
      </c>
      <c r="O24" s="329">
        <f t="shared" si="3"/>
        <v>473107.08029999887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41589</v>
      </c>
      <c r="I25" s="329">
        <v>8384.89</v>
      </c>
      <c r="J25" s="193" t="s">
        <v>2410</v>
      </c>
      <c r="K25" s="193" t="s">
        <v>2433</v>
      </c>
      <c r="L25" s="329">
        <v>5559.9512999991493</v>
      </c>
      <c r="M25" s="193" t="s">
        <v>2410</v>
      </c>
      <c r="N25" s="329">
        <f t="shared" ref="N25:N28" si="6">+N24-I25-L25</f>
        <v>0</v>
      </c>
      <c r="O25" s="329">
        <f t="shared" ref="O25:O28" si="7">O24+G25-I25-L25</f>
        <v>459162.23899999971</v>
      </c>
    </row>
    <row r="26" spans="1:15" x14ac:dyDescent="0.15">
      <c r="A26" s="193"/>
      <c r="B26" s="193"/>
      <c r="C26" s="329"/>
      <c r="D26" s="482"/>
      <c r="E26" s="193"/>
      <c r="F26" s="203"/>
      <c r="G26" s="329"/>
      <c r="H26" s="482">
        <v>41589</v>
      </c>
      <c r="I26" s="329"/>
      <c r="J26" s="193"/>
      <c r="K26" s="193" t="s">
        <v>2433</v>
      </c>
      <c r="L26" s="329">
        <v>33578.228700000902</v>
      </c>
      <c r="M26" s="193" t="s">
        <v>2407</v>
      </c>
      <c r="N26" s="329">
        <f>C9+N25-I26-L26</f>
        <v>86239.771299999091</v>
      </c>
      <c r="O26" s="329">
        <f t="shared" si="7"/>
        <v>425584.0102999988</v>
      </c>
    </row>
    <row r="27" spans="1:15" x14ac:dyDescent="0.15">
      <c r="A27" s="193"/>
      <c r="B27" s="193"/>
      <c r="C27" s="329"/>
      <c r="D27" s="482">
        <v>41590</v>
      </c>
      <c r="E27" s="193" t="s">
        <v>1283</v>
      </c>
      <c r="F27" s="203" t="s">
        <v>2429</v>
      </c>
      <c r="G27" s="329">
        <v>129856</v>
      </c>
      <c r="H27" s="482">
        <v>41590</v>
      </c>
      <c r="I27" s="329">
        <v>3175.74</v>
      </c>
      <c r="J27" s="193" t="s">
        <v>2407</v>
      </c>
      <c r="K27" s="193" t="s">
        <v>2433</v>
      </c>
      <c r="L27" s="329">
        <v>14682.57</v>
      </c>
      <c r="M27" s="193" t="s">
        <v>2407</v>
      </c>
      <c r="N27" s="329">
        <f t="shared" si="6"/>
        <v>68381.461299999093</v>
      </c>
      <c r="O27" s="329">
        <f t="shared" si="7"/>
        <v>537581.70029999886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>
        <v>41590</v>
      </c>
      <c r="I28" s="329"/>
      <c r="J28" s="193"/>
      <c r="K28" s="193" t="s">
        <v>2433</v>
      </c>
      <c r="L28" s="329">
        <v>68381.461299999093</v>
      </c>
      <c r="M28" s="193" t="s">
        <v>2407</v>
      </c>
      <c r="N28" s="329">
        <f t="shared" si="6"/>
        <v>0</v>
      </c>
      <c r="O28" s="329">
        <f t="shared" si="7"/>
        <v>469200.23899999977</v>
      </c>
    </row>
    <row r="29" spans="1:15" x14ac:dyDescent="0.15">
      <c r="A29" s="193"/>
      <c r="B29" s="193"/>
      <c r="C29" s="329"/>
      <c r="D29" s="482"/>
      <c r="E29" s="193"/>
      <c r="F29" s="193"/>
      <c r="G29" s="329"/>
      <c r="H29" s="482">
        <v>41590</v>
      </c>
      <c r="I29" s="329"/>
      <c r="J29" s="193"/>
      <c r="K29" s="193" t="s">
        <v>2433</v>
      </c>
      <c r="L29" s="329">
        <v>35244.938700000901</v>
      </c>
      <c r="M29" s="193" t="s">
        <v>2408</v>
      </c>
      <c r="N29" s="329">
        <f>C10+N28-I29-L29</f>
        <v>84583.061299999099</v>
      </c>
      <c r="O29" s="329">
        <f t="shared" ref="O29:O30" si="8">O28+G29-I29-L29</f>
        <v>433955.30029999884</v>
      </c>
    </row>
    <row r="30" spans="1:15" x14ac:dyDescent="0.15">
      <c r="A30" s="193"/>
      <c r="B30" s="193"/>
      <c r="C30" s="329"/>
      <c r="D30" s="482">
        <v>41591</v>
      </c>
      <c r="E30" s="193" t="s">
        <v>1283</v>
      </c>
      <c r="F30" s="193" t="s">
        <v>2430</v>
      </c>
      <c r="G30" s="329">
        <v>269663</v>
      </c>
      <c r="H30" s="482">
        <v>41591</v>
      </c>
      <c r="I30" s="329">
        <v>12564.52</v>
      </c>
      <c r="J30" s="193" t="s">
        <v>2408</v>
      </c>
      <c r="K30" s="193" t="s">
        <v>2433</v>
      </c>
      <c r="L30" s="329">
        <v>72018.541299999095</v>
      </c>
      <c r="M30" s="193" t="s">
        <v>2408</v>
      </c>
      <c r="N30" s="329">
        <f t="shared" ref="N30" si="9">+N29-I30-L30</f>
        <v>0</v>
      </c>
      <c r="O30" s="329">
        <f t="shared" si="8"/>
        <v>619035.23899999971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>
        <v>41591</v>
      </c>
      <c r="I31" s="329"/>
      <c r="J31" s="193"/>
      <c r="K31" s="193" t="s">
        <v>2433</v>
      </c>
      <c r="L31" s="329">
        <v>81840.928700000906</v>
      </c>
      <c r="M31" s="193" t="str">
        <f>+'[6]รับ 1113'!$E$37</f>
        <v>GC 051113</v>
      </c>
      <c r="N31" s="329">
        <f>G16+N30-I31-L31</f>
        <v>7850.0712999990938</v>
      </c>
      <c r="O31" s="329">
        <f t="shared" ref="O31:O32" si="10">O30+G31-I31-L31</f>
        <v>537194.31029999885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>
        <v>41591</v>
      </c>
      <c r="I32" s="329"/>
      <c r="J32" s="193"/>
      <c r="K32" s="193" t="s">
        <v>2433</v>
      </c>
      <c r="L32" s="329">
        <v>7850.0712999990938</v>
      </c>
      <c r="M32" s="193" t="str">
        <f>+'[6]รับ 1113'!$E$37</f>
        <v>GC 051113</v>
      </c>
      <c r="N32" s="329">
        <f t="shared" ref="N32" si="11">+N31-I32-L32</f>
        <v>0</v>
      </c>
      <c r="O32" s="329">
        <f t="shared" si="10"/>
        <v>529344.23899999971</v>
      </c>
    </row>
    <row r="33" spans="1:15" x14ac:dyDescent="0.15">
      <c r="A33" s="193"/>
      <c r="B33" s="193"/>
      <c r="C33" s="329"/>
      <c r="D33" s="482"/>
      <c r="E33" s="193"/>
      <c r="F33" s="193"/>
      <c r="G33" s="329"/>
      <c r="H33" s="482">
        <v>41591</v>
      </c>
      <c r="I33" s="329"/>
      <c r="J33" s="193"/>
      <c r="K33" s="193" t="s">
        <v>2433</v>
      </c>
      <c r="L33" s="329">
        <f>+'[6]รับ 1113'!$D$38</f>
        <v>40014</v>
      </c>
      <c r="M33" s="203" t="str">
        <f>+'[6]รับ 1113'!$E$38</f>
        <v>GC 081113</v>
      </c>
      <c r="N33" s="329">
        <f>G22+N32-I33-L33</f>
        <v>0</v>
      </c>
      <c r="O33" s="329">
        <f t="shared" ref="O33:O36" si="12">O32+G33-I33-L33</f>
        <v>489330.23899999971</v>
      </c>
    </row>
    <row r="34" spans="1:15" x14ac:dyDescent="0.15">
      <c r="A34" s="193"/>
      <c r="B34" s="193"/>
      <c r="C34" s="329"/>
      <c r="D34" s="482"/>
      <c r="E34" s="193"/>
      <c r="F34" s="193"/>
      <c r="G34" s="329"/>
      <c r="H34" s="482">
        <v>41591</v>
      </c>
      <c r="I34" s="329"/>
      <c r="J34" s="193"/>
      <c r="K34" s="193" t="s">
        <v>2432</v>
      </c>
      <c r="L34" s="329">
        <v>4817.8087000009</v>
      </c>
      <c r="M34" s="203" t="s">
        <v>2420</v>
      </c>
      <c r="N34" s="329">
        <f>G24+N33-I34-L34</f>
        <v>84993.430299999105</v>
      </c>
      <c r="O34" s="329">
        <f t="shared" si="12"/>
        <v>484512.43029999878</v>
      </c>
    </row>
    <row r="35" spans="1:15" x14ac:dyDescent="0.15">
      <c r="A35" s="193"/>
      <c r="B35" s="193"/>
      <c r="C35" s="329"/>
      <c r="D35" s="482">
        <v>41592</v>
      </c>
      <c r="E35" s="193" t="s">
        <v>1283</v>
      </c>
      <c r="F35" s="203" t="s">
        <v>2421</v>
      </c>
      <c r="G35" s="329">
        <v>159867</v>
      </c>
      <c r="H35" s="482">
        <v>41592</v>
      </c>
      <c r="I35" s="329">
        <v>4244.4000000000005</v>
      </c>
      <c r="J35" s="203" t="s">
        <v>2420</v>
      </c>
      <c r="K35" s="193" t="s">
        <v>2432</v>
      </c>
      <c r="L35" s="329">
        <v>76399.17</v>
      </c>
      <c r="M35" s="203" t="s">
        <v>2420</v>
      </c>
      <c r="N35" s="329">
        <f t="shared" ref="N35" si="13">+N34-I35-L35</f>
        <v>4349.8602999991126</v>
      </c>
      <c r="O35" s="329">
        <f t="shared" ref="O35" si="14">O34+G35-I35-L35</f>
        <v>563735.86029999866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>
        <v>41592</v>
      </c>
      <c r="I36" s="329"/>
      <c r="J36" s="193"/>
      <c r="K36" s="193" t="s">
        <v>2432</v>
      </c>
      <c r="L36" s="329">
        <v>4349.8602999991126</v>
      </c>
      <c r="M36" s="203" t="s">
        <v>2420</v>
      </c>
      <c r="N36" s="329">
        <f t="shared" ref="N36" si="15">+N35-I36-L36</f>
        <v>0</v>
      </c>
      <c r="O36" s="329">
        <f t="shared" si="12"/>
        <v>559385.99999999953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>
        <v>41592</v>
      </c>
      <c r="I37" s="329"/>
      <c r="J37" s="193"/>
      <c r="K37" s="193" t="s">
        <v>2433</v>
      </c>
      <c r="L37" s="329">
        <v>22510.139700000898</v>
      </c>
      <c r="M37" s="203" t="str">
        <f>+'[6]รับ 1113'!$E$39</f>
        <v>GC 121113</v>
      </c>
      <c r="N37" s="329">
        <f>G27+N36-I37-L37</f>
        <v>107345.8602999991</v>
      </c>
      <c r="O37" s="329">
        <f t="shared" ref="O37:O40" si="16">O36+G37-I37-L37</f>
        <v>536875.86029999866</v>
      </c>
    </row>
    <row r="38" spans="1:15" x14ac:dyDescent="0.15">
      <c r="A38" s="193"/>
      <c r="B38" s="193"/>
      <c r="C38" s="329"/>
      <c r="D38" s="482"/>
      <c r="E38" s="193"/>
      <c r="F38" s="193"/>
      <c r="G38" s="329"/>
      <c r="H38" s="482">
        <v>41593</v>
      </c>
      <c r="I38" s="329">
        <v>6727.54</v>
      </c>
      <c r="J38" s="203" t="str">
        <f>+'[6]รับ 1113'!$E$39</f>
        <v>GC 121113</v>
      </c>
      <c r="K38" s="193" t="s">
        <v>2433</v>
      </c>
      <c r="L38" s="329">
        <v>36833.1</v>
      </c>
      <c r="M38" s="203" t="str">
        <f>+'[6]รับ 1113'!$E$39</f>
        <v>GC 121113</v>
      </c>
      <c r="N38" s="329">
        <f t="shared" ref="N38:N40" si="17">+N37-I38-L38</f>
        <v>63785.220299999106</v>
      </c>
      <c r="O38" s="329">
        <f t="shared" si="16"/>
        <v>493315.22029999865</v>
      </c>
    </row>
    <row r="39" spans="1:15" x14ac:dyDescent="0.15">
      <c r="A39" s="193"/>
      <c r="B39" s="193"/>
      <c r="C39" s="329"/>
      <c r="D39" s="482"/>
      <c r="E39" s="193"/>
      <c r="F39" s="193"/>
      <c r="G39" s="329"/>
      <c r="H39" s="482">
        <v>41594</v>
      </c>
      <c r="I39" s="329">
        <v>2391.06</v>
      </c>
      <c r="J39" s="203" t="str">
        <f>+'[6]รับ 1113'!$E$39</f>
        <v>GC 121113</v>
      </c>
      <c r="K39" s="193" t="s">
        <v>2433</v>
      </c>
      <c r="L39" s="329">
        <v>25487.31</v>
      </c>
      <c r="M39" s="203" t="str">
        <f>+'[6]รับ 1113'!$E$39</f>
        <v>GC 121113</v>
      </c>
      <c r="N39" s="329">
        <f t="shared" si="17"/>
        <v>35906.850299999103</v>
      </c>
      <c r="O39" s="329">
        <f t="shared" si="16"/>
        <v>465436.85029999865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41595</v>
      </c>
      <c r="I40" s="329">
        <v>2733.5</v>
      </c>
      <c r="J40" s="203" t="str">
        <f>+'[6]รับ 1113'!$E$39</f>
        <v>GC 121113</v>
      </c>
      <c r="K40" s="193"/>
      <c r="L40" s="329"/>
      <c r="M40" s="193"/>
      <c r="N40" s="329">
        <f t="shared" si="17"/>
        <v>33173.350299999103</v>
      </c>
      <c r="O40" s="329">
        <f t="shared" si="16"/>
        <v>462703.35029999865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41596</v>
      </c>
      <c r="I41" s="329">
        <v>3384.59</v>
      </c>
      <c r="J41" s="203" t="str">
        <f>+'[6]รับ 1113'!$E$39</f>
        <v>GC 121113</v>
      </c>
      <c r="K41" s="193" t="s">
        <v>2433</v>
      </c>
      <c r="L41" s="329">
        <v>29788.760299999103</v>
      </c>
      <c r="M41" s="203" t="str">
        <f>+'[6]รับ 1113'!$E$39</f>
        <v>GC 121113</v>
      </c>
      <c r="N41" s="329">
        <f t="shared" ref="N41:N45" si="18">+N40-I41-L41</f>
        <v>0</v>
      </c>
      <c r="O41" s="329">
        <f t="shared" ref="O41:O45" si="19">O40+G41-I41-L41</f>
        <v>429529.99999999953</v>
      </c>
    </row>
    <row r="42" spans="1:15" x14ac:dyDescent="0.15">
      <c r="A42" s="193"/>
      <c r="B42" s="193"/>
      <c r="C42" s="329"/>
      <c r="D42" s="482"/>
      <c r="E42" s="193"/>
      <c r="F42" s="203"/>
      <c r="G42" s="329"/>
      <c r="H42" s="482">
        <v>41596</v>
      </c>
      <c r="I42" s="329"/>
      <c r="J42" s="193"/>
      <c r="K42" s="193" t="s">
        <v>2433</v>
      </c>
      <c r="L42" s="329">
        <v>6305.5997000009002</v>
      </c>
      <c r="M42" s="193" t="str">
        <f>+'[6]รับ 1113'!$E$40</f>
        <v>GC 131113</v>
      </c>
      <c r="N42" s="329">
        <f>G30+N41-I42-L42</f>
        <v>263357.40029999911</v>
      </c>
      <c r="O42" s="329">
        <f t="shared" si="19"/>
        <v>423224.40029999864</v>
      </c>
    </row>
    <row r="43" spans="1:15" x14ac:dyDescent="0.15">
      <c r="A43" s="193"/>
      <c r="B43" s="193"/>
      <c r="C43" s="329"/>
      <c r="D43" s="482"/>
      <c r="E43" s="193"/>
      <c r="F43" s="203"/>
      <c r="G43" s="329"/>
      <c r="H43" s="482">
        <v>41596</v>
      </c>
      <c r="I43" s="329"/>
      <c r="J43" s="193"/>
      <c r="K43" s="193" t="s">
        <v>2433</v>
      </c>
      <c r="L43" s="329">
        <v>20678.310000000001</v>
      </c>
      <c r="M43" s="193" t="str">
        <f>+'[6]รับ 1113'!$E$40</f>
        <v>GC 131113</v>
      </c>
      <c r="N43" s="329">
        <f t="shared" si="18"/>
        <v>242679.09029999911</v>
      </c>
      <c r="O43" s="329">
        <f t="shared" si="19"/>
        <v>402546.09029999864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>
        <v>41596</v>
      </c>
      <c r="I44" s="329"/>
      <c r="J44" s="193"/>
      <c r="K44" s="193" t="s">
        <v>2433</v>
      </c>
      <c r="L44" s="329">
        <v>21246.91</v>
      </c>
      <c r="M44" s="193" t="str">
        <f>+'[6]รับ 1113'!$E$40</f>
        <v>GC 131113</v>
      </c>
      <c r="N44" s="329">
        <f t="shared" si="18"/>
        <v>221432.18029999911</v>
      </c>
      <c r="O44" s="329">
        <f t="shared" si="19"/>
        <v>381299.18029999867</v>
      </c>
    </row>
    <row r="45" spans="1:15" x14ac:dyDescent="0.15">
      <c r="A45" s="193"/>
      <c r="B45" s="193"/>
      <c r="C45" s="329"/>
      <c r="D45" s="482">
        <v>41597</v>
      </c>
      <c r="E45" s="193" t="s">
        <v>1283</v>
      </c>
      <c r="F45" s="193" t="s">
        <v>2422</v>
      </c>
      <c r="G45" s="329">
        <v>79947</v>
      </c>
      <c r="H45" s="482">
        <v>41597</v>
      </c>
      <c r="I45" s="329">
        <v>8839.93</v>
      </c>
      <c r="J45" s="193" t="str">
        <f>+'[6]รับ 1113'!$E$40</f>
        <v>GC 131113</v>
      </c>
      <c r="K45" s="193" t="s">
        <v>2433</v>
      </c>
      <c r="L45" s="329">
        <v>819.25</v>
      </c>
      <c r="M45" s="193" t="str">
        <f>+'[6]รับ 1113'!$E$40</f>
        <v>GC 131113</v>
      </c>
      <c r="N45" s="329">
        <f t="shared" si="18"/>
        <v>211773.00029999911</v>
      </c>
      <c r="O45" s="329">
        <f t="shared" si="19"/>
        <v>451587.00029999868</v>
      </c>
    </row>
    <row r="46" spans="1:15" x14ac:dyDescent="0.15">
      <c r="A46" s="193"/>
      <c r="B46" s="193"/>
      <c r="C46" s="329"/>
      <c r="D46" s="482"/>
      <c r="E46" s="193"/>
      <c r="F46" s="203"/>
      <c r="G46" s="329"/>
      <c r="H46" s="482">
        <v>41598</v>
      </c>
      <c r="I46" s="329">
        <v>9720.09</v>
      </c>
      <c r="J46" s="193" t="str">
        <f>+'[6]รับ 1113'!$E$40</f>
        <v>GC 131113</v>
      </c>
      <c r="K46" s="193"/>
      <c r="L46" s="329"/>
      <c r="M46" s="193"/>
      <c r="N46" s="329">
        <f t="shared" si="2"/>
        <v>202052.91029999912</v>
      </c>
      <c r="O46" s="329">
        <f t="shared" si="3"/>
        <v>441866.91029999865</v>
      </c>
    </row>
    <row r="47" spans="1:15" x14ac:dyDescent="0.15">
      <c r="A47" s="193"/>
      <c r="B47" s="193"/>
      <c r="C47" s="329"/>
      <c r="D47" s="482">
        <v>41599</v>
      </c>
      <c r="E47" s="193" t="s">
        <v>1283</v>
      </c>
      <c r="F47" s="203" t="s">
        <v>2454</v>
      </c>
      <c r="G47" s="329">
        <v>44959</v>
      </c>
      <c r="H47" s="482">
        <v>41599</v>
      </c>
      <c r="I47" s="329">
        <v>5359.6399999999994</v>
      </c>
      <c r="J47" s="193" t="str">
        <f>+'[6]รับ 1113'!$E$40</f>
        <v>GC 131113</v>
      </c>
      <c r="K47" s="193" t="s">
        <v>2433</v>
      </c>
      <c r="L47" s="329">
        <v>3091.49</v>
      </c>
      <c r="M47" s="193" t="str">
        <f>+'[6]รับ 1113'!$E$40</f>
        <v>GC 131113</v>
      </c>
      <c r="N47" s="329">
        <f t="shared" si="2"/>
        <v>193601.78029999911</v>
      </c>
      <c r="O47" s="329">
        <f t="shared" si="3"/>
        <v>478374.78029999865</v>
      </c>
    </row>
    <row r="48" spans="1:15" x14ac:dyDescent="0.15">
      <c r="A48" s="193"/>
      <c r="B48" s="193"/>
      <c r="C48" s="329"/>
      <c r="D48" s="482">
        <v>41600</v>
      </c>
      <c r="E48" s="193" t="s">
        <v>1283</v>
      </c>
      <c r="F48" s="203" t="s">
        <v>2424</v>
      </c>
      <c r="G48" s="329">
        <v>44961</v>
      </c>
      <c r="H48" s="482">
        <v>41600</v>
      </c>
      <c r="I48" s="329">
        <v>13621.310000000001</v>
      </c>
      <c r="J48" s="193" t="str">
        <f>+'[6]รับ 1113'!$E$40</f>
        <v>GC 131113</v>
      </c>
      <c r="K48" s="193"/>
      <c r="L48" s="329"/>
      <c r="M48" s="193"/>
      <c r="N48" s="329">
        <f t="shared" si="2"/>
        <v>179980.47029999911</v>
      </c>
      <c r="O48" s="329">
        <f t="shared" si="3"/>
        <v>509714.47029999865</v>
      </c>
    </row>
    <row r="49" spans="1:15" x14ac:dyDescent="0.15">
      <c r="A49" s="193"/>
      <c r="B49" s="193"/>
      <c r="C49" s="329"/>
      <c r="D49" s="482"/>
      <c r="E49" s="193"/>
      <c r="F49" s="203"/>
      <c r="G49" s="329"/>
      <c r="H49" s="482">
        <v>41601</v>
      </c>
      <c r="I49" s="329">
        <v>4068.52</v>
      </c>
      <c r="J49" s="193" t="str">
        <f>+'[6]รับ 1113'!$E$40</f>
        <v>GC 131113</v>
      </c>
      <c r="K49" s="193"/>
      <c r="L49" s="329"/>
      <c r="M49" s="193"/>
      <c r="N49" s="329">
        <f t="shared" si="2"/>
        <v>175911.95029999912</v>
      </c>
      <c r="O49" s="329">
        <f t="shared" si="3"/>
        <v>505645.95029999863</v>
      </c>
    </row>
    <row r="50" spans="1:15" x14ac:dyDescent="0.15">
      <c r="A50" s="193"/>
      <c r="B50" s="193"/>
      <c r="C50" s="329"/>
      <c r="D50" s="482"/>
      <c r="E50" s="193"/>
      <c r="F50" s="193"/>
      <c r="G50" s="329"/>
      <c r="H50" s="482">
        <v>41602</v>
      </c>
      <c r="I50" s="329">
        <v>3226.03</v>
      </c>
      <c r="J50" s="193" t="str">
        <f>+'[6]รับ 1113'!$E$40</f>
        <v>GC 131113</v>
      </c>
      <c r="K50" s="193" t="s">
        <v>2433</v>
      </c>
      <c r="L50" s="329">
        <v>9194.4</v>
      </c>
      <c r="M50" s="193" t="str">
        <f>+'[6]รับ 1113'!$E$40</f>
        <v>GC 131113</v>
      </c>
      <c r="N50" s="329">
        <f t="shared" si="2"/>
        <v>163491.52029999913</v>
      </c>
      <c r="O50" s="329">
        <f t="shared" si="3"/>
        <v>493225.52029999858</v>
      </c>
    </row>
    <row r="51" spans="1:15" x14ac:dyDescent="0.15">
      <c r="A51" s="193"/>
      <c r="B51" s="193"/>
      <c r="C51" s="329"/>
      <c r="D51" s="482"/>
      <c r="E51" s="193"/>
      <c r="F51" s="193"/>
      <c r="G51" s="329"/>
      <c r="H51" s="482">
        <v>41602</v>
      </c>
      <c r="I51" s="329"/>
      <c r="J51" s="193"/>
      <c r="K51" s="193" t="s">
        <v>2433</v>
      </c>
      <c r="L51" s="329">
        <v>9718.08</v>
      </c>
      <c r="M51" s="193" t="str">
        <f>+'[6]รับ 1113'!$E$40</f>
        <v>GC 131113</v>
      </c>
      <c r="N51" s="329">
        <f t="shared" si="2"/>
        <v>153773.44029999914</v>
      </c>
      <c r="O51" s="329">
        <f t="shared" si="3"/>
        <v>483507.44029999856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41602</v>
      </c>
      <c r="I52" s="329"/>
      <c r="J52" s="193"/>
      <c r="K52" s="193" t="s">
        <v>2433</v>
      </c>
      <c r="L52" s="329">
        <v>18757.580000000002</v>
      </c>
      <c r="M52" s="193" t="str">
        <f>+'[6]รับ 1113'!$E$40</f>
        <v>GC 131113</v>
      </c>
      <c r="N52" s="329">
        <f t="shared" si="2"/>
        <v>135015.86029999913</v>
      </c>
      <c r="O52" s="329">
        <f t="shared" si="3"/>
        <v>464749.86029999855</v>
      </c>
    </row>
    <row r="53" spans="1:15" x14ac:dyDescent="0.15">
      <c r="A53" s="193"/>
      <c r="B53" s="193"/>
      <c r="C53" s="329"/>
      <c r="D53" s="482"/>
      <c r="E53" s="193"/>
      <c r="F53" s="193"/>
      <c r="G53" s="329"/>
      <c r="H53" s="482">
        <v>41602</v>
      </c>
      <c r="I53" s="329"/>
      <c r="J53" s="193"/>
      <c r="K53" s="193" t="s">
        <v>2433</v>
      </c>
      <c r="L53" s="329">
        <v>19043.41</v>
      </c>
      <c r="M53" s="193" t="str">
        <f>+'[6]รับ 1113'!$E$40</f>
        <v>GC 131113</v>
      </c>
      <c r="N53" s="329">
        <f t="shared" si="2"/>
        <v>115972.45029999912</v>
      </c>
      <c r="O53" s="329">
        <f t="shared" si="3"/>
        <v>445706.45029999857</v>
      </c>
    </row>
    <row r="54" spans="1:15" x14ac:dyDescent="0.15">
      <c r="A54" s="193"/>
      <c r="B54" s="193"/>
      <c r="C54" s="329"/>
      <c r="D54" s="482"/>
      <c r="E54" s="193"/>
      <c r="F54" s="193"/>
      <c r="G54" s="329"/>
      <c r="H54" s="482">
        <v>41603</v>
      </c>
      <c r="I54" s="329">
        <v>6504.69</v>
      </c>
      <c r="J54" s="193" t="str">
        <f>+'[6]รับ 1113'!$E$40</f>
        <v>GC 131113</v>
      </c>
      <c r="K54" s="193"/>
      <c r="L54" s="329"/>
      <c r="M54" s="193"/>
      <c r="N54" s="329">
        <f t="shared" si="2"/>
        <v>109467.76029999912</v>
      </c>
      <c r="O54" s="329">
        <f t="shared" si="3"/>
        <v>439201.76029999857</v>
      </c>
    </row>
    <row r="55" spans="1:15" x14ac:dyDescent="0.15">
      <c r="A55" s="193"/>
      <c r="B55" s="193"/>
      <c r="C55" s="329"/>
      <c r="D55" s="482"/>
      <c r="E55" s="193"/>
      <c r="F55" s="193"/>
      <c r="G55" s="329"/>
      <c r="H55" s="482">
        <v>41604</v>
      </c>
      <c r="I55" s="329">
        <v>15405.19</v>
      </c>
      <c r="J55" s="193" t="str">
        <f>+'[6]รับ 1113'!$E$40</f>
        <v>GC 131113</v>
      </c>
      <c r="K55" s="193" t="s">
        <v>2433</v>
      </c>
      <c r="L55" s="329">
        <v>45989.67</v>
      </c>
      <c r="M55" s="193" t="str">
        <f>+'[6]รับ 1113'!$E$40</f>
        <v>GC 131113</v>
      </c>
      <c r="N55" s="329">
        <f t="shared" si="2"/>
        <v>48072.900299999121</v>
      </c>
      <c r="O55" s="329">
        <f t="shared" si="3"/>
        <v>377806.90029999858</v>
      </c>
    </row>
    <row r="56" spans="1:15" x14ac:dyDescent="0.15">
      <c r="A56" s="193"/>
      <c r="B56" s="193"/>
      <c r="C56" s="329"/>
      <c r="D56" s="482"/>
      <c r="E56" s="193"/>
      <c r="F56" s="193"/>
      <c r="G56" s="329"/>
      <c r="H56" s="482">
        <v>41605</v>
      </c>
      <c r="I56" s="329">
        <v>6987.04</v>
      </c>
      <c r="J56" s="193" t="str">
        <f>+'[6]รับ 1113'!$E$40</f>
        <v>GC 131113</v>
      </c>
      <c r="K56" s="193"/>
      <c r="L56" s="329"/>
      <c r="M56" s="193"/>
      <c r="N56" s="329">
        <f t="shared" si="2"/>
        <v>41085.86029999912</v>
      </c>
      <c r="O56" s="329">
        <f t="shared" si="3"/>
        <v>370819.8602999986</v>
      </c>
    </row>
    <row r="57" spans="1:15" x14ac:dyDescent="0.15">
      <c r="A57" s="193"/>
      <c r="B57" s="193"/>
      <c r="C57" s="329"/>
      <c r="D57" s="482">
        <v>41606</v>
      </c>
      <c r="E57" s="193" t="s">
        <v>1283</v>
      </c>
      <c r="F57" s="193" t="s">
        <v>2425</v>
      </c>
      <c r="G57" s="329">
        <v>134996</v>
      </c>
      <c r="H57" s="482">
        <v>41606</v>
      </c>
      <c r="I57" s="329">
        <v>4958.49</v>
      </c>
      <c r="J57" s="193" t="str">
        <f>+'[6]รับ 1113'!$E$40</f>
        <v>GC 131113</v>
      </c>
      <c r="K57" s="193" t="s">
        <v>2433</v>
      </c>
      <c r="L57" s="329">
        <v>31983.78</v>
      </c>
      <c r="M57" s="193" t="str">
        <f>+'[6]รับ 1113'!$E$40</f>
        <v>GC 131113</v>
      </c>
      <c r="N57" s="329">
        <f t="shared" si="2"/>
        <v>4143.5902999991231</v>
      </c>
      <c r="O57" s="329">
        <f t="shared" si="3"/>
        <v>468873.59029999864</v>
      </c>
    </row>
    <row r="58" spans="1:15" x14ac:dyDescent="0.15">
      <c r="A58" s="193"/>
      <c r="B58" s="193"/>
      <c r="C58" s="329"/>
      <c r="D58" s="482"/>
      <c r="E58" s="193"/>
      <c r="F58" s="193"/>
      <c r="G58" s="329"/>
      <c r="H58" s="482">
        <v>41606</v>
      </c>
      <c r="I58" s="329"/>
      <c r="J58" s="193"/>
      <c r="K58" s="193" t="s">
        <v>2433</v>
      </c>
      <c r="L58" s="329">
        <v>4143.5902999991231</v>
      </c>
      <c r="M58" s="193" t="str">
        <f>+'[6]รับ 1113'!$E$40</f>
        <v>GC 131113</v>
      </c>
      <c r="N58" s="329">
        <f t="shared" si="2"/>
        <v>0</v>
      </c>
      <c r="O58" s="329">
        <f t="shared" si="3"/>
        <v>464729.99999999953</v>
      </c>
    </row>
    <row r="59" spans="1:15" x14ac:dyDescent="0.15">
      <c r="A59" s="193"/>
      <c r="B59" s="193"/>
      <c r="C59" s="329"/>
      <c r="D59" s="482"/>
      <c r="E59" s="193"/>
      <c r="F59" s="193"/>
      <c r="G59" s="329"/>
      <c r="H59" s="482">
        <v>41606</v>
      </c>
      <c r="I59" s="329"/>
      <c r="J59" s="193"/>
      <c r="K59" s="193" t="s">
        <v>2433</v>
      </c>
      <c r="L59" s="329">
        <v>31951.099700000901</v>
      </c>
      <c r="M59" s="193" t="s">
        <v>2421</v>
      </c>
      <c r="N59" s="329">
        <f>G35+N58-I59-L59</f>
        <v>127915.90029999911</v>
      </c>
      <c r="O59" s="329">
        <f t="shared" si="3"/>
        <v>432778.90029999864</v>
      </c>
    </row>
    <row r="60" spans="1:15" x14ac:dyDescent="0.15">
      <c r="A60" s="193"/>
      <c r="B60" s="193"/>
      <c r="C60" s="329"/>
      <c r="D60" s="482">
        <v>41607</v>
      </c>
      <c r="E60" s="193" t="s">
        <v>1283</v>
      </c>
      <c r="F60" s="193" t="s">
        <v>2426</v>
      </c>
      <c r="G60" s="329">
        <v>89920</v>
      </c>
      <c r="H60" s="482">
        <v>41607</v>
      </c>
      <c r="I60" s="329">
        <v>4471.6499999999996</v>
      </c>
      <c r="J60" s="193" t="s">
        <v>2421</v>
      </c>
      <c r="K60" s="193" t="s">
        <v>2433</v>
      </c>
      <c r="L60" s="329">
        <v>6636.98</v>
      </c>
      <c r="M60" s="193" t="s">
        <v>2421</v>
      </c>
      <c r="N60" s="329">
        <f t="shared" si="2"/>
        <v>116807.27029999912</v>
      </c>
      <c r="O60" s="329">
        <f t="shared" si="3"/>
        <v>511590.27029999864</v>
      </c>
    </row>
    <row r="61" spans="1:15" x14ac:dyDescent="0.15">
      <c r="A61" s="193"/>
      <c r="B61" s="193"/>
      <c r="C61" s="329"/>
      <c r="D61" s="482"/>
      <c r="E61" s="193"/>
      <c r="F61" s="193"/>
      <c r="G61" s="329"/>
      <c r="H61" s="482">
        <v>41608</v>
      </c>
      <c r="I61" s="329">
        <v>20467.690000000002</v>
      </c>
      <c r="J61" s="193" t="s">
        <v>2421</v>
      </c>
      <c r="K61" s="193"/>
      <c r="L61" s="329"/>
      <c r="M61" s="193"/>
      <c r="N61" s="329">
        <f t="shared" si="2"/>
        <v>96339.580299999114</v>
      </c>
      <c r="O61" s="329">
        <f t="shared" si="3"/>
        <v>491122.58029999863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96339.580299999114</v>
      </c>
      <c r="O62" s="329">
        <f t="shared" si="3"/>
        <v>491122.58029999863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96339.580299999114</v>
      </c>
      <c r="O63" s="329">
        <f t="shared" si="3"/>
        <v>491122.58029999863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2"/>
        <v>96339.580299999114</v>
      </c>
      <c r="O64" s="329">
        <f t="shared" si="3"/>
        <v>491122.58029999863</v>
      </c>
    </row>
    <row r="65" spans="1:15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2"/>
        <v>96339.580299999114</v>
      </c>
      <c r="O65" s="329">
        <f t="shared" si="3"/>
        <v>491122.58029999863</v>
      </c>
    </row>
    <row r="66" spans="1:15" hidden="1" x14ac:dyDescent="0.15">
      <c r="A66" s="193"/>
      <c r="B66" s="193"/>
      <c r="C66" s="329"/>
      <c r="D66" s="482"/>
      <c r="E66" s="193"/>
      <c r="F66" s="193"/>
      <c r="G66" s="329"/>
      <c r="H66" s="482"/>
      <c r="I66" s="329"/>
      <c r="J66" s="193"/>
      <c r="K66" s="193"/>
      <c r="L66" s="329"/>
      <c r="M66" s="193"/>
      <c r="N66" s="329">
        <f t="shared" si="2"/>
        <v>96339.580299999114</v>
      </c>
      <c r="O66" s="329">
        <f t="shared" si="3"/>
        <v>491122.58029999863</v>
      </c>
    </row>
    <row r="67" spans="1:15" hidden="1" x14ac:dyDescent="0.15">
      <c r="A67" s="193"/>
      <c r="B67" s="193"/>
      <c r="C67" s="329"/>
      <c r="D67" s="482"/>
      <c r="E67" s="193"/>
      <c r="F67" s="193"/>
      <c r="G67" s="329"/>
      <c r="H67" s="482"/>
      <c r="I67" s="329"/>
      <c r="J67" s="193"/>
      <c r="K67" s="193"/>
      <c r="L67" s="329"/>
      <c r="M67" s="193"/>
      <c r="N67" s="329">
        <f t="shared" si="2"/>
        <v>96339.580299999114</v>
      </c>
      <c r="O67" s="329">
        <f t="shared" si="3"/>
        <v>491122.58029999863</v>
      </c>
    </row>
    <row r="68" spans="1:15" hidden="1" x14ac:dyDescent="0.15">
      <c r="A68" s="193"/>
      <c r="B68" s="193"/>
      <c r="C68" s="329"/>
      <c r="D68" s="482"/>
      <c r="E68" s="193"/>
      <c r="F68" s="193"/>
      <c r="G68" s="329"/>
      <c r="H68" s="482"/>
      <c r="I68" s="329"/>
      <c r="J68" s="193"/>
      <c r="K68" s="193"/>
      <c r="L68" s="329"/>
      <c r="M68" s="193"/>
      <c r="N68" s="329">
        <f t="shared" si="2"/>
        <v>96339.580299999114</v>
      </c>
      <c r="O68" s="329">
        <f t="shared" si="3"/>
        <v>491122.58029999863</v>
      </c>
    </row>
    <row r="69" spans="1:15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96339.580299999114</v>
      </c>
      <c r="O69" s="329">
        <f t="shared" si="3"/>
        <v>491122.58029999863</v>
      </c>
    </row>
    <row r="70" spans="1:15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96339.580299999114</v>
      </c>
      <c r="O70" s="329">
        <f t="shared" si="3"/>
        <v>491122.58029999863</v>
      </c>
    </row>
    <row r="71" spans="1:15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96339.580299999114</v>
      </c>
      <c r="O71" s="329">
        <f t="shared" si="3"/>
        <v>491122.58029999863</v>
      </c>
    </row>
    <row r="72" spans="1:15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96339.580299999114</v>
      </c>
      <c r="O72" s="329">
        <f t="shared" si="3"/>
        <v>491122.58029999863</v>
      </c>
    </row>
    <row r="73" spans="1:15" hidden="1" x14ac:dyDescent="0.15">
      <c r="A73" s="193"/>
      <c r="B73" s="193"/>
      <c r="C73" s="329"/>
      <c r="D73" s="482"/>
      <c r="E73" s="193"/>
      <c r="F73" s="193"/>
      <c r="G73" s="329"/>
      <c r="H73" s="482"/>
      <c r="I73" s="329"/>
      <c r="J73" s="193"/>
      <c r="K73" s="193"/>
      <c r="L73" s="329"/>
      <c r="M73" s="193"/>
      <c r="N73" s="329">
        <f t="shared" si="2"/>
        <v>96339.580299999114</v>
      </c>
      <c r="O73" s="329">
        <f t="shared" si="3"/>
        <v>491122.58029999863</v>
      </c>
    </row>
    <row r="74" spans="1:15" hidden="1" x14ac:dyDescent="0.15">
      <c r="A74" s="193"/>
      <c r="B74" s="193"/>
      <c r="C74" s="329"/>
      <c r="D74" s="482"/>
      <c r="E74" s="193"/>
      <c r="F74" s="193"/>
      <c r="G74" s="329"/>
      <c r="H74" s="482"/>
      <c r="I74" s="329"/>
      <c r="J74" s="193"/>
      <c r="K74" s="193"/>
      <c r="L74" s="329"/>
      <c r="M74" s="193"/>
      <c r="N74" s="329">
        <f t="shared" si="2"/>
        <v>96339.580299999114</v>
      </c>
      <c r="O74" s="329">
        <f t="shared" si="3"/>
        <v>491122.58029999863</v>
      </c>
    </row>
    <row r="75" spans="1:15" hidden="1" x14ac:dyDescent="0.15">
      <c r="A75" s="193"/>
      <c r="B75" s="193"/>
      <c r="C75" s="329"/>
      <c r="D75" s="482"/>
      <c r="E75" s="193"/>
      <c r="F75" s="193"/>
      <c r="G75" s="329"/>
      <c r="H75" s="482"/>
      <c r="I75" s="329"/>
      <c r="J75" s="193"/>
      <c r="K75" s="193"/>
      <c r="L75" s="329"/>
      <c r="M75" s="193"/>
      <c r="N75" s="329">
        <f t="shared" si="2"/>
        <v>96339.580299999114</v>
      </c>
      <c r="O75" s="329">
        <f t="shared" si="3"/>
        <v>491122.58029999863</v>
      </c>
    </row>
    <row r="76" spans="1:15" hidden="1" x14ac:dyDescent="0.15">
      <c r="A76" s="193"/>
      <c r="B76" s="193"/>
      <c r="C76" s="329"/>
      <c r="D76" s="482"/>
      <c r="E76" s="193"/>
      <c r="F76" s="193"/>
      <c r="G76" s="329"/>
      <c r="H76" s="482"/>
      <c r="I76" s="329"/>
      <c r="J76" s="193"/>
      <c r="K76" s="193"/>
      <c r="L76" s="329"/>
      <c r="M76" s="193"/>
      <c r="N76" s="329">
        <f t="shared" si="2"/>
        <v>96339.580299999114</v>
      </c>
      <c r="O76" s="329">
        <f t="shared" si="3"/>
        <v>491122.58029999863</v>
      </c>
    </row>
    <row r="77" spans="1:15" hidden="1" x14ac:dyDescent="0.15">
      <c r="A77" s="193"/>
      <c r="B77" s="193"/>
      <c r="C77" s="329"/>
      <c r="D77" s="482"/>
      <c r="E77" s="193"/>
      <c r="F77" s="193"/>
      <c r="G77" s="329"/>
      <c r="H77" s="482"/>
      <c r="I77" s="329"/>
      <c r="J77" s="193"/>
      <c r="K77" s="193"/>
      <c r="L77" s="329"/>
      <c r="M77" s="193"/>
      <c r="N77" s="329">
        <f t="shared" si="2"/>
        <v>96339.580299999114</v>
      </c>
      <c r="O77" s="329">
        <f t="shared" si="3"/>
        <v>491122.58029999863</v>
      </c>
    </row>
    <row r="78" spans="1:15" hidden="1" x14ac:dyDescent="0.15">
      <c r="A78" s="193"/>
      <c r="B78" s="193"/>
      <c r="C78" s="329"/>
      <c r="D78" s="482"/>
      <c r="E78" s="193"/>
      <c r="F78" s="193"/>
      <c r="G78" s="329"/>
      <c r="H78" s="482"/>
      <c r="I78" s="329"/>
      <c r="J78" s="193"/>
      <c r="K78" s="193"/>
      <c r="L78" s="329"/>
      <c r="M78" s="193"/>
      <c r="N78" s="329">
        <f t="shared" si="2"/>
        <v>96339.580299999114</v>
      </c>
      <c r="O78" s="329">
        <f t="shared" si="3"/>
        <v>491122.58029999863</v>
      </c>
    </row>
    <row r="79" spans="1:15" hidden="1" x14ac:dyDescent="0.15">
      <c r="A79" s="193"/>
      <c r="B79" s="193"/>
      <c r="C79" s="329"/>
      <c r="D79" s="482"/>
      <c r="E79" s="193"/>
      <c r="F79" s="193"/>
      <c r="G79" s="329"/>
      <c r="H79" s="482"/>
      <c r="I79" s="329"/>
      <c r="J79" s="193"/>
      <c r="K79" s="193"/>
      <c r="L79" s="329"/>
      <c r="M79" s="193"/>
      <c r="N79" s="329">
        <f t="shared" si="2"/>
        <v>96339.580299999114</v>
      </c>
      <c r="O79" s="329">
        <f t="shared" si="3"/>
        <v>491122.58029999863</v>
      </c>
    </row>
    <row r="80" spans="1:15" hidden="1" x14ac:dyDescent="0.15">
      <c r="A80" s="193"/>
      <c r="B80" s="193"/>
      <c r="C80" s="329"/>
      <c r="D80" s="482"/>
      <c r="E80" s="193"/>
      <c r="F80" s="193"/>
      <c r="G80" s="329"/>
      <c r="H80" s="482"/>
      <c r="I80" s="329"/>
      <c r="J80" s="193"/>
      <c r="K80" s="193"/>
      <c r="L80" s="329"/>
      <c r="M80" s="193"/>
      <c r="N80" s="329">
        <f t="shared" si="2"/>
        <v>96339.580299999114</v>
      </c>
      <c r="O80" s="329">
        <f t="shared" si="3"/>
        <v>491122.58029999863</v>
      </c>
    </row>
    <row r="81" spans="1:16" hidden="1" x14ac:dyDescent="0.15">
      <c r="A81" s="193"/>
      <c r="B81" s="193"/>
      <c r="C81" s="329"/>
      <c r="D81" s="482"/>
      <c r="E81" s="193"/>
      <c r="F81" s="203"/>
      <c r="G81" s="329"/>
      <c r="H81" s="482"/>
      <c r="I81" s="329"/>
      <c r="J81" s="193"/>
      <c r="K81" s="193"/>
      <c r="L81" s="329"/>
      <c r="M81" s="193"/>
      <c r="N81" s="329">
        <f t="shared" si="2"/>
        <v>96339.580299999114</v>
      </c>
      <c r="O81" s="329">
        <f t="shared" si="3"/>
        <v>491122.58029999863</v>
      </c>
    </row>
    <row r="82" spans="1:16" hidden="1" x14ac:dyDescent="0.15">
      <c r="A82" s="193"/>
      <c r="B82" s="193"/>
      <c r="C82" s="329"/>
      <c r="D82" s="482"/>
      <c r="E82" s="193"/>
      <c r="F82" s="193"/>
      <c r="G82" s="329"/>
      <c r="H82" s="483"/>
      <c r="I82" s="329"/>
      <c r="J82" s="193"/>
      <c r="K82" s="193"/>
      <c r="L82" s="329"/>
      <c r="M82" s="193"/>
      <c r="N82" s="329">
        <f t="shared" si="2"/>
        <v>96339.580299999114</v>
      </c>
      <c r="O82" s="329">
        <f t="shared" si="3"/>
        <v>491122.58029999863</v>
      </c>
    </row>
    <row r="83" spans="1:16" x14ac:dyDescent="0.15">
      <c r="A83" s="220"/>
      <c r="B83" s="220"/>
      <c r="C83" s="334"/>
      <c r="D83" s="482"/>
      <c r="E83" s="220"/>
      <c r="F83" s="220"/>
      <c r="G83" s="334"/>
      <c r="H83" s="484"/>
      <c r="I83" s="334"/>
      <c r="J83" s="220"/>
      <c r="K83" s="220"/>
      <c r="L83" s="334"/>
      <c r="M83" s="220"/>
      <c r="N83" s="329">
        <f t="shared" ref="N83" si="20">+N82-I83-L83</f>
        <v>96339.580299999114</v>
      </c>
      <c r="O83" s="329">
        <f t="shared" ref="O83" si="21">O82+G83-I83-L83</f>
        <v>491122.58029999863</v>
      </c>
    </row>
    <row r="84" spans="1:16" x14ac:dyDescent="0.15">
      <c r="A84" s="224"/>
      <c r="B84" s="224"/>
      <c r="C84" s="335">
        <f>SUM(C7:C83)</f>
        <v>490484.76129999914</v>
      </c>
      <c r="D84" s="224"/>
      <c r="E84" s="224"/>
      <c r="F84" s="224"/>
      <c r="G84" s="335">
        <f>SUM(G7:G82)</f>
        <v>1173685.2390000001</v>
      </c>
      <c r="H84" s="226"/>
      <c r="I84" s="335">
        <f>SUM(I7:I82)</f>
        <v>228900.91999999998</v>
      </c>
      <c r="J84" s="224"/>
      <c r="K84" s="224"/>
      <c r="L84" s="335">
        <f>SUM(L9:L82)</f>
        <v>944146.50000000035</v>
      </c>
      <c r="M84" s="224"/>
      <c r="N84" s="227"/>
      <c r="O84" s="228">
        <f>C84+G84-I84-L84</f>
        <v>491122.58029999898</v>
      </c>
      <c r="P84" s="259"/>
    </row>
    <row r="85" spans="1:16" x14ac:dyDescent="0.15">
      <c r="A85" s="230"/>
      <c r="B85" s="615"/>
      <c r="C85" s="615"/>
      <c r="D85" s="615"/>
      <c r="E85" s="231"/>
      <c r="F85" s="485"/>
      <c r="G85" s="232"/>
      <c r="H85" s="233"/>
      <c r="I85" s="234"/>
      <c r="J85" s="272"/>
      <c r="K85" s="235" t="s">
        <v>200</v>
      </c>
      <c r="L85" s="236">
        <f>+L84+I84</f>
        <v>1173047.4200000004</v>
      </c>
      <c r="M85" s="284"/>
      <c r="N85" s="330">
        <f>+N83</f>
        <v>96339.580299999114</v>
      </c>
      <c r="O85" s="331" t="s">
        <v>2421</v>
      </c>
      <c r="P85" s="259"/>
    </row>
    <row r="86" spans="1:16" x14ac:dyDescent="0.15">
      <c r="A86" s="181"/>
      <c r="B86" s="486"/>
      <c r="C86" s="336"/>
      <c r="D86" s="486"/>
      <c r="E86" s="231"/>
      <c r="F86" s="485"/>
      <c r="G86" s="232"/>
      <c r="H86" s="233"/>
      <c r="I86" s="234"/>
      <c r="J86" s="273"/>
      <c r="K86" s="235"/>
      <c r="L86" s="236"/>
      <c r="M86" s="284"/>
      <c r="N86" s="330">
        <v>79947</v>
      </c>
      <c r="O86" s="331" t="s">
        <v>2422</v>
      </c>
    </row>
    <row r="87" spans="1:16" x14ac:dyDescent="0.15">
      <c r="A87" s="230" t="s">
        <v>2409</v>
      </c>
      <c r="B87" s="486" t="s">
        <v>2418</v>
      </c>
      <c r="C87" s="336"/>
      <c r="D87" s="486"/>
      <c r="E87" s="231" t="s">
        <v>67</v>
      </c>
      <c r="F87" s="485">
        <v>3509345.24</v>
      </c>
      <c r="G87" s="232" t="s">
        <v>98</v>
      </c>
      <c r="H87" s="233">
        <v>41558</v>
      </c>
      <c r="I87" s="234" t="s">
        <v>199</v>
      </c>
      <c r="J87" s="273">
        <v>25981.55</v>
      </c>
      <c r="K87" s="268"/>
      <c r="L87" s="236"/>
      <c r="M87" s="235"/>
      <c r="N87" s="330">
        <v>44959</v>
      </c>
      <c r="O87" s="331" t="s">
        <v>2454</v>
      </c>
    </row>
    <row r="88" spans="1:16" x14ac:dyDescent="0.15">
      <c r="A88" s="230" t="s">
        <v>2410</v>
      </c>
      <c r="B88" s="486" t="s">
        <v>2434</v>
      </c>
      <c r="C88" s="336"/>
      <c r="D88" s="486"/>
      <c r="E88" s="231" t="s">
        <v>67</v>
      </c>
      <c r="F88" s="485">
        <v>1454280.61</v>
      </c>
      <c r="G88" s="232" t="s">
        <v>98</v>
      </c>
      <c r="H88" s="233">
        <v>41561</v>
      </c>
      <c r="I88" s="234" t="s">
        <v>199</v>
      </c>
      <c r="J88" s="273">
        <v>134807.91129999913</v>
      </c>
      <c r="K88" s="268"/>
      <c r="L88" s="236"/>
      <c r="M88" s="235"/>
      <c r="N88" s="330">
        <v>44961</v>
      </c>
      <c r="O88" s="331" t="s">
        <v>2424</v>
      </c>
    </row>
    <row r="89" spans="1:16" x14ac:dyDescent="0.15">
      <c r="A89" s="230" t="s">
        <v>2407</v>
      </c>
      <c r="B89" s="486" t="s">
        <v>2435</v>
      </c>
      <c r="C89" s="336"/>
      <c r="D89" s="486"/>
      <c r="E89" s="231" t="s">
        <v>67</v>
      </c>
      <c r="F89" s="485">
        <v>99466.31</v>
      </c>
      <c r="G89" s="232" t="s">
        <v>98</v>
      </c>
      <c r="H89" s="233">
        <v>41586</v>
      </c>
      <c r="I89" s="234" t="s">
        <v>199</v>
      </c>
      <c r="J89" s="273">
        <v>116642.26</v>
      </c>
      <c r="K89" s="268"/>
      <c r="L89" s="236"/>
      <c r="M89" s="235"/>
      <c r="N89" s="330">
        <v>134996</v>
      </c>
      <c r="O89" s="331" t="s">
        <v>2425</v>
      </c>
    </row>
    <row r="90" spans="1:16" x14ac:dyDescent="0.15">
      <c r="A90" s="230" t="s">
        <v>2408</v>
      </c>
      <c r="B90" s="486" t="s">
        <v>2436</v>
      </c>
      <c r="C90" s="336"/>
      <c r="D90" s="486"/>
      <c r="E90" s="231" t="s">
        <v>67</v>
      </c>
      <c r="F90" s="485">
        <v>2898611.25</v>
      </c>
      <c r="G90" s="232" t="s">
        <v>98</v>
      </c>
      <c r="H90" s="233">
        <v>41589</v>
      </c>
      <c r="I90" s="234" t="s">
        <v>199</v>
      </c>
      <c r="J90" s="273">
        <v>107263.48</v>
      </c>
      <c r="K90" s="268"/>
      <c r="L90" s="236"/>
      <c r="M90" s="235"/>
      <c r="N90" s="330">
        <v>89920</v>
      </c>
      <c r="O90" s="331" t="s">
        <v>2426</v>
      </c>
    </row>
    <row r="91" spans="1:16" x14ac:dyDescent="0.15">
      <c r="A91" s="230" t="s">
        <v>2427</v>
      </c>
      <c r="B91" s="486" t="s">
        <v>2437</v>
      </c>
      <c r="C91" s="336"/>
      <c r="D91" s="486"/>
      <c r="E91" s="231" t="s">
        <v>67</v>
      </c>
      <c r="F91" s="485">
        <v>1402455.44</v>
      </c>
      <c r="G91" s="232" t="s">
        <v>98</v>
      </c>
      <c r="H91" s="233">
        <v>41593</v>
      </c>
      <c r="I91" s="234" t="s">
        <v>199</v>
      </c>
      <c r="J91" s="273">
        <v>89691</v>
      </c>
      <c r="K91" s="268"/>
      <c r="L91" s="236"/>
      <c r="M91" s="235"/>
      <c r="N91" s="330"/>
      <c r="O91" s="331"/>
    </row>
    <row r="92" spans="1:16" x14ac:dyDescent="0.15">
      <c r="A92" s="230" t="s">
        <v>2428</v>
      </c>
      <c r="B92" s="486" t="s">
        <v>2438</v>
      </c>
      <c r="C92" s="336"/>
      <c r="D92" s="486"/>
      <c r="E92" s="231" t="s">
        <v>67</v>
      </c>
      <c r="F92" s="485">
        <v>36583.879999999997</v>
      </c>
      <c r="G92" s="232" t="s">
        <v>98</v>
      </c>
      <c r="H92" s="233">
        <v>41596</v>
      </c>
      <c r="I92" s="234" t="s">
        <v>199</v>
      </c>
      <c r="J92" s="273">
        <v>40014</v>
      </c>
      <c r="K92" s="268"/>
      <c r="M92" s="235"/>
      <c r="N92" s="330"/>
      <c r="O92" s="331"/>
    </row>
    <row r="93" spans="1:16" x14ac:dyDescent="0.15">
      <c r="A93" s="230" t="s">
        <v>2429</v>
      </c>
      <c r="B93" s="486" t="s">
        <v>2439</v>
      </c>
      <c r="C93" s="336"/>
      <c r="D93" s="486"/>
      <c r="E93" s="231" t="s">
        <v>67</v>
      </c>
      <c r="F93" s="485">
        <v>444622.01</v>
      </c>
      <c r="G93" s="232" t="s">
        <v>98</v>
      </c>
      <c r="H93" s="233">
        <v>41600</v>
      </c>
      <c r="I93" s="234" t="s">
        <v>199</v>
      </c>
      <c r="J93" s="273">
        <v>114619.31</v>
      </c>
      <c r="K93" s="268"/>
      <c r="M93" s="235"/>
      <c r="N93" s="330"/>
      <c r="O93" s="331"/>
    </row>
    <row r="94" spans="1:16" x14ac:dyDescent="0.15">
      <c r="A94" s="230" t="s">
        <v>2430</v>
      </c>
      <c r="B94" s="486" t="s">
        <v>2440</v>
      </c>
      <c r="C94" s="336"/>
      <c r="D94" s="486"/>
      <c r="E94" s="231" t="s">
        <v>67</v>
      </c>
      <c r="F94" s="485">
        <v>2995094.52</v>
      </c>
      <c r="G94" s="232" t="s">
        <v>98</v>
      </c>
      <c r="H94" s="233">
        <v>41603</v>
      </c>
      <c r="I94" s="234" t="s">
        <v>199</v>
      </c>
      <c r="J94" s="273">
        <v>190972.07</v>
      </c>
      <c r="K94" s="268"/>
      <c r="M94" s="235"/>
      <c r="N94" s="330"/>
      <c r="O94" s="331"/>
    </row>
    <row r="95" spans="1:16" x14ac:dyDescent="0.15">
      <c r="A95" s="230" t="s">
        <v>2421</v>
      </c>
      <c r="B95" s="486" t="s">
        <v>2441</v>
      </c>
      <c r="C95" s="336"/>
      <c r="D95" s="486"/>
      <c r="E95" s="231" t="s">
        <v>67</v>
      </c>
      <c r="F95" s="485">
        <v>1441466.54</v>
      </c>
      <c r="G95" s="232" t="s">
        <v>98</v>
      </c>
      <c r="H95" s="233">
        <v>41603</v>
      </c>
      <c r="I95" s="234" t="s">
        <v>199</v>
      </c>
      <c r="J95" s="273">
        <v>38588.079700000904</v>
      </c>
      <c r="K95" s="268"/>
      <c r="M95" s="235"/>
      <c r="N95" s="330"/>
      <c r="O95" s="331"/>
    </row>
    <row r="96" spans="1:16" ht="12" thickBot="1" x14ac:dyDescent="0.2">
      <c r="A96" s="230"/>
      <c r="B96" s="486"/>
      <c r="C96" s="336"/>
      <c r="D96" s="486"/>
      <c r="E96" s="231"/>
      <c r="F96" s="485"/>
      <c r="G96" s="232"/>
      <c r="H96" s="233"/>
      <c r="I96" s="401" t="s">
        <v>1920</v>
      </c>
      <c r="J96" s="274">
        <f>SUM(J87:J95)</f>
        <v>858579.66099999996</v>
      </c>
      <c r="M96" s="235"/>
      <c r="N96" s="330"/>
      <c r="O96" s="331"/>
    </row>
    <row r="97" spans="1:16" ht="12" thickTop="1" x14ac:dyDescent="0.15">
      <c r="A97" s="243" t="s">
        <v>2420</v>
      </c>
      <c r="B97" s="486" t="s">
        <v>2431</v>
      </c>
      <c r="C97" s="336"/>
      <c r="D97" s="486"/>
      <c r="E97" s="231" t="s">
        <v>67</v>
      </c>
      <c r="F97" s="485">
        <v>20782630.23</v>
      </c>
      <c r="G97" s="232" t="s">
        <v>98</v>
      </c>
      <c r="H97" s="233">
        <v>41583</v>
      </c>
      <c r="I97" s="234" t="s">
        <v>199</v>
      </c>
      <c r="J97" s="273">
        <v>85566.839000000007</v>
      </c>
      <c r="M97" s="235"/>
      <c r="N97" s="330"/>
      <c r="O97" s="331"/>
    </row>
    <row r="98" spans="1:16" ht="12" thickBot="1" x14ac:dyDescent="0.2">
      <c r="A98" s="230"/>
      <c r="B98" s="486"/>
      <c r="C98" s="336"/>
      <c r="D98" s="486"/>
      <c r="E98" s="231"/>
      <c r="F98" s="485"/>
      <c r="G98" s="232"/>
      <c r="H98" s="233"/>
      <c r="I98" s="401" t="s">
        <v>320</v>
      </c>
      <c r="J98" s="274">
        <f>SUM(J97)</f>
        <v>85566.839000000007</v>
      </c>
      <c r="M98" s="235"/>
      <c r="N98" s="330"/>
      <c r="O98" s="331"/>
    </row>
    <row r="99" spans="1:16" ht="12" thickTop="1" x14ac:dyDescent="0.15">
      <c r="A99" s="230"/>
      <c r="B99" s="486"/>
      <c r="C99" s="336"/>
      <c r="D99" s="486"/>
      <c r="E99" s="231"/>
      <c r="F99" s="485"/>
      <c r="G99" s="232"/>
      <c r="H99" s="233"/>
      <c r="I99" s="234"/>
      <c r="J99" s="273"/>
      <c r="M99" s="235"/>
      <c r="N99" s="330"/>
      <c r="O99" s="331"/>
    </row>
    <row r="100" spans="1:16" x14ac:dyDescent="0.15">
      <c r="A100" s="181"/>
      <c r="B100" s="181" t="s">
        <v>10</v>
      </c>
      <c r="C100" s="348" t="s">
        <v>1008</v>
      </c>
      <c r="D100" s="181" t="s">
        <v>1118</v>
      </c>
      <c r="E100" s="181" t="s">
        <v>871</v>
      </c>
      <c r="F100" s="181" t="s">
        <v>872</v>
      </c>
      <c r="G100" s="181" t="s">
        <v>18</v>
      </c>
      <c r="J100" s="259"/>
      <c r="M100" s="266">
        <f>+O100-O84</f>
        <v>0</v>
      </c>
      <c r="N100" s="228" t="s">
        <v>56</v>
      </c>
      <c r="O100" s="333">
        <f>SUM(N85:N99)</f>
        <v>491122.5802999991</v>
      </c>
      <c r="P100" s="259"/>
    </row>
    <row r="101" spans="1:16" x14ac:dyDescent="0.15">
      <c r="A101" s="230" t="s">
        <v>2409</v>
      </c>
      <c r="B101" s="180">
        <v>25982</v>
      </c>
      <c r="C101" s="349">
        <v>23.893699999999999</v>
      </c>
      <c r="D101" s="350">
        <f t="shared" ref="D101:D106" si="22">+B101*C101</f>
        <v>620806.11340000003</v>
      </c>
      <c r="E101" s="350">
        <f t="shared" ref="E101:E106" si="23">+D101*0.01</f>
        <v>6208.0611340000005</v>
      </c>
      <c r="F101" s="350">
        <f t="shared" ref="F101:F106" si="24">+E101*0.1</f>
        <v>620.80611340000007</v>
      </c>
      <c r="G101" s="351">
        <f t="shared" ref="G101:G106" si="25">+E101+F101</f>
        <v>6828.8672474000005</v>
      </c>
      <c r="J101" s="229"/>
    </row>
    <row r="102" spans="1:16" x14ac:dyDescent="0.15">
      <c r="A102" s="230" t="s">
        <v>2410</v>
      </c>
      <c r="B102" s="180">
        <v>134808</v>
      </c>
      <c r="C102" s="349">
        <v>24.092400000000001</v>
      </c>
      <c r="D102" s="350">
        <f t="shared" si="22"/>
        <v>3247848.2592000002</v>
      </c>
      <c r="E102" s="350">
        <f t="shared" si="23"/>
        <v>32478.482592000004</v>
      </c>
      <c r="F102" s="350">
        <f t="shared" si="24"/>
        <v>3247.8482592000005</v>
      </c>
      <c r="G102" s="351">
        <f t="shared" si="25"/>
        <v>35726.330851200008</v>
      </c>
      <c r="J102" s="259"/>
    </row>
    <row r="103" spans="1:16" x14ac:dyDescent="0.15">
      <c r="A103" s="230" t="s">
        <v>2407</v>
      </c>
      <c r="B103" s="180">
        <v>116642</v>
      </c>
      <c r="C103" s="349">
        <v>24.207799999999999</v>
      </c>
      <c r="D103" s="350">
        <f t="shared" si="22"/>
        <v>2823646.2075999998</v>
      </c>
      <c r="E103" s="350">
        <f t="shared" si="23"/>
        <v>28236.462076</v>
      </c>
      <c r="F103" s="350">
        <f t="shared" si="24"/>
        <v>2823.6462076000003</v>
      </c>
      <c r="G103" s="351">
        <f t="shared" si="25"/>
        <v>31060.108283599999</v>
      </c>
      <c r="J103" s="229"/>
    </row>
    <row r="104" spans="1:16" x14ac:dyDescent="0.15">
      <c r="A104" s="230" t="s">
        <v>2408</v>
      </c>
      <c r="B104" s="180">
        <v>107263</v>
      </c>
      <c r="C104" s="349">
        <v>24.3385</v>
      </c>
      <c r="D104" s="350">
        <f t="shared" si="22"/>
        <v>2610620.5255</v>
      </c>
      <c r="E104" s="350">
        <f t="shared" si="23"/>
        <v>26106.205255000001</v>
      </c>
      <c r="F104" s="350">
        <f t="shared" si="24"/>
        <v>2610.6205255000004</v>
      </c>
      <c r="G104" s="351">
        <f t="shared" si="25"/>
        <v>28716.825780500003</v>
      </c>
      <c r="J104" s="229"/>
    </row>
    <row r="105" spans="1:16" s="181" customFormat="1" x14ac:dyDescent="0.15">
      <c r="A105" s="230" t="s">
        <v>2427</v>
      </c>
      <c r="B105" s="180">
        <v>89691</v>
      </c>
      <c r="C105" s="349">
        <v>24.063800000000001</v>
      </c>
      <c r="D105" s="350">
        <f t="shared" si="22"/>
        <v>2158306.2858000002</v>
      </c>
      <c r="E105" s="350">
        <f t="shared" si="23"/>
        <v>21583.062858000001</v>
      </c>
      <c r="F105" s="350">
        <f t="shared" si="24"/>
        <v>2158.3062858000003</v>
      </c>
      <c r="G105" s="351">
        <f t="shared" si="25"/>
        <v>23741.369143800002</v>
      </c>
      <c r="I105" s="180"/>
      <c r="J105" s="259"/>
      <c r="L105" s="180"/>
      <c r="M105" s="182"/>
      <c r="N105" s="180"/>
      <c r="O105" s="180"/>
      <c r="P105" s="182"/>
    </row>
    <row r="106" spans="1:16" s="181" customFormat="1" x14ac:dyDescent="0.15">
      <c r="A106" s="230" t="s">
        <v>2428</v>
      </c>
      <c r="B106" s="180">
        <v>40014</v>
      </c>
      <c r="C106" s="349">
        <v>23.882999999999999</v>
      </c>
      <c r="D106" s="350">
        <f t="shared" si="22"/>
        <v>955654.36199999996</v>
      </c>
      <c r="E106" s="350">
        <f t="shared" si="23"/>
        <v>9556.5436200000004</v>
      </c>
      <c r="F106" s="350">
        <f t="shared" si="24"/>
        <v>955.65436200000011</v>
      </c>
      <c r="G106" s="351">
        <f t="shared" si="25"/>
        <v>10512.197982</v>
      </c>
      <c r="I106" s="180"/>
      <c r="J106" s="229"/>
      <c r="L106" s="180"/>
      <c r="M106" s="182"/>
      <c r="N106" s="180"/>
      <c r="O106" s="180"/>
      <c r="P106" s="182"/>
    </row>
    <row r="107" spans="1:16" s="181" customFormat="1" x14ac:dyDescent="0.15">
      <c r="A107" s="230" t="s">
        <v>2429</v>
      </c>
      <c r="B107" s="180">
        <v>114619</v>
      </c>
      <c r="C107" s="349">
        <v>24.170500000000001</v>
      </c>
      <c r="D107" s="350">
        <f t="shared" ref="D107:D109" si="26">+B107*C107</f>
        <v>2770398.5395</v>
      </c>
      <c r="E107" s="350">
        <f t="shared" ref="E107:E109" si="27">+D107*0.01</f>
        <v>27703.985395</v>
      </c>
      <c r="F107" s="350">
        <f t="shared" ref="F107:F109" si="28">+E107*0.1</f>
        <v>2770.3985395</v>
      </c>
      <c r="G107" s="351">
        <f t="shared" ref="G107:G109" si="29">+E107+F107</f>
        <v>30474.383934500001</v>
      </c>
      <c r="I107" s="180"/>
      <c r="J107" s="259"/>
      <c r="L107" s="180"/>
      <c r="M107" s="182"/>
      <c r="N107" s="180"/>
      <c r="O107" s="180"/>
      <c r="P107" s="182"/>
    </row>
    <row r="108" spans="1:16" x14ac:dyDescent="0.15">
      <c r="A108" s="230" t="s">
        <v>2430</v>
      </c>
      <c r="B108" s="180">
        <v>190972</v>
      </c>
      <c r="C108" s="349">
        <v>24.245200000000001</v>
      </c>
      <c r="D108" s="350">
        <f t="shared" si="26"/>
        <v>4630154.3344000001</v>
      </c>
      <c r="E108" s="350">
        <f t="shared" si="27"/>
        <v>46301.543343999998</v>
      </c>
      <c r="F108" s="350">
        <f t="shared" si="28"/>
        <v>4630.1543344000002</v>
      </c>
      <c r="G108" s="351">
        <f t="shared" si="29"/>
        <v>50931.6976784</v>
      </c>
      <c r="J108" s="259"/>
    </row>
    <row r="109" spans="1:16" x14ac:dyDescent="0.15">
      <c r="A109" s="230" t="s">
        <v>2421</v>
      </c>
      <c r="B109" s="180">
        <v>38588</v>
      </c>
      <c r="C109" s="349">
        <v>24.2485</v>
      </c>
      <c r="D109" s="350">
        <f t="shared" si="26"/>
        <v>935701.11800000002</v>
      </c>
      <c r="E109" s="350">
        <f t="shared" si="27"/>
        <v>9357.0111799999995</v>
      </c>
      <c r="F109" s="350">
        <f t="shared" si="28"/>
        <v>935.70111799999995</v>
      </c>
      <c r="G109" s="351">
        <f t="shared" si="29"/>
        <v>10292.712297999999</v>
      </c>
      <c r="J109" s="259"/>
    </row>
    <row r="110" spans="1:16" ht="12" thickBot="1" x14ac:dyDescent="0.2">
      <c r="A110" s="230"/>
      <c r="B110" s="381">
        <f>SUM(B101:B109)</f>
        <v>858579</v>
      </c>
      <c r="C110" s="349"/>
      <c r="D110" s="350"/>
      <c r="E110" s="380">
        <f>SUM(E101:E109)</f>
        <v>207531.35745400001</v>
      </c>
      <c r="F110" s="380">
        <f t="shared" ref="F110:G110" si="30">SUM(F101:F109)</f>
        <v>20753.135745399999</v>
      </c>
      <c r="G110" s="380">
        <f t="shared" si="30"/>
        <v>228284.49319940005</v>
      </c>
    </row>
    <row r="111" spans="1:16" ht="12" thickTop="1" x14ac:dyDescent="0.15">
      <c r="A111" s="243" t="s">
        <v>2420</v>
      </c>
      <c r="B111" s="180">
        <v>85567</v>
      </c>
      <c r="C111" s="427">
        <v>24.156500000000001</v>
      </c>
      <c r="D111" s="350">
        <f t="shared" ref="D111" si="31">+B111*C111</f>
        <v>2066999.2355000002</v>
      </c>
      <c r="E111" s="350">
        <f t="shared" ref="E111" si="32">+D111*0.01</f>
        <v>20669.992355000002</v>
      </c>
      <c r="F111" s="350">
        <f t="shared" ref="F111" si="33">+E111*0.1</f>
        <v>2066.9992355000004</v>
      </c>
      <c r="G111" s="351">
        <f t="shared" ref="G111" si="34">+E111+F111</f>
        <v>22736.991590500002</v>
      </c>
    </row>
    <row r="112" spans="1:16" ht="12" thickBot="1" x14ac:dyDescent="0.2">
      <c r="B112" s="402">
        <f>SUM(B111)</f>
        <v>85567</v>
      </c>
      <c r="E112" s="352">
        <f>SUM(E111)</f>
        <v>20669.992355000002</v>
      </c>
      <c r="F112" s="352">
        <f t="shared" ref="F112:G112" si="35">SUM(F111)</f>
        <v>2066.9992355000004</v>
      </c>
      <c r="G112" s="352">
        <f t="shared" si="35"/>
        <v>22736.991590500002</v>
      </c>
    </row>
    <row r="113" ht="12" thickTop="1" x14ac:dyDescent="0.15"/>
  </sheetData>
  <mergeCells count="7">
    <mergeCell ref="B85:D8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99"/>
  <sheetViews>
    <sheetView zoomScale="115" zoomScaleNormal="115" workbookViewId="0">
      <pane ySplit="6" topLeftCell="A31" activePane="bottomLeft" state="frozen"/>
      <selection pane="bottomLeft" activeCell="A84" sqref="A84:H84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0.85546875" style="181" bestFit="1" customWidth="1"/>
    <col min="6" max="6" width="14" style="182" bestFit="1" customWidth="1"/>
    <col min="7" max="7" width="11.85546875" style="180" bestFit="1" customWidth="1"/>
    <col min="8" max="8" width="10.425781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2406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2346</v>
      </c>
      <c r="B7" s="263"/>
      <c r="C7" s="328">
        <v>58913.394299998996</v>
      </c>
      <c r="D7" s="482"/>
      <c r="E7" s="197"/>
      <c r="F7" s="197"/>
      <c r="G7" s="328"/>
      <c r="H7" s="481"/>
      <c r="I7" s="328"/>
      <c r="J7" s="197"/>
      <c r="K7" s="197"/>
      <c r="L7" s="328"/>
      <c r="M7" s="197"/>
      <c r="N7" s="328">
        <f>+C7</f>
        <v>58913.394299998996</v>
      </c>
      <c r="O7" s="328">
        <f>+C76</f>
        <v>643215.58129999903</v>
      </c>
    </row>
    <row r="8" spans="1:15" x14ac:dyDescent="0.15">
      <c r="A8" s="193" t="s">
        <v>2347</v>
      </c>
      <c r="B8" s="193"/>
      <c r="C8" s="329">
        <v>89845</v>
      </c>
      <c r="D8" s="482"/>
      <c r="E8" s="193"/>
      <c r="F8" s="193"/>
      <c r="G8" s="329"/>
      <c r="H8" s="482"/>
      <c r="I8" s="329"/>
      <c r="J8" s="193"/>
      <c r="K8" s="202"/>
      <c r="L8" s="329"/>
      <c r="M8" s="193"/>
      <c r="N8" s="329">
        <f>+N7-I8-L8</f>
        <v>58913.394299998996</v>
      </c>
      <c r="O8" s="329">
        <f>O7+G8-I8-L8</f>
        <v>643215.58129999903</v>
      </c>
    </row>
    <row r="9" spans="1:15" x14ac:dyDescent="0.15">
      <c r="A9" s="193" t="s">
        <v>2351</v>
      </c>
      <c r="B9" s="193"/>
      <c r="C9" s="329">
        <v>269769.18700000003</v>
      </c>
      <c r="D9" s="482"/>
      <c r="E9" s="193"/>
      <c r="F9" s="193"/>
      <c r="G9" s="329"/>
      <c r="H9" s="482"/>
      <c r="I9" s="329"/>
      <c r="J9" s="193"/>
      <c r="K9" s="193"/>
      <c r="L9" s="329"/>
      <c r="M9" s="193"/>
      <c r="N9" s="329">
        <f t="shared" ref="N9:N12" si="0">+N8-I9-L9</f>
        <v>58913.394299998996</v>
      </c>
      <c r="O9" s="329">
        <f t="shared" ref="O9:O12" si="1">O8+G9-I9-L9</f>
        <v>643215.58129999903</v>
      </c>
    </row>
    <row r="10" spans="1:15" x14ac:dyDescent="0.15">
      <c r="A10" s="193" t="s">
        <v>2394</v>
      </c>
      <c r="B10" s="193"/>
      <c r="C10" s="329">
        <v>89807</v>
      </c>
      <c r="D10" s="482"/>
      <c r="E10" s="193"/>
      <c r="F10" s="193"/>
      <c r="G10" s="329"/>
      <c r="H10" s="482"/>
      <c r="I10" s="329"/>
      <c r="J10" s="193"/>
      <c r="K10" s="193"/>
      <c r="L10" s="329"/>
      <c r="M10" s="193"/>
      <c r="N10" s="329">
        <f t="shared" si="0"/>
        <v>58913.394299998996</v>
      </c>
      <c r="O10" s="329">
        <f t="shared" si="1"/>
        <v>643215.58129999903</v>
      </c>
    </row>
    <row r="11" spans="1:15" x14ac:dyDescent="0.15">
      <c r="A11" s="193" t="s">
        <v>2395</v>
      </c>
      <c r="B11" s="193"/>
      <c r="C11" s="329">
        <v>44956</v>
      </c>
      <c r="D11" s="482"/>
      <c r="E11" s="193"/>
      <c r="F11" s="193"/>
      <c r="G11" s="329"/>
      <c r="H11" s="482"/>
      <c r="I11" s="329"/>
      <c r="J11" s="193"/>
      <c r="K11" s="193"/>
      <c r="L11" s="329"/>
      <c r="M11" s="193"/>
      <c r="N11" s="329">
        <f t="shared" si="0"/>
        <v>58913.394299998996</v>
      </c>
      <c r="O11" s="329">
        <f t="shared" si="1"/>
        <v>643215.58129999903</v>
      </c>
    </row>
    <row r="12" spans="1:15" x14ac:dyDescent="0.15">
      <c r="A12" s="193" t="s">
        <v>2396</v>
      </c>
      <c r="B12" s="193"/>
      <c r="C12" s="329">
        <v>89925</v>
      </c>
      <c r="D12" s="482"/>
      <c r="E12" s="193"/>
      <c r="F12" s="193"/>
      <c r="G12" s="329"/>
      <c r="H12" s="482"/>
      <c r="I12" s="329"/>
      <c r="J12" s="193"/>
      <c r="K12" s="193"/>
      <c r="L12" s="329"/>
      <c r="M12" s="193"/>
      <c r="N12" s="329">
        <f t="shared" si="0"/>
        <v>58913.394299998996</v>
      </c>
      <c r="O12" s="329">
        <f t="shared" si="1"/>
        <v>643215.58129999903</v>
      </c>
    </row>
    <row r="13" spans="1:15" x14ac:dyDescent="0.15">
      <c r="A13" s="193"/>
      <c r="B13" s="193"/>
      <c r="C13" s="329"/>
      <c r="D13" s="482"/>
      <c r="E13" s="193"/>
      <c r="F13" s="203"/>
      <c r="G13" s="329"/>
      <c r="H13" s="482"/>
      <c r="I13" s="329"/>
      <c r="J13" s="193"/>
      <c r="K13" s="193"/>
      <c r="L13" s="329"/>
      <c r="M13" s="207"/>
      <c r="N13" s="329">
        <f t="shared" ref="N13:N75" si="2">+N12-I13-L13</f>
        <v>58913.394299998996</v>
      </c>
      <c r="O13" s="329">
        <f t="shared" ref="O13:O75" si="3">O12+G13-I13-L13</f>
        <v>643215.58129999903</v>
      </c>
    </row>
    <row r="14" spans="1:15" x14ac:dyDescent="0.15">
      <c r="A14" s="193"/>
      <c r="B14" s="193"/>
      <c r="C14" s="329"/>
      <c r="D14" s="482">
        <v>41548</v>
      </c>
      <c r="E14" s="193" t="s">
        <v>1283</v>
      </c>
      <c r="F14" s="193" t="s">
        <v>2409</v>
      </c>
      <c r="G14" s="329">
        <v>90024</v>
      </c>
      <c r="H14" s="482">
        <v>41548</v>
      </c>
      <c r="I14" s="329">
        <v>28710.69</v>
      </c>
      <c r="J14" s="193" t="s">
        <v>2346</v>
      </c>
      <c r="K14" s="193"/>
      <c r="L14" s="329"/>
      <c r="M14" s="207"/>
      <c r="N14" s="329">
        <f t="shared" si="2"/>
        <v>30202.704299998997</v>
      </c>
      <c r="O14" s="329">
        <f t="shared" si="3"/>
        <v>704528.89129999909</v>
      </c>
    </row>
    <row r="15" spans="1:15" x14ac:dyDescent="0.15">
      <c r="A15" s="193"/>
      <c r="B15" s="193"/>
      <c r="C15" s="329"/>
      <c r="D15" s="482">
        <v>41549</v>
      </c>
      <c r="E15" s="193" t="s">
        <v>1283</v>
      </c>
      <c r="F15" s="193" t="s">
        <v>2410</v>
      </c>
      <c r="G15" s="329">
        <v>180039</v>
      </c>
      <c r="H15" s="482">
        <v>41549</v>
      </c>
      <c r="I15" s="329">
        <v>4627.71</v>
      </c>
      <c r="J15" s="193" t="s">
        <v>2346</v>
      </c>
      <c r="K15" s="193"/>
      <c r="L15" s="329"/>
      <c r="M15" s="193"/>
      <c r="N15" s="329">
        <f t="shared" si="2"/>
        <v>25574.994299998998</v>
      </c>
      <c r="O15" s="329">
        <f t="shared" si="3"/>
        <v>879940.18129999912</v>
      </c>
    </row>
    <row r="16" spans="1:15" x14ac:dyDescent="0.15">
      <c r="A16" s="193"/>
      <c r="B16" s="193"/>
      <c r="C16" s="329"/>
      <c r="D16" s="482"/>
      <c r="E16" s="193"/>
      <c r="F16" s="193"/>
      <c r="G16" s="329"/>
      <c r="H16" s="482">
        <v>41550</v>
      </c>
      <c r="I16" s="329">
        <v>6305.17</v>
      </c>
      <c r="J16" s="193" t="s">
        <v>2346</v>
      </c>
      <c r="K16" s="193"/>
      <c r="L16" s="329"/>
      <c r="M16" s="193"/>
      <c r="N16" s="329">
        <f t="shared" si="2"/>
        <v>19269.824299998996</v>
      </c>
      <c r="O16" s="329">
        <f t="shared" si="3"/>
        <v>873635.01129999908</v>
      </c>
    </row>
    <row r="17" spans="1:15" x14ac:dyDescent="0.15">
      <c r="A17" s="193"/>
      <c r="B17" s="193"/>
      <c r="C17" s="329"/>
      <c r="D17" s="482"/>
      <c r="E17" s="193"/>
      <c r="F17" s="193"/>
      <c r="G17" s="329"/>
      <c r="H17" s="482">
        <v>41551</v>
      </c>
      <c r="I17" s="329">
        <v>2423.7800000000002</v>
      </c>
      <c r="J17" s="193" t="s">
        <v>2346</v>
      </c>
      <c r="K17" s="193"/>
      <c r="L17" s="329"/>
      <c r="M17" s="193"/>
      <c r="N17" s="329">
        <f t="shared" si="2"/>
        <v>16846.044299998997</v>
      </c>
      <c r="O17" s="329">
        <f t="shared" si="3"/>
        <v>871211.23129999905</v>
      </c>
    </row>
    <row r="18" spans="1:15" x14ac:dyDescent="0.15">
      <c r="A18" s="193"/>
      <c r="B18" s="193"/>
      <c r="C18" s="329"/>
      <c r="D18" s="482"/>
      <c r="E18" s="193"/>
      <c r="F18" s="193"/>
      <c r="G18" s="329"/>
      <c r="H18" s="482">
        <v>41552</v>
      </c>
      <c r="I18" s="329">
        <v>3529.5699999999997</v>
      </c>
      <c r="J18" s="193" t="s">
        <v>2346</v>
      </c>
      <c r="K18" s="193" t="s">
        <v>2412</v>
      </c>
      <c r="L18" s="329">
        <v>13316.474299998998</v>
      </c>
      <c r="M18" s="193" t="s">
        <v>2346</v>
      </c>
      <c r="N18" s="329">
        <f t="shared" si="2"/>
        <v>0</v>
      </c>
      <c r="O18" s="329">
        <f t="shared" si="3"/>
        <v>854365.18700000015</v>
      </c>
    </row>
    <row r="19" spans="1:15" x14ac:dyDescent="0.15">
      <c r="A19" s="193"/>
      <c r="B19" s="193"/>
      <c r="C19" s="329"/>
      <c r="D19" s="482"/>
      <c r="E19" s="193"/>
      <c r="F19" s="203"/>
      <c r="G19" s="329"/>
      <c r="H19" s="482">
        <v>41552</v>
      </c>
      <c r="I19" s="329"/>
      <c r="J19" s="193"/>
      <c r="K19" s="193" t="s">
        <v>2412</v>
      </c>
      <c r="L19" s="329">
        <v>89845</v>
      </c>
      <c r="M19" s="193" t="s">
        <v>2347</v>
      </c>
      <c r="N19" s="329">
        <f>C8+N18-I19-L19</f>
        <v>0</v>
      </c>
      <c r="O19" s="329">
        <f t="shared" si="3"/>
        <v>764520.18700000015</v>
      </c>
    </row>
    <row r="20" spans="1:15" x14ac:dyDescent="0.15">
      <c r="A20" s="193"/>
      <c r="B20" s="193"/>
      <c r="C20" s="329"/>
      <c r="D20" s="482"/>
      <c r="E20" s="193"/>
      <c r="F20" s="203"/>
      <c r="G20" s="329"/>
      <c r="H20" s="482">
        <v>41552</v>
      </c>
      <c r="I20" s="329"/>
      <c r="J20" s="193"/>
      <c r="K20" s="193" t="s">
        <v>2413</v>
      </c>
      <c r="L20" s="329">
        <v>33782.965700000997</v>
      </c>
      <c r="M20" s="193" t="s">
        <v>2351</v>
      </c>
      <c r="N20" s="329">
        <f>C9+N19-I20-L20</f>
        <v>235986.22129999904</v>
      </c>
      <c r="O20" s="329">
        <f t="shared" si="3"/>
        <v>730737.22129999916</v>
      </c>
    </row>
    <row r="21" spans="1:15" x14ac:dyDescent="0.15">
      <c r="A21" s="193"/>
      <c r="B21" s="193"/>
      <c r="C21" s="329"/>
      <c r="D21" s="482"/>
      <c r="E21" s="193"/>
      <c r="F21" s="203"/>
      <c r="G21" s="329"/>
      <c r="H21" s="482">
        <v>41553</v>
      </c>
      <c r="I21" s="329">
        <v>3529.28</v>
      </c>
      <c r="J21" s="193" t="s">
        <v>2351</v>
      </c>
      <c r="K21" s="193"/>
      <c r="L21" s="329"/>
      <c r="M21" s="193"/>
      <c r="N21" s="329">
        <f t="shared" si="2"/>
        <v>232456.94129999905</v>
      </c>
      <c r="O21" s="329">
        <f t="shared" si="3"/>
        <v>727207.94129999913</v>
      </c>
    </row>
    <row r="22" spans="1:15" x14ac:dyDescent="0.15">
      <c r="A22" s="193"/>
      <c r="B22" s="193"/>
      <c r="C22" s="329"/>
      <c r="D22" s="482"/>
      <c r="E22" s="193"/>
      <c r="F22" s="203"/>
      <c r="G22" s="329"/>
      <c r="H22" s="482">
        <v>41554</v>
      </c>
      <c r="I22" s="329">
        <v>15850.789999999999</v>
      </c>
      <c r="J22" s="193" t="s">
        <v>2351</v>
      </c>
      <c r="K22" s="193"/>
      <c r="L22" s="329"/>
      <c r="M22" s="193"/>
      <c r="N22" s="329">
        <f t="shared" si="2"/>
        <v>216606.15129999904</v>
      </c>
      <c r="O22" s="329">
        <f t="shared" si="3"/>
        <v>711357.1512999991</v>
      </c>
    </row>
    <row r="23" spans="1:15" x14ac:dyDescent="0.15">
      <c r="A23" s="193"/>
      <c r="B23" s="193"/>
      <c r="C23" s="329"/>
      <c r="D23" s="482"/>
      <c r="E23" s="193"/>
      <c r="F23" s="203"/>
      <c r="G23" s="329"/>
      <c r="H23" s="482">
        <v>41555</v>
      </c>
      <c r="I23" s="329">
        <v>23414.249999999996</v>
      </c>
      <c r="J23" s="193" t="s">
        <v>2351</v>
      </c>
      <c r="K23" s="193"/>
      <c r="L23" s="329"/>
      <c r="M23" s="193"/>
      <c r="N23" s="329">
        <f t="shared" si="2"/>
        <v>193191.90129999904</v>
      </c>
      <c r="O23" s="329">
        <f t="shared" si="3"/>
        <v>687942.9012999991</v>
      </c>
    </row>
    <row r="24" spans="1:15" x14ac:dyDescent="0.15">
      <c r="A24" s="193"/>
      <c r="B24" s="193"/>
      <c r="C24" s="329"/>
      <c r="D24" s="482"/>
      <c r="E24" s="193"/>
      <c r="F24" s="203"/>
      <c r="G24" s="329"/>
      <c r="H24" s="482">
        <v>41556</v>
      </c>
      <c r="I24" s="329">
        <v>6631</v>
      </c>
      <c r="J24" s="193" t="s">
        <v>2351</v>
      </c>
      <c r="K24" s="193"/>
      <c r="L24" s="329"/>
      <c r="M24" s="193"/>
      <c r="N24" s="329">
        <f t="shared" si="2"/>
        <v>186560.90129999904</v>
      </c>
      <c r="O24" s="329">
        <f t="shared" si="3"/>
        <v>681311.9012999991</v>
      </c>
    </row>
    <row r="25" spans="1:15" x14ac:dyDescent="0.15">
      <c r="A25" s="193"/>
      <c r="B25" s="193"/>
      <c r="C25" s="329"/>
      <c r="D25" s="482"/>
      <c r="E25" s="193"/>
      <c r="F25" s="203"/>
      <c r="G25" s="329"/>
      <c r="H25" s="482">
        <v>41557</v>
      </c>
      <c r="I25" s="329">
        <v>4852.53</v>
      </c>
      <c r="J25" s="193" t="s">
        <v>2351</v>
      </c>
      <c r="K25" s="193"/>
      <c r="L25" s="329"/>
      <c r="M25" s="193"/>
      <c r="N25" s="329">
        <f t="shared" si="2"/>
        <v>181708.37129999904</v>
      </c>
      <c r="O25" s="329">
        <f t="shared" si="3"/>
        <v>676459.37129999907</v>
      </c>
    </row>
    <row r="26" spans="1:15" x14ac:dyDescent="0.15">
      <c r="A26" s="193"/>
      <c r="B26" s="193"/>
      <c r="C26" s="329"/>
      <c r="D26" s="482"/>
      <c r="E26" s="193"/>
      <c r="F26" s="193"/>
      <c r="G26" s="329"/>
      <c r="H26" s="482">
        <v>41558</v>
      </c>
      <c r="I26" s="329">
        <v>11025.640000000001</v>
      </c>
      <c r="J26" s="193" t="s">
        <v>2351</v>
      </c>
      <c r="K26" s="193"/>
      <c r="L26" s="329"/>
      <c r="M26" s="193"/>
      <c r="N26" s="329">
        <f t="shared" si="2"/>
        <v>170682.73129999902</v>
      </c>
      <c r="O26" s="329">
        <f t="shared" si="3"/>
        <v>665433.73129999905</v>
      </c>
    </row>
    <row r="27" spans="1:15" x14ac:dyDescent="0.15">
      <c r="A27" s="193"/>
      <c r="B27" s="193"/>
      <c r="C27" s="329"/>
      <c r="D27" s="482"/>
      <c r="E27" s="193"/>
      <c r="F27" s="193"/>
      <c r="G27" s="329"/>
      <c r="H27" s="482">
        <v>41559</v>
      </c>
      <c r="I27" s="329">
        <v>3047</v>
      </c>
      <c r="J27" s="193" t="s">
        <v>2351</v>
      </c>
      <c r="K27" s="193"/>
      <c r="L27" s="329"/>
      <c r="M27" s="193"/>
      <c r="N27" s="329">
        <f t="shared" si="2"/>
        <v>167635.73129999902</v>
      </c>
      <c r="O27" s="329">
        <f t="shared" si="3"/>
        <v>662386.73129999905</v>
      </c>
    </row>
    <row r="28" spans="1:15" x14ac:dyDescent="0.15">
      <c r="A28" s="193"/>
      <c r="B28" s="193"/>
      <c r="C28" s="329"/>
      <c r="D28" s="482"/>
      <c r="E28" s="193"/>
      <c r="F28" s="193"/>
      <c r="G28" s="329"/>
      <c r="H28" s="482">
        <v>41560</v>
      </c>
      <c r="I28" s="329">
        <v>2487</v>
      </c>
      <c r="J28" s="193" t="s">
        <v>2351</v>
      </c>
      <c r="K28" s="193"/>
      <c r="L28" s="329"/>
      <c r="M28" s="193"/>
      <c r="N28" s="329">
        <f t="shared" si="2"/>
        <v>165148.73129999902</v>
      </c>
      <c r="O28" s="329">
        <f t="shared" si="3"/>
        <v>659899.73129999905</v>
      </c>
    </row>
    <row r="29" spans="1:15" x14ac:dyDescent="0.15">
      <c r="A29" s="193"/>
      <c r="B29" s="193"/>
      <c r="C29" s="329"/>
      <c r="D29" s="482"/>
      <c r="E29" s="193"/>
      <c r="F29" s="203"/>
      <c r="G29" s="329"/>
      <c r="H29" s="482">
        <v>41561</v>
      </c>
      <c r="I29" s="329">
        <v>5043.5200000000004</v>
      </c>
      <c r="J29" s="193" t="s">
        <v>2351</v>
      </c>
      <c r="K29" s="193"/>
      <c r="L29" s="329"/>
      <c r="M29" s="193"/>
      <c r="N29" s="329">
        <f t="shared" si="2"/>
        <v>160105.21129999903</v>
      </c>
      <c r="O29" s="329">
        <f t="shared" si="3"/>
        <v>654856.21129999903</v>
      </c>
    </row>
    <row r="30" spans="1:15" x14ac:dyDescent="0.15">
      <c r="A30" s="193"/>
      <c r="B30" s="193"/>
      <c r="C30" s="329"/>
      <c r="D30" s="482"/>
      <c r="E30" s="193"/>
      <c r="F30" s="193"/>
      <c r="G30" s="329"/>
      <c r="H30" s="482">
        <v>41562</v>
      </c>
      <c r="I30" s="329">
        <v>7396.2699999999995</v>
      </c>
      <c r="J30" s="193" t="s">
        <v>2351</v>
      </c>
      <c r="K30" s="193" t="s">
        <v>2413</v>
      </c>
      <c r="L30" s="329">
        <v>3849.61</v>
      </c>
      <c r="M30" s="193" t="s">
        <v>2351</v>
      </c>
      <c r="N30" s="329">
        <f t="shared" si="2"/>
        <v>148859.33129999906</v>
      </c>
      <c r="O30" s="329">
        <f t="shared" si="3"/>
        <v>643610.33129999903</v>
      </c>
    </row>
    <row r="31" spans="1:15" x14ac:dyDescent="0.15">
      <c r="A31" s="193"/>
      <c r="B31" s="193"/>
      <c r="C31" s="329"/>
      <c r="D31" s="482"/>
      <c r="E31" s="193"/>
      <c r="F31" s="193"/>
      <c r="G31" s="329"/>
      <c r="H31" s="482">
        <v>41563</v>
      </c>
      <c r="I31" s="329">
        <v>10058</v>
      </c>
      <c r="J31" s="193" t="s">
        <v>2351</v>
      </c>
      <c r="K31" s="193"/>
      <c r="L31" s="329"/>
      <c r="M31" s="193"/>
      <c r="N31" s="329">
        <f t="shared" si="2"/>
        <v>138801.33129999906</v>
      </c>
      <c r="O31" s="329">
        <f t="shared" si="3"/>
        <v>633552.33129999903</v>
      </c>
    </row>
    <row r="32" spans="1:15" x14ac:dyDescent="0.15">
      <c r="A32" s="193"/>
      <c r="B32" s="193"/>
      <c r="C32" s="329"/>
      <c r="D32" s="482"/>
      <c r="E32" s="193"/>
      <c r="F32" s="193"/>
      <c r="G32" s="329"/>
      <c r="H32" s="482">
        <v>41564</v>
      </c>
      <c r="I32" s="329">
        <v>5062</v>
      </c>
      <c r="J32" s="193" t="s">
        <v>2351</v>
      </c>
      <c r="K32" s="193" t="s">
        <v>2413</v>
      </c>
      <c r="L32" s="329">
        <v>32132</v>
      </c>
      <c r="M32" s="193" t="s">
        <v>2351</v>
      </c>
      <c r="N32" s="329">
        <f t="shared" si="2"/>
        <v>101607.33129999906</v>
      </c>
      <c r="O32" s="329">
        <f t="shared" si="3"/>
        <v>596358.33129999903</v>
      </c>
    </row>
    <row r="33" spans="1:15" x14ac:dyDescent="0.15">
      <c r="A33" s="193"/>
      <c r="B33" s="193"/>
      <c r="C33" s="329"/>
      <c r="D33" s="482"/>
      <c r="E33" s="193"/>
      <c r="F33" s="203"/>
      <c r="G33" s="329"/>
      <c r="H33" s="482">
        <v>41565</v>
      </c>
      <c r="I33" s="329">
        <v>4398</v>
      </c>
      <c r="J33" s="193" t="s">
        <v>2351</v>
      </c>
      <c r="K33" s="193"/>
      <c r="L33" s="329"/>
      <c r="M33" s="193"/>
      <c r="N33" s="329">
        <f t="shared" si="2"/>
        <v>97209.331299999059</v>
      </c>
      <c r="O33" s="329">
        <f t="shared" si="3"/>
        <v>591960.33129999903</v>
      </c>
    </row>
    <row r="34" spans="1:15" x14ac:dyDescent="0.15">
      <c r="A34" s="193"/>
      <c r="B34" s="193"/>
      <c r="C34" s="329"/>
      <c r="D34" s="482"/>
      <c r="E34" s="193"/>
      <c r="F34" s="203"/>
      <c r="G34" s="329"/>
      <c r="H34" s="482">
        <v>41566</v>
      </c>
      <c r="I34" s="329">
        <v>6195</v>
      </c>
      <c r="J34" s="193" t="s">
        <v>2351</v>
      </c>
      <c r="K34" s="193" t="s">
        <v>2413</v>
      </c>
      <c r="L34" s="329">
        <v>285</v>
      </c>
      <c r="M34" s="193" t="s">
        <v>2351</v>
      </c>
      <c r="N34" s="329">
        <f t="shared" si="2"/>
        <v>90729.331299999059</v>
      </c>
      <c r="O34" s="329">
        <f t="shared" si="3"/>
        <v>585480.33129999903</v>
      </c>
    </row>
    <row r="35" spans="1:15" x14ac:dyDescent="0.15">
      <c r="A35" s="193"/>
      <c r="B35" s="193"/>
      <c r="C35" s="329"/>
      <c r="D35" s="482"/>
      <c r="E35" s="193"/>
      <c r="F35" s="203"/>
      <c r="G35" s="329"/>
      <c r="H35" s="482">
        <v>41567</v>
      </c>
      <c r="I35" s="329">
        <v>832</v>
      </c>
      <c r="J35" s="193" t="s">
        <v>2351</v>
      </c>
      <c r="K35" s="193"/>
      <c r="L35" s="329"/>
      <c r="M35" s="193"/>
      <c r="N35" s="329">
        <f t="shared" si="2"/>
        <v>89897.331299999059</v>
      </c>
      <c r="O35" s="329">
        <f t="shared" si="3"/>
        <v>584648.33129999903</v>
      </c>
    </row>
    <row r="36" spans="1:15" x14ac:dyDescent="0.15">
      <c r="A36" s="193"/>
      <c r="B36" s="193"/>
      <c r="C36" s="329"/>
      <c r="D36" s="482"/>
      <c r="E36" s="193"/>
      <c r="F36" s="193"/>
      <c r="G36" s="329"/>
      <c r="H36" s="482">
        <v>41568</v>
      </c>
      <c r="I36" s="329">
        <v>5736</v>
      </c>
      <c r="J36" s="193" t="s">
        <v>2351</v>
      </c>
      <c r="K36" s="193"/>
      <c r="L36" s="329"/>
      <c r="M36" s="193"/>
      <c r="N36" s="329">
        <f t="shared" si="2"/>
        <v>84161.331299999059</v>
      </c>
      <c r="O36" s="329">
        <f t="shared" si="3"/>
        <v>578912.33129999903</v>
      </c>
    </row>
    <row r="37" spans="1:15" x14ac:dyDescent="0.15">
      <c r="A37" s="193"/>
      <c r="B37" s="193"/>
      <c r="C37" s="329"/>
      <c r="D37" s="482"/>
      <c r="E37" s="193"/>
      <c r="F37" s="193"/>
      <c r="G37" s="329"/>
      <c r="H37" s="482">
        <v>41569</v>
      </c>
      <c r="I37" s="329">
        <v>12856.690000000002</v>
      </c>
      <c r="J37" s="193" t="s">
        <v>2351</v>
      </c>
      <c r="K37" s="193"/>
      <c r="L37" s="329"/>
      <c r="M37" s="193"/>
      <c r="N37" s="329">
        <f t="shared" si="2"/>
        <v>71304.641299999057</v>
      </c>
      <c r="O37" s="329">
        <f t="shared" si="3"/>
        <v>566055.64129999909</v>
      </c>
    </row>
    <row r="38" spans="1:15" x14ac:dyDescent="0.15">
      <c r="A38" s="193"/>
      <c r="B38" s="193"/>
      <c r="C38" s="329"/>
      <c r="D38" s="482"/>
      <c r="E38" s="193"/>
      <c r="F38" s="203"/>
      <c r="G38" s="329"/>
      <c r="H38" s="482">
        <v>41570</v>
      </c>
      <c r="I38" s="329">
        <v>4938</v>
      </c>
      <c r="J38" s="193" t="s">
        <v>2351</v>
      </c>
      <c r="K38" s="193"/>
      <c r="L38" s="329"/>
      <c r="M38" s="193"/>
      <c r="N38" s="329">
        <f t="shared" si="2"/>
        <v>66366.641299999057</v>
      </c>
      <c r="O38" s="329">
        <f t="shared" si="3"/>
        <v>561117.64129999909</v>
      </c>
    </row>
    <row r="39" spans="1:15" x14ac:dyDescent="0.15">
      <c r="A39" s="193"/>
      <c r="B39" s="193"/>
      <c r="C39" s="329"/>
      <c r="D39" s="482"/>
      <c r="E39" s="193"/>
      <c r="F39" s="203"/>
      <c r="G39" s="329"/>
      <c r="H39" s="482">
        <v>41571</v>
      </c>
      <c r="I39" s="329">
        <v>5750.08</v>
      </c>
      <c r="J39" s="193" t="s">
        <v>2351</v>
      </c>
      <c r="K39" s="193"/>
      <c r="L39" s="329">
        <v>60616.561299999055</v>
      </c>
      <c r="M39" s="193" t="s">
        <v>2351</v>
      </c>
      <c r="N39" s="329">
        <f t="shared" si="2"/>
        <v>0</v>
      </c>
      <c r="O39" s="329">
        <f t="shared" si="3"/>
        <v>494751.00000000006</v>
      </c>
    </row>
    <row r="40" spans="1:15" x14ac:dyDescent="0.15">
      <c r="A40" s="193"/>
      <c r="B40" s="193"/>
      <c r="C40" s="329"/>
      <c r="D40" s="482"/>
      <c r="E40" s="193"/>
      <c r="F40" s="203"/>
      <c r="G40" s="329"/>
      <c r="H40" s="482">
        <v>41571</v>
      </c>
      <c r="I40" s="329"/>
      <c r="J40" s="193"/>
      <c r="K40" s="193" t="s">
        <v>2412</v>
      </c>
      <c r="L40" s="329">
        <v>39332.738700000897</v>
      </c>
      <c r="M40" s="193" t="s">
        <v>2394</v>
      </c>
      <c r="N40" s="329">
        <f>C10+N39-I40-L40</f>
        <v>50474.261299999103</v>
      </c>
      <c r="O40" s="329">
        <f t="shared" si="3"/>
        <v>455418.26129999914</v>
      </c>
    </row>
    <row r="41" spans="1:15" x14ac:dyDescent="0.15">
      <c r="A41" s="193"/>
      <c r="B41" s="193"/>
      <c r="C41" s="329"/>
      <c r="D41" s="482"/>
      <c r="E41" s="193"/>
      <c r="F41" s="203"/>
      <c r="G41" s="329"/>
      <c r="H41" s="482">
        <v>41572</v>
      </c>
      <c r="I41" s="329">
        <v>15873.939999999999</v>
      </c>
      <c r="J41" s="193" t="s">
        <v>2394</v>
      </c>
      <c r="K41" s="193"/>
      <c r="L41" s="329"/>
      <c r="M41" s="193"/>
      <c r="N41" s="329">
        <f t="shared" si="2"/>
        <v>34600.321299999108</v>
      </c>
      <c r="O41" s="329">
        <f t="shared" si="3"/>
        <v>439544.32129999914</v>
      </c>
    </row>
    <row r="42" spans="1:15" x14ac:dyDescent="0.15">
      <c r="A42" s="193"/>
      <c r="B42" s="193"/>
      <c r="C42" s="329"/>
      <c r="D42" s="482"/>
      <c r="E42" s="193"/>
      <c r="F42" s="193"/>
      <c r="G42" s="329"/>
      <c r="H42" s="482">
        <v>41573</v>
      </c>
      <c r="I42" s="329">
        <v>34600.321299999108</v>
      </c>
      <c r="J42" s="193" t="s">
        <v>2394</v>
      </c>
      <c r="K42" s="193"/>
      <c r="L42" s="329"/>
      <c r="M42" s="193"/>
      <c r="N42" s="329">
        <f t="shared" si="2"/>
        <v>0</v>
      </c>
      <c r="O42" s="329">
        <f t="shared" si="3"/>
        <v>404944</v>
      </c>
    </row>
    <row r="43" spans="1:15" x14ac:dyDescent="0.15">
      <c r="A43" s="193"/>
      <c r="B43" s="193"/>
      <c r="C43" s="329"/>
      <c r="D43" s="482"/>
      <c r="E43" s="193"/>
      <c r="F43" s="193"/>
      <c r="G43" s="329"/>
      <c r="H43" s="482">
        <v>41573</v>
      </c>
      <c r="I43" s="329">
        <v>9437.2687000008991</v>
      </c>
      <c r="J43" s="193" t="s">
        <v>2395</v>
      </c>
      <c r="K43" s="193" t="s">
        <v>2412</v>
      </c>
      <c r="L43" s="329">
        <v>8083.54</v>
      </c>
      <c r="M43" s="193" t="s">
        <v>2395</v>
      </c>
      <c r="N43" s="329">
        <f>C11+N42-I43-L43</f>
        <v>27435.191299999096</v>
      </c>
      <c r="O43" s="329">
        <f t="shared" si="3"/>
        <v>387423.19129999913</v>
      </c>
    </row>
    <row r="44" spans="1:15" x14ac:dyDescent="0.15">
      <c r="A44" s="193"/>
      <c r="B44" s="193"/>
      <c r="C44" s="329"/>
      <c r="D44" s="482"/>
      <c r="E44" s="193"/>
      <c r="F44" s="193"/>
      <c r="G44" s="329"/>
      <c r="H44" s="482">
        <v>41573</v>
      </c>
      <c r="I44" s="329"/>
      <c r="J44" s="193"/>
      <c r="K44" s="193" t="s">
        <v>2412</v>
      </c>
      <c r="L44" s="329">
        <v>107.97</v>
      </c>
      <c r="M44" s="193" t="s">
        <v>2395</v>
      </c>
      <c r="N44" s="329">
        <f t="shared" si="2"/>
        <v>27327.221299999095</v>
      </c>
      <c r="O44" s="329">
        <f t="shared" si="3"/>
        <v>387315.22129999916</v>
      </c>
    </row>
    <row r="45" spans="1:15" x14ac:dyDescent="0.15">
      <c r="A45" s="193"/>
      <c r="B45" s="193"/>
      <c r="C45" s="329"/>
      <c r="D45" s="482"/>
      <c r="E45" s="193"/>
      <c r="F45" s="193"/>
      <c r="G45" s="329"/>
      <c r="H45" s="482">
        <v>41574</v>
      </c>
      <c r="I45" s="329">
        <v>2641.66</v>
      </c>
      <c r="J45" s="193" t="s">
        <v>2395</v>
      </c>
      <c r="K45" s="193" t="s">
        <v>2412</v>
      </c>
      <c r="L45" s="329">
        <v>24685.561299999095</v>
      </c>
      <c r="M45" s="193" t="s">
        <v>2395</v>
      </c>
      <c r="N45" s="329">
        <f t="shared" si="2"/>
        <v>0</v>
      </c>
      <c r="O45" s="329">
        <f t="shared" si="3"/>
        <v>359988.00000000012</v>
      </c>
    </row>
    <row r="46" spans="1:15" x14ac:dyDescent="0.15">
      <c r="A46" s="193"/>
      <c r="B46" s="193"/>
      <c r="C46" s="329"/>
      <c r="D46" s="482"/>
      <c r="E46" s="193"/>
      <c r="F46" s="193"/>
      <c r="G46" s="329"/>
      <c r="H46" s="482">
        <v>41574</v>
      </c>
      <c r="I46" s="329"/>
      <c r="J46" s="193"/>
      <c r="K46" s="193" t="s">
        <v>2412</v>
      </c>
      <c r="L46" s="329">
        <v>43279.958700000898</v>
      </c>
      <c r="M46" s="193" t="s">
        <v>2396</v>
      </c>
      <c r="N46" s="329">
        <f>C12+N45-I46-L46</f>
        <v>46645.041299999102</v>
      </c>
      <c r="O46" s="329">
        <f t="shared" si="3"/>
        <v>316708.04129999923</v>
      </c>
    </row>
    <row r="47" spans="1:15" x14ac:dyDescent="0.15">
      <c r="A47" s="193"/>
      <c r="B47" s="193"/>
      <c r="C47" s="329"/>
      <c r="D47" s="482"/>
      <c r="E47" s="193"/>
      <c r="F47" s="193"/>
      <c r="G47" s="329"/>
      <c r="H47" s="482">
        <v>41575</v>
      </c>
      <c r="I47" s="329">
        <v>7642.130000000001</v>
      </c>
      <c r="J47" s="193" t="s">
        <v>2396</v>
      </c>
      <c r="K47" s="193" t="s">
        <v>2412</v>
      </c>
      <c r="L47" s="329">
        <v>35079.21</v>
      </c>
      <c r="M47" s="193" t="s">
        <v>2396</v>
      </c>
      <c r="N47" s="329">
        <f t="shared" si="2"/>
        <v>3923.7012999991057</v>
      </c>
      <c r="O47" s="329">
        <f t="shared" si="3"/>
        <v>273986.7012999992</v>
      </c>
    </row>
    <row r="48" spans="1:15" x14ac:dyDescent="0.15">
      <c r="A48" s="193"/>
      <c r="B48" s="193"/>
      <c r="C48" s="329"/>
      <c r="D48" s="482"/>
      <c r="E48" s="193"/>
      <c r="F48" s="193"/>
      <c r="G48" s="329"/>
      <c r="H48" s="482">
        <v>41575</v>
      </c>
      <c r="I48" s="329"/>
      <c r="J48" s="193"/>
      <c r="K48" s="193" t="s">
        <v>2412</v>
      </c>
      <c r="L48" s="329">
        <v>3923.7012999991057</v>
      </c>
      <c r="M48" s="193" t="s">
        <v>2396</v>
      </c>
      <c r="N48" s="329">
        <f t="shared" si="2"/>
        <v>0</v>
      </c>
      <c r="O48" s="329">
        <f t="shared" si="3"/>
        <v>270063.00000000012</v>
      </c>
    </row>
    <row r="49" spans="1:15" x14ac:dyDescent="0.15">
      <c r="A49" s="193"/>
      <c r="B49" s="193"/>
      <c r="C49" s="329"/>
      <c r="D49" s="482"/>
      <c r="E49" s="193"/>
      <c r="F49" s="193"/>
      <c r="G49" s="329"/>
      <c r="H49" s="482">
        <v>41575</v>
      </c>
      <c r="I49" s="329"/>
      <c r="J49" s="193"/>
      <c r="K49" s="193" t="s">
        <v>2412</v>
      </c>
      <c r="L49" s="329">
        <v>3146.7087000008901</v>
      </c>
      <c r="M49" s="193" t="s">
        <v>2409</v>
      </c>
      <c r="N49" s="329">
        <f>G14+N48-I49-L49</f>
        <v>86877.291299999109</v>
      </c>
      <c r="O49" s="329">
        <f t="shared" si="3"/>
        <v>266916.29129999923</v>
      </c>
    </row>
    <row r="50" spans="1:15" x14ac:dyDescent="0.15">
      <c r="A50" s="193"/>
      <c r="B50" s="193"/>
      <c r="C50" s="329"/>
      <c r="D50" s="482">
        <v>41576</v>
      </c>
      <c r="E50" s="193" t="s">
        <v>1283</v>
      </c>
      <c r="F50" s="193" t="s">
        <v>2407</v>
      </c>
      <c r="G50" s="329">
        <v>119818</v>
      </c>
      <c r="H50" s="482">
        <v>41576</v>
      </c>
      <c r="I50" s="329">
        <v>6388.76</v>
      </c>
      <c r="J50" s="193" t="s">
        <v>2409</v>
      </c>
      <c r="K50" s="193"/>
      <c r="L50" s="329"/>
      <c r="M50" s="193"/>
      <c r="N50" s="329">
        <f t="shared" si="2"/>
        <v>80488.531299999115</v>
      </c>
      <c r="O50" s="329">
        <f t="shared" si="3"/>
        <v>380345.53129999922</v>
      </c>
    </row>
    <row r="51" spans="1:15" x14ac:dyDescent="0.15">
      <c r="A51" s="193"/>
      <c r="B51" s="193"/>
      <c r="C51" s="329"/>
      <c r="D51" s="482">
        <v>41577</v>
      </c>
      <c r="E51" s="193" t="s">
        <v>1283</v>
      </c>
      <c r="F51" s="193" t="s">
        <v>2408</v>
      </c>
      <c r="G51" s="329">
        <v>119828</v>
      </c>
      <c r="H51" s="482">
        <v>41577</v>
      </c>
      <c r="I51" s="329">
        <v>3507.15</v>
      </c>
      <c r="J51" s="193" t="s">
        <v>2409</v>
      </c>
      <c r="K51" s="193"/>
      <c r="L51" s="329"/>
      <c r="M51" s="193"/>
      <c r="N51" s="329">
        <f t="shared" si="2"/>
        <v>76981.381299999121</v>
      </c>
      <c r="O51" s="329">
        <f t="shared" si="3"/>
        <v>496666.38129999919</v>
      </c>
    </row>
    <row r="52" spans="1:15" x14ac:dyDescent="0.15">
      <c r="A52" s="193"/>
      <c r="B52" s="193"/>
      <c r="C52" s="329"/>
      <c r="D52" s="482"/>
      <c r="E52" s="193"/>
      <c r="F52" s="193"/>
      <c r="G52" s="329"/>
      <c r="H52" s="482">
        <v>41578</v>
      </c>
      <c r="I52" s="329">
        <v>6181.62</v>
      </c>
      <c r="J52" s="193" t="s">
        <v>2409</v>
      </c>
      <c r="K52" s="193"/>
      <c r="L52" s="329"/>
      <c r="M52" s="193"/>
      <c r="N52" s="329">
        <f t="shared" si="2"/>
        <v>70799.761299999125</v>
      </c>
      <c r="O52" s="329">
        <f t="shared" si="3"/>
        <v>490484.7612999992</v>
      </c>
    </row>
    <row r="53" spans="1:15" hidden="1" x14ac:dyDescent="0.15">
      <c r="A53" s="193"/>
      <c r="B53" s="193"/>
      <c r="C53" s="329"/>
      <c r="D53" s="482"/>
      <c r="E53" s="193"/>
      <c r="F53" s="193"/>
      <c r="G53" s="329"/>
      <c r="H53" s="482"/>
      <c r="I53" s="329"/>
      <c r="J53" s="193"/>
      <c r="K53" s="193"/>
      <c r="L53" s="329"/>
      <c r="M53" s="193"/>
      <c r="N53" s="329">
        <f t="shared" si="2"/>
        <v>70799.761299999125</v>
      </c>
      <c r="O53" s="329">
        <f t="shared" si="3"/>
        <v>490484.7612999992</v>
      </c>
    </row>
    <row r="54" spans="1:15" hidden="1" x14ac:dyDescent="0.15">
      <c r="A54" s="193"/>
      <c r="B54" s="193"/>
      <c r="C54" s="329"/>
      <c r="D54" s="482"/>
      <c r="E54" s="193"/>
      <c r="F54" s="193"/>
      <c r="G54" s="329"/>
      <c r="H54" s="482"/>
      <c r="I54" s="329"/>
      <c r="J54" s="193"/>
      <c r="K54" s="193"/>
      <c r="L54" s="329"/>
      <c r="M54" s="193"/>
      <c r="N54" s="329">
        <f t="shared" si="2"/>
        <v>70799.761299999125</v>
      </c>
      <c r="O54" s="329">
        <f t="shared" si="3"/>
        <v>490484.7612999992</v>
      </c>
    </row>
    <row r="55" spans="1:15" hidden="1" x14ac:dyDescent="0.15">
      <c r="A55" s="193"/>
      <c r="B55" s="193"/>
      <c r="C55" s="329"/>
      <c r="D55" s="482"/>
      <c r="E55" s="193"/>
      <c r="F55" s="193"/>
      <c r="G55" s="329"/>
      <c r="H55" s="482"/>
      <c r="I55" s="329"/>
      <c r="J55" s="193"/>
      <c r="K55" s="193"/>
      <c r="L55" s="329"/>
      <c r="M55" s="193"/>
      <c r="N55" s="329">
        <f t="shared" si="2"/>
        <v>70799.761299999125</v>
      </c>
      <c r="O55" s="329">
        <f t="shared" si="3"/>
        <v>490484.7612999992</v>
      </c>
    </row>
    <row r="56" spans="1:15" hidden="1" x14ac:dyDescent="0.15">
      <c r="A56" s="193"/>
      <c r="B56" s="193"/>
      <c r="C56" s="329"/>
      <c r="D56" s="482"/>
      <c r="E56" s="193"/>
      <c r="F56" s="193"/>
      <c r="G56" s="329"/>
      <c r="H56" s="482"/>
      <c r="I56" s="329"/>
      <c r="J56" s="193"/>
      <c r="K56" s="193"/>
      <c r="L56" s="329"/>
      <c r="M56" s="193"/>
      <c r="N56" s="329">
        <f t="shared" si="2"/>
        <v>70799.761299999125</v>
      </c>
      <c r="O56" s="329">
        <f t="shared" si="3"/>
        <v>490484.7612999992</v>
      </c>
    </row>
    <row r="57" spans="1:15" hidden="1" x14ac:dyDescent="0.15">
      <c r="A57" s="193"/>
      <c r="B57" s="193"/>
      <c r="C57" s="329"/>
      <c r="D57" s="482"/>
      <c r="E57" s="193"/>
      <c r="F57" s="193"/>
      <c r="G57" s="329"/>
      <c r="H57" s="482"/>
      <c r="I57" s="329"/>
      <c r="J57" s="193"/>
      <c r="K57" s="193"/>
      <c r="L57" s="329"/>
      <c r="M57" s="193"/>
      <c r="N57" s="329">
        <f t="shared" si="2"/>
        <v>70799.761299999125</v>
      </c>
      <c r="O57" s="329">
        <f t="shared" si="3"/>
        <v>490484.7612999992</v>
      </c>
    </row>
    <row r="58" spans="1:15" hidden="1" x14ac:dyDescent="0.15">
      <c r="A58" s="193"/>
      <c r="B58" s="193"/>
      <c r="C58" s="329"/>
      <c r="D58" s="482"/>
      <c r="E58" s="193"/>
      <c r="F58" s="193"/>
      <c r="G58" s="329"/>
      <c r="H58" s="482"/>
      <c r="I58" s="329"/>
      <c r="J58" s="193"/>
      <c r="K58" s="193"/>
      <c r="L58" s="329"/>
      <c r="M58" s="193"/>
      <c r="N58" s="329">
        <f t="shared" si="2"/>
        <v>70799.761299999125</v>
      </c>
      <c r="O58" s="329">
        <f t="shared" si="3"/>
        <v>490484.7612999992</v>
      </c>
    </row>
    <row r="59" spans="1:15" hidden="1" x14ac:dyDescent="0.15">
      <c r="A59" s="193"/>
      <c r="B59" s="193"/>
      <c r="C59" s="329"/>
      <c r="D59" s="482"/>
      <c r="E59" s="193"/>
      <c r="F59" s="193"/>
      <c r="G59" s="329"/>
      <c r="H59" s="482"/>
      <c r="I59" s="329"/>
      <c r="J59" s="193"/>
      <c r="K59" s="193"/>
      <c r="L59" s="329"/>
      <c r="M59" s="193"/>
      <c r="N59" s="329">
        <f t="shared" si="2"/>
        <v>70799.761299999125</v>
      </c>
      <c r="O59" s="329">
        <f t="shared" si="3"/>
        <v>490484.7612999992</v>
      </c>
    </row>
    <row r="60" spans="1:15" hidden="1" x14ac:dyDescent="0.15">
      <c r="A60" s="193"/>
      <c r="B60" s="193"/>
      <c r="C60" s="329"/>
      <c r="D60" s="482"/>
      <c r="E60" s="193"/>
      <c r="F60" s="193"/>
      <c r="G60" s="329"/>
      <c r="H60" s="482"/>
      <c r="I60" s="329"/>
      <c r="J60" s="193"/>
      <c r="K60" s="193"/>
      <c r="L60" s="329"/>
      <c r="M60" s="193"/>
      <c r="N60" s="329">
        <f t="shared" si="2"/>
        <v>70799.761299999125</v>
      </c>
      <c r="O60" s="329">
        <f t="shared" si="3"/>
        <v>490484.7612999992</v>
      </c>
    </row>
    <row r="61" spans="1:15" hidden="1" x14ac:dyDescent="0.15">
      <c r="A61" s="193"/>
      <c r="B61" s="193"/>
      <c r="C61" s="329"/>
      <c r="D61" s="482"/>
      <c r="E61" s="193"/>
      <c r="F61" s="193"/>
      <c r="G61" s="329"/>
      <c r="H61" s="482"/>
      <c r="I61" s="329"/>
      <c r="J61" s="193"/>
      <c r="K61" s="193"/>
      <c r="L61" s="329"/>
      <c r="M61" s="193"/>
      <c r="N61" s="329">
        <f t="shared" si="2"/>
        <v>70799.761299999125</v>
      </c>
      <c r="O61" s="329">
        <f t="shared" si="3"/>
        <v>490484.7612999992</v>
      </c>
    </row>
    <row r="62" spans="1:15" hidden="1" x14ac:dyDescent="0.15">
      <c r="A62" s="193"/>
      <c r="B62" s="193"/>
      <c r="C62" s="329"/>
      <c r="D62" s="482"/>
      <c r="E62" s="193"/>
      <c r="F62" s="193"/>
      <c r="G62" s="329"/>
      <c r="H62" s="482"/>
      <c r="I62" s="329"/>
      <c r="J62" s="193"/>
      <c r="K62" s="193"/>
      <c r="L62" s="329"/>
      <c r="M62" s="193"/>
      <c r="N62" s="329">
        <f t="shared" si="2"/>
        <v>70799.761299999125</v>
      </c>
      <c r="O62" s="329">
        <f t="shared" si="3"/>
        <v>490484.7612999992</v>
      </c>
    </row>
    <row r="63" spans="1:15" hidden="1" x14ac:dyDescent="0.15">
      <c r="A63" s="193"/>
      <c r="B63" s="193"/>
      <c r="C63" s="329"/>
      <c r="D63" s="482"/>
      <c r="E63" s="193"/>
      <c r="F63" s="193"/>
      <c r="G63" s="329"/>
      <c r="H63" s="482"/>
      <c r="I63" s="329"/>
      <c r="J63" s="193"/>
      <c r="K63" s="193"/>
      <c r="L63" s="329"/>
      <c r="M63" s="193"/>
      <c r="N63" s="329">
        <f t="shared" si="2"/>
        <v>70799.761299999125</v>
      </c>
      <c r="O63" s="329">
        <f t="shared" si="3"/>
        <v>490484.7612999992</v>
      </c>
    </row>
    <row r="64" spans="1:15" hidden="1" x14ac:dyDescent="0.15">
      <c r="A64" s="193"/>
      <c r="B64" s="193"/>
      <c r="C64" s="329"/>
      <c r="D64" s="482"/>
      <c r="E64" s="193"/>
      <c r="F64" s="193"/>
      <c r="G64" s="329"/>
      <c r="H64" s="482"/>
      <c r="I64" s="329"/>
      <c r="J64" s="193"/>
      <c r="K64" s="193"/>
      <c r="L64" s="329"/>
      <c r="M64" s="193"/>
      <c r="N64" s="329">
        <f t="shared" si="2"/>
        <v>70799.761299999125</v>
      </c>
      <c r="O64" s="329">
        <f t="shared" si="3"/>
        <v>490484.7612999992</v>
      </c>
    </row>
    <row r="65" spans="1:16" hidden="1" x14ac:dyDescent="0.15">
      <c r="A65" s="193"/>
      <c r="B65" s="193"/>
      <c r="C65" s="329"/>
      <c r="D65" s="482"/>
      <c r="E65" s="193"/>
      <c r="F65" s="193"/>
      <c r="G65" s="329"/>
      <c r="H65" s="482"/>
      <c r="I65" s="329"/>
      <c r="J65" s="193"/>
      <c r="K65" s="193"/>
      <c r="L65" s="329"/>
      <c r="M65" s="193"/>
      <c r="N65" s="329">
        <f t="shared" si="2"/>
        <v>70799.761299999125</v>
      </c>
      <c r="O65" s="329">
        <f t="shared" si="3"/>
        <v>490484.7612999992</v>
      </c>
    </row>
    <row r="66" spans="1:16" hidden="1" x14ac:dyDescent="0.15">
      <c r="A66" s="193"/>
      <c r="B66" s="193"/>
      <c r="C66" s="329"/>
      <c r="D66" s="482"/>
      <c r="E66" s="193"/>
      <c r="F66" s="193"/>
      <c r="G66" s="329"/>
      <c r="H66" s="482"/>
      <c r="I66" s="329"/>
      <c r="J66" s="193"/>
      <c r="K66" s="193"/>
      <c r="L66" s="329"/>
      <c r="M66" s="193"/>
      <c r="N66" s="329">
        <f t="shared" si="2"/>
        <v>70799.761299999125</v>
      </c>
      <c r="O66" s="329">
        <f t="shared" si="3"/>
        <v>490484.7612999992</v>
      </c>
    </row>
    <row r="67" spans="1:16" hidden="1" x14ac:dyDescent="0.15">
      <c r="A67" s="193"/>
      <c r="B67" s="193"/>
      <c r="C67" s="329"/>
      <c r="D67" s="482"/>
      <c r="E67" s="193"/>
      <c r="F67" s="193"/>
      <c r="G67" s="329"/>
      <c r="H67" s="482"/>
      <c r="I67" s="329"/>
      <c r="J67" s="193"/>
      <c r="K67" s="193"/>
      <c r="L67" s="329"/>
      <c r="M67" s="193"/>
      <c r="N67" s="329">
        <f t="shared" si="2"/>
        <v>70799.761299999125</v>
      </c>
      <c r="O67" s="329">
        <f t="shared" si="3"/>
        <v>490484.7612999992</v>
      </c>
    </row>
    <row r="68" spans="1:16" hidden="1" x14ac:dyDescent="0.15">
      <c r="A68" s="193"/>
      <c r="B68" s="193"/>
      <c r="C68" s="329"/>
      <c r="D68" s="482"/>
      <c r="E68" s="193"/>
      <c r="F68" s="193"/>
      <c r="G68" s="329"/>
      <c r="H68" s="482"/>
      <c r="I68" s="329"/>
      <c r="J68" s="193"/>
      <c r="K68" s="193"/>
      <c r="L68" s="329"/>
      <c r="M68" s="193"/>
      <c r="N68" s="329">
        <f t="shared" si="2"/>
        <v>70799.761299999125</v>
      </c>
      <c r="O68" s="329">
        <f t="shared" si="3"/>
        <v>490484.7612999992</v>
      </c>
    </row>
    <row r="69" spans="1:16" hidden="1" x14ac:dyDescent="0.15">
      <c r="A69" s="193"/>
      <c r="B69" s="193"/>
      <c r="C69" s="329"/>
      <c r="D69" s="482"/>
      <c r="E69" s="193"/>
      <c r="F69" s="193"/>
      <c r="G69" s="329"/>
      <c r="H69" s="482"/>
      <c r="I69" s="329"/>
      <c r="J69" s="193"/>
      <c r="K69" s="193"/>
      <c r="L69" s="329"/>
      <c r="M69" s="193"/>
      <c r="N69" s="329">
        <f t="shared" si="2"/>
        <v>70799.761299999125</v>
      </c>
      <c r="O69" s="329">
        <f t="shared" si="3"/>
        <v>490484.7612999992</v>
      </c>
    </row>
    <row r="70" spans="1:16" hidden="1" x14ac:dyDescent="0.15">
      <c r="A70" s="193"/>
      <c r="B70" s="193"/>
      <c r="C70" s="329"/>
      <c r="D70" s="482"/>
      <c r="E70" s="193"/>
      <c r="F70" s="193"/>
      <c r="G70" s="329"/>
      <c r="H70" s="482"/>
      <c r="I70" s="329"/>
      <c r="J70" s="193"/>
      <c r="K70" s="193"/>
      <c r="L70" s="329"/>
      <c r="M70" s="193"/>
      <c r="N70" s="329">
        <f t="shared" si="2"/>
        <v>70799.761299999125</v>
      </c>
      <c r="O70" s="329">
        <f t="shared" si="3"/>
        <v>490484.7612999992</v>
      </c>
    </row>
    <row r="71" spans="1:16" hidden="1" x14ac:dyDescent="0.15">
      <c r="A71" s="193"/>
      <c r="B71" s="193"/>
      <c r="C71" s="329"/>
      <c r="D71" s="482"/>
      <c r="E71" s="193"/>
      <c r="F71" s="193"/>
      <c r="G71" s="329"/>
      <c r="H71" s="482"/>
      <c r="I71" s="329"/>
      <c r="J71" s="193"/>
      <c r="K71" s="193"/>
      <c r="L71" s="329"/>
      <c r="M71" s="193"/>
      <c r="N71" s="329">
        <f t="shared" si="2"/>
        <v>70799.761299999125</v>
      </c>
      <c r="O71" s="329">
        <f t="shared" si="3"/>
        <v>490484.7612999992</v>
      </c>
    </row>
    <row r="72" spans="1:16" hidden="1" x14ac:dyDescent="0.15">
      <c r="A72" s="193"/>
      <c r="B72" s="193"/>
      <c r="C72" s="329"/>
      <c r="D72" s="482"/>
      <c r="E72" s="193"/>
      <c r="F72" s="193"/>
      <c r="G72" s="329"/>
      <c r="H72" s="482"/>
      <c r="I72" s="329"/>
      <c r="J72" s="193"/>
      <c r="K72" s="193"/>
      <c r="L72" s="329"/>
      <c r="M72" s="193"/>
      <c r="N72" s="329">
        <f t="shared" si="2"/>
        <v>70799.761299999125</v>
      </c>
      <c r="O72" s="329">
        <f t="shared" si="3"/>
        <v>490484.7612999992</v>
      </c>
    </row>
    <row r="73" spans="1:16" hidden="1" x14ac:dyDescent="0.15">
      <c r="A73" s="193"/>
      <c r="B73" s="193"/>
      <c r="C73" s="329"/>
      <c r="D73" s="482"/>
      <c r="E73" s="193"/>
      <c r="F73" s="203"/>
      <c r="G73" s="329"/>
      <c r="H73" s="482"/>
      <c r="I73" s="329"/>
      <c r="J73" s="193"/>
      <c r="K73" s="193"/>
      <c r="L73" s="329"/>
      <c r="M73" s="193"/>
      <c r="N73" s="329">
        <f t="shared" si="2"/>
        <v>70799.761299999125</v>
      </c>
      <c r="O73" s="329">
        <f t="shared" si="3"/>
        <v>490484.7612999992</v>
      </c>
    </row>
    <row r="74" spans="1:16" hidden="1" x14ac:dyDescent="0.15">
      <c r="A74" s="193"/>
      <c r="B74" s="193"/>
      <c r="C74" s="329"/>
      <c r="D74" s="482"/>
      <c r="E74" s="193"/>
      <c r="F74" s="193"/>
      <c r="G74" s="329"/>
      <c r="H74" s="483"/>
      <c r="I74" s="329"/>
      <c r="J74" s="193"/>
      <c r="K74" s="193"/>
      <c r="L74" s="329"/>
      <c r="M74" s="193"/>
      <c r="N74" s="329">
        <f t="shared" si="2"/>
        <v>70799.761299999125</v>
      </c>
      <c r="O74" s="329">
        <f t="shared" si="3"/>
        <v>490484.7612999992</v>
      </c>
    </row>
    <row r="75" spans="1:16" x14ac:dyDescent="0.15">
      <c r="A75" s="220"/>
      <c r="B75" s="220"/>
      <c r="C75" s="334"/>
      <c r="D75" s="482"/>
      <c r="E75" s="220"/>
      <c r="F75" s="220"/>
      <c r="G75" s="334"/>
      <c r="H75" s="484"/>
      <c r="I75" s="334"/>
      <c r="J75" s="220"/>
      <c r="K75" s="220"/>
      <c r="L75" s="334"/>
      <c r="M75" s="220"/>
      <c r="N75" s="329">
        <f t="shared" si="2"/>
        <v>70799.761299999125</v>
      </c>
      <c r="O75" s="329">
        <f t="shared" si="3"/>
        <v>490484.7612999992</v>
      </c>
    </row>
    <row r="76" spans="1:16" x14ac:dyDescent="0.15">
      <c r="A76" s="224"/>
      <c r="B76" s="224"/>
      <c r="C76" s="335">
        <f>SUM(C7:C75)</f>
        <v>643215.58129999903</v>
      </c>
      <c r="D76" s="224"/>
      <c r="E76" s="224"/>
      <c r="F76" s="224"/>
      <c r="G76" s="335">
        <f>SUM(G7:G74)</f>
        <v>509709</v>
      </c>
      <c r="H76" s="226"/>
      <c r="I76" s="335">
        <f>SUM(I7:I74)</f>
        <v>270972.82</v>
      </c>
      <c r="J76" s="224"/>
      <c r="K76" s="224"/>
      <c r="L76" s="335">
        <f>SUM(L9:L74)</f>
        <v>391466.99999999988</v>
      </c>
      <c r="M76" s="224"/>
      <c r="N76" s="227"/>
      <c r="O76" s="228">
        <f>C76+G76-I76-L76</f>
        <v>490484.76129999908</v>
      </c>
      <c r="P76" s="259"/>
    </row>
    <row r="77" spans="1:16" x14ac:dyDescent="0.15">
      <c r="A77" s="230"/>
      <c r="B77" s="615"/>
      <c r="C77" s="615"/>
      <c r="D77" s="615"/>
      <c r="E77" s="231"/>
      <c r="F77" s="479"/>
      <c r="G77" s="232"/>
      <c r="H77" s="233"/>
      <c r="I77" s="234"/>
      <c r="J77" s="272"/>
      <c r="K77" s="235" t="s">
        <v>200</v>
      </c>
      <c r="L77" s="236">
        <f>+L76+I76</f>
        <v>662439.81999999983</v>
      </c>
      <c r="M77" s="284"/>
      <c r="N77" s="330">
        <f>+N75</f>
        <v>70799.761299999125</v>
      </c>
      <c r="O77" s="331" t="s">
        <v>2409</v>
      </c>
      <c r="P77" s="259"/>
    </row>
    <row r="78" spans="1:16" x14ac:dyDescent="0.15">
      <c r="A78" s="181"/>
      <c r="B78" s="480"/>
      <c r="C78" s="336"/>
      <c r="D78" s="480"/>
      <c r="E78" s="231"/>
      <c r="F78" s="479"/>
      <c r="G78" s="232"/>
      <c r="H78" s="233"/>
      <c r="I78" s="234"/>
      <c r="J78" s="273"/>
      <c r="K78" s="235"/>
      <c r="L78" s="236"/>
      <c r="M78" s="284"/>
      <c r="N78" s="330">
        <f>+G15</f>
        <v>180039</v>
      </c>
      <c r="O78" s="331" t="str">
        <f>+F15</f>
        <v>GC 021013</v>
      </c>
    </row>
    <row r="79" spans="1:16" x14ac:dyDescent="0.15">
      <c r="A79" s="230" t="s">
        <v>2346</v>
      </c>
      <c r="B79" s="480" t="s">
        <v>2399</v>
      </c>
      <c r="C79" s="336"/>
      <c r="D79" s="480"/>
      <c r="E79" s="231" t="s">
        <v>67</v>
      </c>
      <c r="F79" s="479">
        <v>4259914.3600000003</v>
      </c>
      <c r="G79" s="232" t="s">
        <v>98</v>
      </c>
      <c r="H79" s="233">
        <v>41516</v>
      </c>
      <c r="I79" s="234" t="s">
        <v>199</v>
      </c>
      <c r="J79" s="273">
        <v>13316.474299998998</v>
      </c>
      <c r="K79" s="268"/>
      <c r="L79" s="236"/>
      <c r="M79" s="235"/>
      <c r="N79" s="330">
        <f>+G50</f>
        <v>119818</v>
      </c>
      <c r="O79" s="331" t="str">
        <f>+F50</f>
        <v>GC 291013</v>
      </c>
    </row>
    <row r="80" spans="1:16" x14ac:dyDescent="0.15">
      <c r="A80" s="230" t="s">
        <v>2347</v>
      </c>
      <c r="B80" s="480" t="s">
        <v>2414</v>
      </c>
      <c r="C80" s="336"/>
      <c r="D80" s="480"/>
      <c r="E80" s="231" t="s">
        <v>67</v>
      </c>
      <c r="F80" s="479">
        <v>1462307.79</v>
      </c>
      <c r="G80" s="232" t="s">
        <v>98</v>
      </c>
      <c r="H80" s="233">
        <v>41519</v>
      </c>
      <c r="I80" s="234" t="s">
        <v>199</v>
      </c>
      <c r="J80" s="273">
        <v>89845</v>
      </c>
      <c r="K80" s="268"/>
      <c r="L80" s="236"/>
      <c r="M80" s="235"/>
      <c r="N80" s="330">
        <f>+G51</f>
        <v>119828</v>
      </c>
      <c r="O80" s="331" t="str">
        <f>+F51</f>
        <v>GC 301013</v>
      </c>
    </row>
    <row r="81" spans="1:16" x14ac:dyDescent="0.15">
      <c r="A81" s="230" t="s">
        <v>2394</v>
      </c>
      <c r="B81" s="480" t="s">
        <v>2415</v>
      </c>
      <c r="C81" s="336"/>
      <c r="D81" s="480"/>
      <c r="E81" s="231" t="s">
        <v>67</v>
      </c>
      <c r="F81" s="479">
        <v>1605375.23</v>
      </c>
      <c r="G81" s="232" t="s">
        <v>98</v>
      </c>
      <c r="H81" s="233">
        <v>41533</v>
      </c>
      <c r="I81" s="234" t="s">
        <v>199</v>
      </c>
      <c r="J81" s="273">
        <v>39332.738700000897</v>
      </c>
      <c r="K81" s="268"/>
      <c r="L81" s="236"/>
      <c r="M81" s="235"/>
      <c r="N81" s="330"/>
      <c r="O81" s="331"/>
    </row>
    <row r="82" spans="1:16" x14ac:dyDescent="0.15">
      <c r="A82" s="230" t="s">
        <v>2395</v>
      </c>
      <c r="B82" s="480" t="s">
        <v>2416</v>
      </c>
      <c r="C82" s="336"/>
      <c r="D82" s="480"/>
      <c r="E82" s="231" t="s">
        <v>67</v>
      </c>
      <c r="F82" s="479">
        <v>3250998.38</v>
      </c>
      <c r="G82" s="232" t="s">
        <v>98</v>
      </c>
      <c r="H82" s="233">
        <v>41534</v>
      </c>
      <c r="I82" s="234" t="s">
        <v>199</v>
      </c>
      <c r="J82" s="273">
        <v>32877.071299999094</v>
      </c>
      <c r="K82" s="268"/>
      <c r="L82" s="236"/>
      <c r="M82" s="235"/>
      <c r="N82" s="330"/>
      <c r="O82" s="331"/>
    </row>
    <row r="83" spans="1:16" x14ac:dyDescent="0.15">
      <c r="A83" s="230" t="s">
        <v>2396</v>
      </c>
      <c r="B83" s="480" t="s">
        <v>2417</v>
      </c>
      <c r="C83" s="336"/>
      <c r="D83" s="480"/>
      <c r="E83" s="231" t="s">
        <v>67</v>
      </c>
      <c r="F83" s="479">
        <v>605861.38</v>
      </c>
      <c r="G83" s="232" t="s">
        <v>98</v>
      </c>
      <c r="H83" s="233">
        <v>41540</v>
      </c>
      <c r="I83" s="234" t="s">
        <v>199</v>
      </c>
      <c r="J83" s="273">
        <v>82282.87</v>
      </c>
      <c r="K83" s="268"/>
      <c r="L83" s="236"/>
      <c r="M83" s="235"/>
      <c r="N83" s="330"/>
      <c r="O83" s="331"/>
    </row>
    <row r="84" spans="1:16" x14ac:dyDescent="0.15">
      <c r="A84" s="230" t="s">
        <v>2409</v>
      </c>
      <c r="B84" s="480" t="s">
        <v>2418</v>
      </c>
      <c r="C84" s="336"/>
      <c r="D84" s="480"/>
      <c r="E84" s="231" t="s">
        <v>67</v>
      </c>
      <c r="F84" s="479">
        <v>3509345.24</v>
      </c>
      <c r="G84" s="232" t="s">
        <v>98</v>
      </c>
      <c r="H84" s="233">
        <v>41285</v>
      </c>
      <c r="I84" s="234" t="s">
        <v>199</v>
      </c>
      <c r="J84" s="273">
        <v>3146.7087000008901</v>
      </c>
      <c r="K84" s="268"/>
      <c r="M84" s="235"/>
      <c r="N84" s="330"/>
      <c r="O84" s="331"/>
    </row>
    <row r="85" spans="1:16" ht="12" thickBot="1" x14ac:dyDescent="0.2">
      <c r="A85" s="230"/>
      <c r="B85" s="480"/>
      <c r="C85" s="336"/>
      <c r="D85" s="480"/>
      <c r="E85" s="231"/>
      <c r="F85" s="479"/>
      <c r="G85" s="232"/>
      <c r="H85" s="233"/>
      <c r="I85" s="401" t="s">
        <v>1920</v>
      </c>
      <c r="J85" s="274">
        <f>SUM(J79:J84)</f>
        <v>260800.8629999999</v>
      </c>
      <c r="M85" s="235"/>
      <c r="N85" s="330"/>
      <c r="O85" s="331"/>
    </row>
    <row r="86" spans="1:16" ht="12" thickTop="1" x14ac:dyDescent="0.15">
      <c r="A86" s="243" t="s">
        <v>2351</v>
      </c>
      <c r="B86" s="480" t="s">
        <v>2411</v>
      </c>
      <c r="C86" s="336"/>
      <c r="D86" s="480"/>
      <c r="E86" s="231" t="s">
        <v>67</v>
      </c>
      <c r="F86" s="479">
        <v>71251497.799999997</v>
      </c>
      <c r="G86" s="232" t="s">
        <v>98</v>
      </c>
      <c r="H86" s="233">
        <v>41505</v>
      </c>
      <c r="I86" s="234" t="s">
        <v>199</v>
      </c>
      <c r="J86" s="273">
        <v>130666.13700000006</v>
      </c>
      <c r="M86" s="235"/>
      <c r="N86" s="330"/>
      <c r="O86" s="331"/>
    </row>
    <row r="87" spans="1:16" ht="12" thickBot="1" x14ac:dyDescent="0.2">
      <c r="A87" s="230"/>
      <c r="B87" s="480"/>
      <c r="C87" s="336"/>
      <c r="D87" s="480"/>
      <c r="E87" s="231"/>
      <c r="F87" s="479"/>
      <c r="G87" s="232"/>
      <c r="H87" s="233"/>
      <c r="I87" s="401" t="s">
        <v>320</v>
      </c>
      <c r="J87" s="274">
        <f>SUM(J86)</f>
        <v>130666.13700000006</v>
      </c>
      <c r="M87" s="235"/>
      <c r="N87" s="330"/>
      <c r="O87" s="331"/>
    </row>
    <row r="88" spans="1:16" ht="12" thickTop="1" x14ac:dyDescent="0.15">
      <c r="A88" s="230"/>
      <c r="B88" s="480"/>
      <c r="C88" s="336"/>
      <c r="D88" s="480"/>
      <c r="E88" s="231"/>
      <c r="F88" s="479"/>
      <c r="G88" s="232"/>
      <c r="H88" s="233"/>
      <c r="I88" s="234"/>
      <c r="J88" s="273"/>
      <c r="M88" s="235"/>
      <c r="N88" s="330"/>
      <c r="O88" s="331"/>
    </row>
    <row r="89" spans="1:16" x14ac:dyDescent="0.15">
      <c r="A89" s="181"/>
      <c r="B89" s="181" t="s">
        <v>10</v>
      </c>
      <c r="C89" s="348" t="s">
        <v>1008</v>
      </c>
      <c r="D89" s="181" t="s">
        <v>1118</v>
      </c>
      <c r="E89" s="181" t="s">
        <v>871</v>
      </c>
      <c r="F89" s="181" t="s">
        <v>872</v>
      </c>
      <c r="G89" s="181" t="s">
        <v>18</v>
      </c>
      <c r="J89" s="259"/>
      <c r="M89" s="235"/>
      <c r="N89" s="330"/>
      <c r="O89" s="331"/>
    </row>
    <row r="90" spans="1:16" x14ac:dyDescent="0.15">
      <c r="A90" s="230" t="s">
        <v>2346</v>
      </c>
      <c r="B90" s="180">
        <v>13316</v>
      </c>
      <c r="C90" s="349">
        <v>24.9011</v>
      </c>
      <c r="D90" s="350">
        <f t="shared" ref="D90:D95" si="4">+B90*C90</f>
        <v>331583.04759999999</v>
      </c>
      <c r="E90" s="350">
        <f t="shared" ref="E90:E95" si="5">+D90*0.01</f>
        <v>3315.8304760000001</v>
      </c>
      <c r="F90" s="350">
        <f t="shared" ref="F90:F95" si="6">+E90*0.1</f>
        <v>331.58304760000004</v>
      </c>
      <c r="G90" s="351">
        <f t="shared" ref="G90:G95" si="7">+E90+F90</f>
        <v>3647.4135236000002</v>
      </c>
      <c r="J90" s="229"/>
      <c r="M90" s="235"/>
      <c r="N90" s="330"/>
      <c r="O90" s="331"/>
    </row>
    <row r="91" spans="1:16" x14ac:dyDescent="0.15">
      <c r="A91" s="230" t="s">
        <v>2347</v>
      </c>
      <c r="B91" s="180">
        <v>89845</v>
      </c>
      <c r="C91" s="349">
        <v>25.213999999999999</v>
      </c>
      <c r="D91" s="350">
        <f t="shared" si="4"/>
        <v>2265351.83</v>
      </c>
      <c r="E91" s="350">
        <f t="shared" si="5"/>
        <v>22653.5183</v>
      </c>
      <c r="F91" s="350">
        <f t="shared" si="6"/>
        <v>2265.3518300000001</v>
      </c>
      <c r="G91" s="351">
        <f t="shared" si="7"/>
        <v>24918.870129999999</v>
      </c>
      <c r="J91" s="259"/>
      <c r="M91" s="235"/>
      <c r="N91" s="330"/>
      <c r="O91" s="331"/>
    </row>
    <row r="92" spans="1:16" x14ac:dyDescent="0.15">
      <c r="A92" s="230" t="s">
        <v>2394</v>
      </c>
      <c r="B92" s="180">
        <v>39333</v>
      </c>
      <c r="C92" s="349">
        <v>25.987200000000001</v>
      </c>
      <c r="D92" s="350">
        <f t="shared" si="4"/>
        <v>1022154.5376</v>
      </c>
      <c r="E92" s="350">
        <f t="shared" si="5"/>
        <v>10221.545376</v>
      </c>
      <c r="F92" s="350">
        <f t="shared" si="6"/>
        <v>1022.1545376</v>
      </c>
      <c r="G92" s="351">
        <f t="shared" si="7"/>
        <v>11243.699913599999</v>
      </c>
      <c r="J92" s="229"/>
      <c r="M92" s="266">
        <f>+O92-O76</f>
        <v>0</v>
      </c>
      <c r="N92" s="228" t="s">
        <v>56</v>
      </c>
      <c r="O92" s="333">
        <f>SUM(N77:N91)</f>
        <v>490484.76129999914</v>
      </c>
      <c r="P92" s="259"/>
    </row>
    <row r="93" spans="1:16" x14ac:dyDescent="0.15">
      <c r="A93" s="230" t="s">
        <v>2395</v>
      </c>
      <c r="B93" s="180">
        <v>32877</v>
      </c>
      <c r="C93" s="349">
        <v>25.987200000000001</v>
      </c>
      <c r="D93" s="350">
        <f t="shared" si="4"/>
        <v>854381.17440000002</v>
      </c>
      <c r="E93" s="350">
        <f t="shared" si="5"/>
        <v>8543.8117440000005</v>
      </c>
      <c r="F93" s="350">
        <f t="shared" si="6"/>
        <v>854.38117440000008</v>
      </c>
      <c r="G93" s="351">
        <f t="shared" si="7"/>
        <v>9398.1929184000001</v>
      </c>
      <c r="J93" s="229"/>
    </row>
    <row r="94" spans="1:16" x14ac:dyDescent="0.15">
      <c r="A94" s="230" t="s">
        <v>2396</v>
      </c>
      <c r="B94" s="180">
        <v>82283</v>
      </c>
      <c r="C94" s="349">
        <v>25.1127</v>
      </c>
      <c r="D94" s="350">
        <f t="shared" si="4"/>
        <v>2066348.2941000001</v>
      </c>
      <c r="E94" s="350">
        <f t="shared" si="5"/>
        <v>20663.482941000002</v>
      </c>
      <c r="F94" s="350">
        <f t="shared" si="6"/>
        <v>2066.3482941000002</v>
      </c>
      <c r="G94" s="351">
        <f t="shared" si="7"/>
        <v>22729.831235100002</v>
      </c>
      <c r="J94" s="259"/>
    </row>
    <row r="95" spans="1:16" x14ac:dyDescent="0.15">
      <c r="A95" s="230" t="s">
        <v>2409</v>
      </c>
      <c r="B95" s="180">
        <v>3147</v>
      </c>
      <c r="C95" s="349">
        <v>23.893699999999999</v>
      </c>
      <c r="D95" s="350">
        <f t="shared" si="4"/>
        <v>75193.473899999997</v>
      </c>
      <c r="E95" s="350">
        <f t="shared" si="5"/>
        <v>751.93473900000004</v>
      </c>
      <c r="F95" s="350">
        <f t="shared" si="6"/>
        <v>75.193473900000001</v>
      </c>
      <c r="G95" s="351">
        <f t="shared" si="7"/>
        <v>827.12821289999999</v>
      </c>
      <c r="J95" s="229"/>
    </row>
    <row r="96" spans="1:16" ht="12" thickBot="1" x14ac:dyDescent="0.2">
      <c r="A96" s="230"/>
      <c r="B96" s="381">
        <f>SUM(B90:B95)</f>
        <v>260801</v>
      </c>
      <c r="C96" s="349"/>
      <c r="D96" s="350"/>
      <c r="E96" s="380">
        <f>SUM(E90:E95)</f>
        <v>66150.123575999998</v>
      </c>
      <c r="F96" s="380">
        <f t="shared" ref="F96:G96" si="8">SUM(F90:F95)</f>
        <v>6615.0123576000005</v>
      </c>
      <c r="G96" s="380">
        <f t="shared" si="8"/>
        <v>72765.135933600002</v>
      </c>
      <c r="J96" s="259"/>
    </row>
    <row r="97" spans="1:10" ht="12" thickTop="1" x14ac:dyDescent="0.15">
      <c r="A97" s="243" t="s">
        <v>2351</v>
      </c>
      <c r="B97" s="180">
        <v>130666</v>
      </c>
      <c r="C97" s="427">
        <v>24.584099999999999</v>
      </c>
      <c r="D97" s="350">
        <f t="shared" ref="D97" si="9">+B97*C97</f>
        <v>3212306.0105999997</v>
      </c>
      <c r="E97" s="350">
        <f t="shared" ref="E97" si="10">+D97*0.01</f>
        <v>32123.060105999997</v>
      </c>
      <c r="F97" s="350">
        <f t="shared" ref="F97" si="11">+E97*0.1</f>
        <v>3212.3060105999998</v>
      </c>
      <c r="G97" s="351">
        <f t="shared" ref="G97" si="12">+E97+F97</f>
        <v>35335.366116599995</v>
      </c>
      <c r="J97" s="259"/>
    </row>
    <row r="98" spans="1:10" ht="12" thickBot="1" x14ac:dyDescent="0.2">
      <c r="B98" s="402">
        <f>SUM(B97)</f>
        <v>130666</v>
      </c>
      <c r="E98" s="352">
        <f>SUM(E97)</f>
        <v>32123.060105999997</v>
      </c>
      <c r="F98" s="352">
        <f t="shared" ref="F98:G98" si="13">SUM(F97)</f>
        <v>3212.3060105999998</v>
      </c>
      <c r="G98" s="352">
        <f t="shared" si="13"/>
        <v>35335.366116599995</v>
      </c>
      <c r="J98" s="259"/>
    </row>
    <row r="99" spans="1:10" ht="12" thickTop="1" x14ac:dyDescent="0.15"/>
  </sheetData>
  <mergeCells count="7">
    <mergeCell ref="B77:D7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P98"/>
  <sheetViews>
    <sheetView topLeftCell="C1" zoomScale="115" zoomScaleNormal="115" workbookViewId="0">
      <pane ySplit="6" topLeftCell="A13" activePane="bottomLeft" state="frozen"/>
      <selection pane="bottomLeft" activeCell="O83" sqref="O8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0.85546875" style="181" bestFit="1" customWidth="1"/>
    <col min="6" max="6" width="14" style="182" bestFit="1" customWidth="1"/>
    <col min="7" max="7" width="11.85546875" style="180" bestFit="1" customWidth="1"/>
    <col min="8" max="8" width="10.1406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2405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2348</v>
      </c>
      <c r="B7" s="263"/>
      <c r="C7" s="328">
        <v>75144.935299999095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75144.935299999095</v>
      </c>
      <c r="O7" s="328">
        <f>+C76</f>
        <v>928895.50129999907</v>
      </c>
    </row>
    <row r="8" spans="1:15" x14ac:dyDescent="0.15">
      <c r="A8" s="193" t="s">
        <v>2349</v>
      </c>
      <c r="B8" s="193"/>
      <c r="C8" s="329">
        <v>224638.255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75144.935299999095</v>
      </c>
      <c r="O8" s="329">
        <f>O7+G8-I8-L8</f>
        <v>928895.50129999907</v>
      </c>
    </row>
    <row r="9" spans="1:15" x14ac:dyDescent="0.15">
      <c r="A9" s="193" t="s">
        <v>2344</v>
      </c>
      <c r="B9" s="193"/>
      <c r="C9" s="329">
        <v>44860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75144.935299999095</v>
      </c>
      <c r="O9" s="329">
        <f t="shared" ref="O9" si="1">O8+G9-I9-L9</f>
        <v>928895.50129999907</v>
      </c>
    </row>
    <row r="10" spans="1:15" x14ac:dyDescent="0.15">
      <c r="A10" s="193" t="s">
        <v>2345</v>
      </c>
      <c r="B10" s="193"/>
      <c r="C10" s="329">
        <v>89892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3" si="2">+N9-I10-L10</f>
        <v>75144.935299999095</v>
      </c>
      <c r="O10" s="329">
        <f t="shared" ref="O10:O73" si="3">O9+G10-I10-L10</f>
        <v>928895.50129999907</v>
      </c>
    </row>
    <row r="11" spans="1:15" x14ac:dyDescent="0.15">
      <c r="A11" s="193" t="s">
        <v>2350</v>
      </c>
      <c r="B11" s="193"/>
      <c r="C11" s="329">
        <v>44912.124000000003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75144.935299999095</v>
      </c>
      <c r="O11" s="329">
        <f t="shared" si="3"/>
        <v>928895.50129999907</v>
      </c>
    </row>
    <row r="12" spans="1:15" x14ac:dyDescent="0.15">
      <c r="A12" s="193" t="s">
        <v>2346</v>
      </c>
      <c r="B12" s="193"/>
      <c r="C12" s="329">
        <v>89834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75144.935299999095</v>
      </c>
      <c r="O12" s="329">
        <f t="shared" si="3"/>
        <v>928895.50129999907</v>
      </c>
    </row>
    <row r="13" spans="1:15" x14ac:dyDescent="0.15">
      <c r="A13" s="193" t="s">
        <v>2347</v>
      </c>
      <c r="B13" s="193"/>
      <c r="C13" s="329">
        <v>89845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75144.935299999095</v>
      </c>
      <c r="O13" s="329">
        <f t="shared" si="3"/>
        <v>928895.50129999907</v>
      </c>
    </row>
    <row r="14" spans="1:15" x14ac:dyDescent="0.15">
      <c r="A14" s="193" t="s">
        <v>2351</v>
      </c>
      <c r="B14" s="193"/>
      <c r="C14" s="329">
        <v>269769.18700000003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75144.935299999095</v>
      </c>
      <c r="O14" s="329">
        <f t="shared" si="3"/>
        <v>928895.50129999907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75144.935299999095</v>
      </c>
      <c r="O15" s="329">
        <f t="shared" si="3"/>
        <v>928895.50129999907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2364</v>
      </c>
      <c r="I16" s="329">
        <v>3962.96</v>
      </c>
      <c r="J16" s="193" t="s">
        <v>2348</v>
      </c>
      <c r="K16" s="193"/>
      <c r="L16" s="329"/>
      <c r="M16" s="193"/>
      <c r="N16" s="329">
        <f t="shared" si="2"/>
        <v>71181.975299999089</v>
      </c>
      <c r="O16" s="329">
        <f t="shared" si="3"/>
        <v>924932.54129999911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2365</v>
      </c>
      <c r="I17" s="329">
        <v>5406.46</v>
      </c>
      <c r="J17" s="193" t="s">
        <v>2348</v>
      </c>
      <c r="K17" s="193"/>
      <c r="L17" s="329"/>
      <c r="M17" s="193"/>
      <c r="N17" s="329">
        <f t="shared" si="2"/>
        <v>65775.515299999082</v>
      </c>
      <c r="O17" s="329">
        <f t="shared" si="3"/>
        <v>919526.08129999915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2366</v>
      </c>
      <c r="I18" s="329">
        <v>4857.12</v>
      </c>
      <c r="J18" s="193" t="s">
        <v>2348</v>
      </c>
      <c r="K18" s="193" t="s">
        <v>2401</v>
      </c>
      <c r="L18" s="329">
        <v>31064.52</v>
      </c>
      <c r="M18" s="193" t="s">
        <v>2348</v>
      </c>
      <c r="N18" s="329">
        <f t="shared" si="2"/>
        <v>29853.875299999079</v>
      </c>
      <c r="O18" s="329">
        <f t="shared" si="3"/>
        <v>883604.44129999913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2367</v>
      </c>
      <c r="I19" s="329">
        <v>5916.3799999999992</v>
      </c>
      <c r="J19" s="193" t="s">
        <v>2348</v>
      </c>
      <c r="K19" s="193"/>
      <c r="L19" s="329"/>
      <c r="M19" s="193"/>
      <c r="N19" s="329">
        <f t="shared" si="2"/>
        <v>23937.495299999078</v>
      </c>
      <c r="O19" s="329">
        <f t="shared" si="3"/>
        <v>877688.06129999913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2368</v>
      </c>
      <c r="I20" s="329">
        <v>11014.21</v>
      </c>
      <c r="J20" s="193" t="s">
        <v>2348</v>
      </c>
      <c r="K20" s="193" t="s">
        <v>2401</v>
      </c>
      <c r="L20" s="329">
        <v>12923.285299999079</v>
      </c>
      <c r="M20" s="193" t="s">
        <v>2348</v>
      </c>
      <c r="N20" s="329">
        <f t="shared" si="2"/>
        <v>0</v>
      </c>
      <c r="O20" s="329">
        <f t="shared" si="3"/>
        <v>853750.56600000011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2368</v>
      </c>
      <c r="I21" s="329"/>
      <c r="J21" s="193"/>
      <c r="K21" s="193" t="s">
        <v>2401</v>
      </c>
      <c r="L21" s="329">
        <v>48682.8647000009</v>
      </c>
      <c r="M21" s="193" t="s">
        <v>2349</v>
      </c>
      <c r="N21" s="329">
        <f>C8+N20-I21-L21</f>
        <v>175955.3902999991</v>
      </c>
      <c r="O21" s="329">
        <f t="shared" si="3"/>
        <v>805067.70129999926</v>
      </c>
    </row>
    <row r="22" spans="1:15" x14ac:dyDescent="0.15">
      <c r="A22" s="193"/>
      <c r="B22" s="193"/>
      <c r="C22" s="329"/>
      <c r="D22" s="201" t="s">
        <v>2369</v>
      </c>
      <c r="E22" s="193" t="s">
        <v>1283</v>
      </c>
      <c r="F22" s="203" t="s">
        <v>2394</v>
      </c>
      <c r="G22" s="329">
        <v>89807</v>
      </c>
      <c r="H22" s="201" t="s">
        <v>2369</v>
      </c>
      <c r="I22" s="329">
        <v>5508.5</v>
      </c>
      <c r="J22" s="193" t="s">
        <v>2349</v>
      </c>
      <c r="K22" s="193"/>
      <c r="L22" s="329"/>
      <c r="M22" s="193"/>
      <c r="N22" s="329">
        <f t="shared" si="2"/>
        <v>170446.8902999991</v>
      </c>
      <c r="O22" s="329">
        <f t="shared" si="3"/>
        <v>889366.20129999926</v>
      </c>
    </row>
    <row r="23" spans="1:15" x14ac:dyDescent="0.15">
      <c r="A23" s="193"/>
      <c r="B23" s="193"/>
      <c r="C23" s="329"/>
      <c r="D23" s="201" t="s">
        <v>2370</v>
      </c>
      <c r="E23" s="193" t="s">
        <v>1283</v>
      </c>
      <c r="F23" s="203" t="s">
        <v>2395</v>
      </c>
      <c r="G23" s="329">
        <v>44956</v>
      </c>
      <c r="H23" s="201" t="s">
        <v>2370</v>
      </c>
      <c r="I23" s="329">
        <v>4427.8100000000004</v>
      </c>
      <c r="J23" s="193" t="s">
        <v>2349</v>
      </c>
      <c r="K23" s="193"/>
      <c r="L23" s="329"/>
      <c r="M23" s="193"/>
      <c r="N23" s="329">
        <f t="shared" si="2"/>
        <v>166019.0802999991</v>
      </c>
      <c r="O23" s="329">
        <f t="shared" si="3"/>
        <v>929894.3912999992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2371</v>
      </c>
      <c r="I24" s="329">
        <v>3576.28</v>
      </c>
      <c r="J24" s="193" t="s">
        <v>2349</v>
      </c>
      <c r="K24" s="193"/>
      <c r="L24" s="329"/>
      <c r="M24" s="193"/>
      <c r="N24" s="329">
        <f t="shared" si="2"/>
        <v>162442.8002999991</v>
      </c>
      <c r="O24" s="329">
        <f t="shared" si="3"/>
        <v>926318.11129999917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2372</v>
      </c>
      <c r="I25" s="329">
        <v>5494.0499999999993</v>
      </c>
      <c r="J25" s="193" t="s">
        <v>2349</v>
      </c>
      <c r="K25" s="193"/>
      <c r="L25" s="329"/>
      <c r="M25" s="193"/>
      <c r="N25" s="329">
        <f t="shared" si="2"/>
        <v>156948.75029999911</v>
      </c>
      <c r="O25" s="329">
        <f t="shared" si="3"/>
        <v>920824.06129999913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2373</v>
      </c>
      <c r="I26" s="329">
        <v>5454.25</v>
      </c>
      <c r="J26" s="193" t="s">
        <v>2349</v>
      </c>
      <c r="K26" s="193"/>
      <c r="L26" s="329"/>
      <c r="M26" s="193"/>
      <c r="N26" s="329">
        <f t="shared" si="2"/>
        <v>151494.50029999911</v>
      </c>
      <c r="O26" s="329">
        <f t="shared" si="3"/>
        <v>915369.81129999913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2374</v>
      </c>
      <c r="I27" s="329">
        <v>12007.710000000001</v>
      </c>
      <c r="J27" s="193" t="s">
        <v>2349</v>
      </c>
      <c r="K27" s="193"/>
      <c r="L27" s="329"/>
      <c r="M27" s="193"/>
      <c r="N27" s="329">
        <f t="shared" si="2"/>
        <v>139486.79029999912</v>
      </c>
      <c r="O27" s="329">
        <f t="shared" si="3"/>
        <v>903362.10129999917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2375</v>
      </c>
      <c r="I28" s="329">
        <v>10528.030000000002</v>
      </c>
      <c r="J28" s="193" t="s">
        <v>2349</v>
      </c>
      <c r="K28" s="193"/>
      <c r="L28" s="329"/>
      <c r="M28" s="193"/>
      <c r="N28" s="329">
        <f t="shared" si="2"/>
        <v>128958.76029999912</v>
      </c>
      <c r="O28" s="329">
        <f t="shared" si="3"/>
        <v>892834.07129999914</v>
      </c>
    </row>
    <row r="29" spans="1:15" x14ac:dyDescent="0.15">
      <c r="A29" s="193"/>
      <c r="B29" s="193"/>
      <c r="C29" s="329"/>
      <c r="D29" s="201" t="s">
        <v>2376</v>
      </c>
      <c r="E29" s="193" t="s">
        <v>1283</v>
      </c>
      <c r="F29" s="203" t="s">
        <v>2396</v>
      </c>
      <c r="G29" s="329">
        <v>89925</v>
      </c>
      <c r="H29" s="201" t="s">
        <v>2376</v>
      </c>
      <c r="I29" s="329">
        <v>7997.6400000000012</v>
      </c>
      <c r="J29" s="193" t="s">
        <v>2349</v>
      </c>
      <c r="K29" s="193"/>
      <c r="L29" s="329"/>
      <c r="M29" s="193"/>
      <c r="N29" s="329">
        <f t="shared" si="2"/>
        <v>120961.12029999912</v>
      </c>
      <c r="O29" s="329">
        <f t="shared" si="3"/>
        <v>974761.43129999912</v>
      </c>
    </row>
    <row r="30" spans="1:15" x14ac:dyDescent="0.15">
      <c r="A30" s="193"/>
      <c r="B30" s="193"/>
      <c r="C30" s="329"/>
      <c r="D30" s="201"/>
      <c r="E30" s="193"/>
      <c r="F30" s="193"/>
      <c r="G30" s="329"/>
      <c r="H30" s="201" t="s">
        <v>2377</v>
      </c>
      <c r="I30" s="329">
        <v>6637.5599999999995</v>
      </c>
      <c r="J30" s="193" t="s">
        <v>2349</v>
      </c>
      <c r="K30" s="193"/>
      <c r="L30" s="329"/>
      <c r="M30" s="193"/>
      <c r="N30" s="329">
        <f t="shared" si="2"/>
        <v>114323.56029999912</v>
      </c>
      <c r="O30" s="329">
        <f t="shared" si="3"/>
        <v>968123.87129999907</v>
      </c>
    </row>
    <row r="31" spans="1:15" x14ac:dyDescent="0.15">
      <c r="A31" s="193"/>
      <c r="B31" s="193"/>
      <c r="C31" s="329"/>
      <c r="D31" s="201"/>
      <c r="E31" s="193"/>
      <c r="F31" s="193"/>
      <c r="G31" s="329"/>
      <c r="H31" s="201" t="s">
        <v>2378</v>
      </c>
      <c r="I31" s="329">
        <v>3106.2200000000003</v>
      </c>
      <c r="J31" s="193" t="s">
        <v>2349</v>
      </c>
      <c r="K31" s="193"/>
      <c r="L31" s="329"/>
      <c r="M31" s="193"/>
      <c r="N31" s="329">
        <f t="shared" si="2"/>
        <v>111217.34029999912</v>
      </c>
      <c r="O31" s="329">
        <f t="shared" si="3"/>
        <v>965017.6512999991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2379</v>
      </c>
      <c r="I32" s="329">
        <v>5025.880000000001</v>
      </c>
      <c r="J32" s="193" t="s">
        <v>2349</v>
      </c>
      <c r="K32" s="193"/>
      <c r="L32" s="329"/>
      <c r="M32" s="193"/>
      <c r="N32" s="329">
        <f t="shared" si="2"/>
        <v>106191.46029999912</v>
      </c>
      <c r="O32" s="329">
        <f t="shared" si="3"/>
        <v>959991.77129999909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2380</v>
      </c>
      <c r="I33" s="329">
        <v>8127.1100000000006</v>
      </c>
      <c r="J33" s="193" t="s">
        <v>2349</v>
      </c>
      <c r="K33" s="193"/>
      <c r="L33" s="329"/>
      <c r="M33" s="193"/>
      <c r="N33" s="329">
        <f t="shared" si="2"/>
        <v>98064.350299999118</v>
      </c>
      <c r="O33" s="329">
        <f t="shared" si="3"/>
        <v>951864.6612999991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2381</v>
      </c>
      <c r="I34" s="329">
        <v>17725.21</v>
      </c>
      <c r="J34" s="193" t="s">
        <v>2349</v>
      </c>
      <c r="K34" s="193"/>
      <c r="L34" s="329"/>
      <c r="M34" s="193"/>
      <c r="N34" s="329">
        <f t="shared" si="2"/>
        <v>80339.140299999126</v>
      </c>
      <c r="O34" s="329">
        <f t="shared" si="3"/>
        <v>934139.45129999914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2382</v>
      </c>
      <c r="I35" s="329">
        <v>47650.639999999992</v>
      </c>
      <c r="J35" s="193" t="s">
        <v>2349</v>
      </c>
      <c r="K35" s="193"/>
      <c r="L35" s="329"/>
      <c r="M35" s="193"/>
      <c r="N35" s="329">
        <f t="shared" si="2"/>
        <v>32688.500299999134</v>
      </c>
      <c r="O35" s="329">
        <f t="shared" si="3"/>
        <v>886488.81129999913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2383</v>
      </c>
      <c r="I36" s="329">
        <v>4475</v>
      </c>
      <c r="J36" s="193" t="s">
        <v>2349</v>
      </c>
      <c r="K36" s="193" t="s">
        <v>2401</v>
      </c>
      <c r="L36" s="329">
        <v>1203.6600000000001</v>
      </c>
      <c r="M36" s="193" t="s">
        <v>2349</v>
      </c>
      <c r="N36" s="329">
        <f t="shared" si="2"/>
        <v>27009.840299999134</v>
      </c>
      <c r="O36" s="329">
        <f t="shared" si="3"/>
        <v>880810.1512999991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2384</v>
      </c>
      <c r="I37" s="329">
        <v>6313.58</v>
      </c>
      <c r="J37" s="193" t="s">
        <v>2349</v>
      </c>
      <c r="K37" s="193"/>
      <c r="L37" s="329"/>
      <c r="M37" s="193"/>
      <c r="N37" s="329">
        <f t="shared" si="2"/>
        <v>20696.260299999136</v>
      </c>
      <c r="O37" s="329">
        <f t="shared" si="3"/>
        <v>874496.57129999914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2385</v>
      </c>
      <c r="I38" s="329">
        <v>4228.7099999999991</v>
      </c>
      <c r="J38" s="193" t="s">
        <v>2349</v>
      </c>
      <c r="K38" s="193"/>
      <c r="L38" s="329"/>
      <c r="M38" s="193"/>
      <c r="N38" s="329">
        <f t="shared" si="2"/>
        <v>16467.550299999137</v>
      </c>
      <c r="O38" s="329">
        <f t="shared" si="3"/>
        <v>870267.86129999917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2386</v>
      </c>
      <c r="I39" s="329">
        <v>4930.5</v>
      </c>
      <c r="J39" s="193" t="s">
        <v>2349</v>
      </c>
      <c r="K39" s="193"/>
      <c r="L39" s="329"/>
      <c r="M39" s="193"/>
      <c r="N39" s="329">
        <f t="shared" si="2"/>
        <v>11537.050299999137</v>
      </c>
      <c r="O39" s="329">
        <f t="shared" si="3"/>
        <v>865337.36129999917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2387</v>
      </c>
      <c r="I40" s="329">
        <v>7424.73</v>
      </c>
      <c r="J40" s="193" t="s">
        <v>2349</v>
      </c>
      <c r="K40" s="193"/>
      <c r="L40" s="329"/>
      <c r="M40" s="193"/>
      <c r="N40" s="329">
        <f t="shared" si="2"/>
        <v>4112.3202999991372</v>
      </c>
      <c r="O40" s="329">
        <f t="shared" si="3"/>
        <v>857912.63129999919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2388</v>
      </c>
      <c r="I41" s="329">
        <v>4112.3202999991372</v>
      </c>
      <c r="J41" s="193" t="s">
        <v>2349</v>
      </c>
      <c r="K41" s="193"/>
      <c r="L41" s="329"/>
      <c r="M41" s="193"/>
      <c r="N41" s="329">
        <f t="shared" si="2"/>
        <v>0</v>
      </c>
      <c r="O41" s="329">
        <f t="shared" si="3"/>
        <v>853800.3110000001</v>
      </c>
    </row>
    <row r="42" spans="1:15" x14ac:dyDescent="0.15">
      <c r="A42" s="193"/>
      <c r="B42" s="193"/>
      <c r="C42" s="329"/>
      <c r="D42" s="201"/>
      <c r="E42" s="193"/>
      <c r="F42" s="193"/>
      <c r="G42" s="329"/>
      <c r="H42" s="201" t="s">
        <v>2388</v>
      </c>
      <c r="I42" s="329">
        <v>2971.9297000008601</v>
      </c>
      <c r="J42" s="193" t="s">
        <v>2344</v>
      </c>
      <c r="K42" s="193" t="s">
        <v>2400</v>
      </c>
      <c r="L42" s="329">
        <v>1555.74</v>
      </c>
      <c r="M42" s="193" t="s">
        <v>2344</v>
      </c>
      <c r="N42" s="329">
        <f>C9+N41-I42-L42</f>
        <v>40332.330299999143</v>
      </c>
      <c r="O42" s="329">
        <f t="shared" si="3"/>
        <v>849272.6412999992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2389</v>
      </c>
      <c r="I43" s="329">
        <v>7178.8899999999994</v>
      </c>
      <c r="J43" s="193" t="s">
        <v>2344</v>
      </c>
      <c r="K43" s="193"/>
      <c r="L43" s="329"/>
      <c r="M43" s="193"/>
      <c r="N43" s="329">
        <f t="shared" si="2"/>
        <v>33153.440299999143</v>
      </c>
      <c r="O43" s="329">
        <f t="shared" si="3"/>
        <v>842093.75129999919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2390</v>
      </c>
      <c r="I44" s="329">
        <v>9548.260000000002</v>
      </c>
      <c r="J44" s="193" t="s">
        <v>2344</v>
      </c>
      <c r="K44" s="193"/>
      <c r="L44" s="329"/>
      <c r="M44" s="193"/>
      <c r="N44" s="329">
        <f t="shared" si="2"/>
        <v>23605.180299999141</v>
      </c>
      <c r="O44" s="329">
        <f t="shared" si="3"/>
        <v>832545.49129999918</v>
      </c>
    </row>
    <row r="45" spans="1:15" x14ac:dyDescent="0.15">
      <c r="A45" s="193"/>
      <c r="B45" s="193"/>
      <c r="C45" s="329"/>
      <c r="D45" s="201"/>
      <c r="E45" s="193"/>
      <c r="F45" s="193"/>
      <c r="G45" s="329"/>
      <c r="H45" s="201" t="s">
        <v>2391</v>
      </c>
      <c r="I45" s="329">
        <v>4266.68</v>
      </c>
      <c r="J45" s="193" t="s">
        <v>2344</v>
      </c>
      <c r="K45" s="193"/>
      <c r="L45" s="329"/>
      <c r="M45" s="193"/>
      <c r="N45" s="329">
        <f t="shared" si="2"/>
        <v>19338.500299999141</v>
      </c>
      <c r="O45" s="329">
        <f t="shared" si="3"/>
        <v>828278.81129999913</v>
      </c>
    </row>
    <row r="46" spans="1:15" x14ac:dyDescent="0.15">
      <c r="A46" s="193"/>
      <c r="B46" s="193"/>
      <c r="C46" s="329"/>
      <c r="D46" s="201"/>
      <c r="E46" s="193"/>
      <c r="F46" s="193"/>
      <c r="G46" s="329"/>
      <c r="H46" s="201" t="s">
        <v>2392</v>
      </c>
      <c r="I46" s="329">
        <v>3672.27</v>
      </c>
      <c r="J46" s="193" t="s">
        <v>2344</v>
      </c>
      <c r="K46" s="193" t="s">
        <v>2400</v>
      </c>
      <c r="L46" s="329">
        <v>3876.07</v>
      </c>
      <c r="M46" s="193" t="s">
        <v>2344</v>
      </c>
      <c r="N46" s="329">
        <f t="shared" si="2"/>
        <v>11790.160299999141</v>
      </c>
      <c r="O46" s="329">
        <f t="shared" si="3"/>
        <v>820730.47129999916</v>
      </c>
    </row>
    <row r="47" spans="1:15" x14ac:dyDescent="0.15">
      <c r="A47" s="193"/>
      <c r="B47" s="193"/>
      <c r="C47" s="329"/>
      <c r="D47" s="201"/>
      <c r="E47" s="193"/>
      <c r="F47" s="193"/>
      <c r="G47" s="329"/>
      <c r="H47" s="201" t="s">
        <v>2393</v>
      </c>
      <c r="I47" s="329">
        <v>4655.2300000000005</v>
      </c>
      <c r="J47" s="193" t="s">
        <v>2344</v>
      </c>
      <c r="K47" s="193" t="s">
        <v>2400</v>
      </c>
      <c r="L47" s="329">
        <v>7134.9302999991405</v>
      </c>
      <c r="M47" s="193" t="s">
        <v>2344</v>
      </c>
      <c r="N47" s="329">
        <f t="shared" si="2"/>
        <v>0</v>
      </c>
      <c r="O47" s="329">
        <f t="shared" si="3"/>
        <v>808940.31099999999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2393</v>
      </c>
      <c r="I48" s="329"/>
      <c r="J48" s="193"/>
      <c r="K48" s="193" t="s">
        <v>2400</v>
      </c>
      <c r="L48" s="329">
        <v>89892</v>
      </c>
      <c r="M48" s="193" t="s">
        <v>2345</v>
      </c>
      <c r="N48" s="329">
        <f>C10+N47-I48-L48</f>
        <v>0</v>
      </c>
      <c r="O48" s="329">
        <f t="shared" si="3"/>
        <v>719048.31099999999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/>
      <c r="I49" s="329"/>
      <c r="J49" s="193"/>
      <c r="K49" s="193" t="s">
        <v>2401</v>
      </c>
      <c r="L49" s="329">
        <v>44912.124000000003</v>
      </c>
      <c r="M49" s="193" t="s">
        <v>2350</v>
      </c>
      <c r="N49" s="329">
        <f>C11+N48-I49-L49</f>
        <v>0</v>
      </c>
      <c r="O49" s="329">
        <f t="shared" si="3"/>
        <v>674136.18700000003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/>
      <c r="I50" s="329"/>
      <c r="J50" s="193"/>
      <c r="K50" s="193" t="s">
        <v>2400</v>
      </c>
      <c r="L50" s="329">
        <v>30920.605700001001</v>
      </c>
      <c r="M50" s="193" t="s">
        <v>2346</v>
      </c>
      <c r="N50" s="329">
        <f>C12+N49-I50-L50</f>
        <v>58913.394299998996</v>
      </c>
      <c r="O50" s="329">
        <f t="shared" si="3"/>
        <v>643215.58129999903</v>
      </c>
    </row>
    <row r="51" spans="1:15" hidden="1" x14ac:dyDescent="0.15">
      <c r="A51" s="193"/>
      <c r="B51" s="193"/>
      <c r="C51" s="329"/>
      <c r="D51" s="201"/>
      <c r="E51" s="193"/>
      <c r="F51" s="193"/>
      <c r="G51" s="329"/>
      <c r="H51" s="201"/>
      <c r="I51" s="329"/>
      <c r="J51" s="193"/>
      <c r="K51" s="193"/>
      <c r="L51" s="329"/>
      <c r="M51" s="193"/>
      <c r="N51" s="329">
        <f t="shared" si="2"/>
        <v>58913.394299998996</v>
      </c>
      <c r="O51" s="329">
        <f t="shared" si="3"/>
        <v>643215.58129999903</v>
      </c>
    </row>
    <row r="52" spans="1:15" hidden="1" x14ac:dyDescent="0.15">
      <c r="A52" s="193"/>
      <c r="B52" s="193"/>
      <c r="C52" s="329"/>
      <c r="D52" s="201"/>
      <c r="E52" s="193"/>
      <c r="F52" s="193"/>
      <c r="G52" s="329"/>
      <c r="H52" s="201"/>
      <c r="I52" s="329"/>
      <c r="J52" s="193"/>
      <c r="K52" s="193"/>
      <c r="L52" s="329"/>
      <c r="M52" s="193"/>
      <c r="N52" s="329">
        <f t="shared" si="2"/>
        <v>58913.394299998996</v>
      </c>
      <c r="O52" s="329">
        <f t="shared" si="3"/>
        <v>643215.58129999903</v>
      </c>
    </row>
    <row r="53" spans="1:15" hidden="1" x14ac:dyDescent="0.15">
      <c r="A53" s="193"/>
      <c r="B53" s="193"/>
      <c r="C53" s="329"/>
      <c r="D53" s="201"/>
      <c r="E53" s="193"/>
      <c r="F53" s="193"/>
      <c r="G53" s="329"/>
      <c r="H53" s="201"/>
      <c r="I53" s="329"/>
      <c r="J53" s="193"/>
      <c r="K53" s="193"/>
      <c r="L53" s="329"/>
      <c r="M53" s="193"/>
      <c r="N53" s="329">
        <f t="shared" si="2"/>
        <v>58913.394299998996</v>
      </c>
      <c r="O53" s="329">
        <f t="shared" si="3"/>
        <v>643215.58129999903</v>
      </c>
    </row>
    <row r="54" spans="1:15" hidden="1" x14ac:dyDescent="0.15">
      <c r="A54" s="193"/>
      <c r="B54" s="193"/>
      <c r="C54" s="329"/>
      <c r="D54" s="201"/>
      <c r="E54" s="193"/>
      <c r="F54" s="193"/>
      <c r="G54" s="329"/>
      <c r="H54" s="201"/>
      <c r="I54" s="329"/>
      <c r="J54" s="193"/>
      <c r="K54" s="193"/>
      <c r="L54" s="329"/>
      <c r="M54" s="193"/>
      <c r="N54" s="329">
        <f t="shared" si="2"/>
        <v>58913.394299998996</v>
      </c>
      <c r="O54" s="329">
        <f t="shared" si="3"/>
        <v>643215.58129999903</v>
      </c>
    </row>
    <row r="55" spans="1:15" hidden="1" x14ac:dyDescent="0.15">
      <c r="A55" s="193"/>
      <c r="B55" s="193"/>
      <c r="C55" s="329"/>
      <c r="D55" s="201"/>
      <c r="E55" s="193"/>
      <c r="F55" s="193"/>
      <c r="G55" s="329"/>
      <c r="H55" s="201"/>
      <c r="I55" s="329"/>
      <c r="J55" s="193"/>
      <c r="K55" s="193"/>
      <c r="L55" s="329"/>
      <c r="M55" s="193"/>
      <c r="N55" s="329">
        <f t="shared" si="2"/>
        <v>58913.394299998996</v>
      </c>
      <c r="O55" s="329">
        <f t="shared" si="3"/>
        <v>643215.58129999903</v>
      </c>
    </row>
    <row r="56" spans="1:15" hidden="1" x14ac:dyDescent="0.15">
      <c r="A56" s="193"/>
      <c r="B56" s="193"/>
      <c r="C56" s="329"/>
      <c r="D56" s="201"/>
      <c r="E56" s="193"/>
      <c r="F56" s="193"/>
      <c r="G56" s="329"/>
      <c r="H56" s="201"/>
      <c r="I56" s="329"/>
      <c r="J56" s="193"/>
      <c r="K56" s="193"/>
      <c r="L56" s="329"/>
      <c r="M56" s="193"/>
      <c r="N56" s="329">
        <f t="shared" si="2"/>
        <v>58913.394299998996</v>
      </c>
      <c r="O56" s="329">
        <f t="shared" si="3"/>
        <v>643215.58129999903</v>
      </c>
    </row>
    <row r="57" spans="1:15" hidden="1" x14ac:dyDescent="0.15">
      <c r="A57" s="193"/>
      <c r="B57" s="193"/>
      <c r="C57" s="329"/>
      <c r="D57" s="201"/>
      <c r="E57" s="193"/>
      <c r="F57" s="193"/>
      <c r="G57" s="329"/>
      <c r="H57" s="201"/>
      <c r="I57" s="329"/>
      <c r="J57" s="193"/>
      <c r="K57" s="193"/>
      <c r="L57" s="329"/>
      <c r="M57" s="193"/>
      <c r="N57" s="329">
        <f t="shared" si="2"/>
        <v>58913.394299998996</v>
      </c>
      <c r="O57" s="329">
        <f t="shared" si="3"/>
        <v>643215.58129999903</v>
      </c>
    </row>
    <row r="58" spans="1:15" hidden="1" x14ac:dyDescent="0.15">
      <c r="A58" s="193"/>
      <c r="B58" s="193"/>
      <c r="C58" s="329"/>
      <c r="D58" s="201"/>
      <c r="E58" s="193"/>
      <c r="F58" s="193"/>
      <c r="G58" s="329"/>
      <c r="H58" s="201"/>
      <c r="I58" s="329"/>
      <c r="J58" s="193"/>
      <c r="K58" s="193"/>
      <c r="L58" s="329"/>
      <c r="M58" s="193"/>
      <c r="N58" s="329">
        <f t="shared" si="2"/>
        <v>58913.394299998996</v>
      </c>
      <c r="O58" s="329">
        <f t="shared" si="3"/>
        <v>643215.58129999903</v>
      </c>
    </row>
    <row r="59" spans="1:15" hidden="1" x14ac:dyDescent="0.15">
      <c r="A59" s="193"/>
      <c r="B59" s="193"/>
      <c r="C59" s="329"/>
      <c r="D59" s="201"/>
      <c r="E59" s="193"/>
      <c r="F59" s="193"/>
      <c r="G59" s="329"/>
      <c r="H59" s="201"/>
      <c r="I59" s="329"/>
      <c r="J59" s="193"/>
      <c r="K59" s="193"/>
      <c r="L59" s="329"/>
      <c r="M59" s="193"/>
      <c r="N59" s="329">
        <f t="shared" si="2"/>
        <v>58913.394299998996</v>
      </c>
      <c r="O59" s="329">
        <f t="shared" si="3"/>
        <v>643215.58129999903</v>
      </c>
    </row>
    <row r="60" spans="1:15" hidden="1" x14ac:dyDescent="0.15">
      <c r="A60" s="193"/>
      <c r="B60" s="193"/>
      <c r="C60" s="329"/>
      <c r="D60" s="201"/>
      <c r="E60" s="193"/>
      <c r="F60" s="193"/>
      <c r="G60" s="329"/>
      <c r="H60" s="201"/>
      <c r="I60" s="329"/>
      <c r="J60" s="193"/>
      <c r="K60" s="193"/>
      <c r="L60" s="329"/>
      <c r="M60" s="193"/>
      <c r="N60" s="329">
        <f t="shared" si="2"/>
        <v>58913.394299998996</v>
      </c>
      <c r="O60" s="329">
        <f t="shared" si="3"/>
        <v>643215.58129999903</v>
      </c>
    </row>
    <row r="61" spans="1:15" hidden="1" x14ac:dyDescent="0.15">
      <c r="A61" s="193"/>
      <c r="B61" s="193"/>
      <c r="C61" s="329"/>
      <c r="D61" s="201"/>
      <c r="E61" s="193"/>
      <c r="F61" s="193"/>
      <c r="G61" s="329"/>
      <c r="H61" s="201"/>
      <c r="I61" s="329"/>
      <c r="J61" s="193"/>
      <c r="K61" s="193"/>
      <c r="L61" s="329"/>
      <c r="M61" s="193"/>
      <c r="N61" s="329">
        <f t="shared" si="2"/>
        <v>58913.394299998996</v>
      </c>
      <c r="O61" s="329">
        <f t="shared" si="3"/>
        <v>643215.58129999903</v>
      </c>
    </row>
    <row r="62" spans="1:15" hidden="1" x14ac:dyDescent="0.15">
      <c r="A62" s="193"/>
      <c r="B62" s="193"/>
      <c r="C62" s="329"/>
      <c r="D62" s="201"/>
      <c r="E62" s="193"/>
      <c r="F62" s="193"/>
      <c r="G62" s="329"/>
      <c r="H62" s="201"/>
      <c r="I62" s="329"/>
      <c r="J62" s="193"/>
      <c r="K62" s="193"/>
      <c r="L62" s="329"/>
      <c r="M62" s="193"/>
      <c r="N62" s="329">
        <f t="shared" si="2"/>
        <v>58913.394299998996</v>
      </c>
      <c r="O62" s="329">
        <f t="shared" si="3"/>
        <v>643215.58129999903</v>
      </c>
    </row>
    <row r="63" spans="1:15" hidden="1" x14ac:dyDescent="0.15">
      <c r="A63" s="193"/>
      <c r="B63" s="193"/>
      <c r="C63" s="329"/>
      <c r="D63" s="201"/>
      <c r="E63" s="193"/>
      <c r="F63" s="193"/>
      <c r="G63" s="329"/>
      <c r="H63" s="201"/>
      <c r="I63" s="329"/>
      <c r="J63" s="193"/>
      <c r="K63" s="193"/>
      <c r="L63" s="329"/>
      <c r="M63" s="193"/>
      <c r="N63" s="329">
        <f t="shared" si="2"/>
        <v>58913.394299998996</v>
      </c>
      <c r="O63" s="329">
        <f t="shared" si="3"/>
        <v>643215.58129999903</v>
      </c>
    </row>
    <row r="64" spans="1:15" hidden="1" x14ac:dyDescent="0.15">
      <c r="A64" s="193"/>
      <c r="B64" s="193"/>
      <c r="C64" s="329"/>
      <c r="D64" s="201"/>
      <c r="E64" s="193"/>
      <c r="F64" s="193"/>
      <c r="G64" s="329"/>
      <c r="H64" s="201"/>
      <c r="I64" s="329"/>
      <c r="J64" s="193"/>
      <c r="K64" s="193"/>
      <c r="L64" s="329"/>
      <c r="M64" s="193"/>
      <c r="N64" s="329">
        <f t="shared" si="2"/>
        <v>58913.394299998996</v>
      </c>
      <c r="O64" s="329">
        <f t="shared" si="3"/>
        <v>643215.58129999903</v>
      </c>
    </row>
    <row r="65" spans="1:16" hidden="1" x14ac:dyDescent="0.15">
      <c r="A65" s="193"/>
      <c r="B65" s="193"/>
      <c r="C65" s="329"/>
      <c r="D65" s="201"/>
      <c r="E65" s="193"/>
      <c r="F65" s="193"/>
      <c r="G65" s="329"/>
      <c r="H65" s="201"/>
      <c r="I65" s="329"/>
      <c r="J65" s="193"/>
      <c r="K65" s="193"/>
      <c r="L65" s="329"/>
      <c r="M65" s="193"/>
      <c r="N65" s="329">
        <f t="shared" si="2"/>
        <v>58913.394299998996</v>
      </c>
      <c r="O65" s="329">
        <f t="shared" si="3"/>
        <v>643215.58129999903</v>
      </c>
    </row>
    <row r="66" spans="1:16" hidden="1" x14ac:dyDescent="0.15">
      <c r="A66" s="193"/>
      <c r="B66" s="193"/>
      <c r="C66" s="329"/>
      <c r="D66" s="201"/>
      <c r="E66" s="193"/>
      <c r="F66" s="193"/>
      <c r="G66" s="329"/>
      <c r="H66" s="201"/>
      <c r="I66" s="329"/>
      <c r="J66" s="193"/>
      <c r="K66" s="193"/>
      <c r="L66" s="329"/>
      <c r="M66" s="193"/>
      <c r="N66" s="329">
        <f t="shared" si="2"/>
        <v>58913.394299998996</v>
      </c>
      <c r="O66" s="329">
        <f t="shared" si="3"/>
        <v>643215.58129999903</v>
      </c>
    </row>
    <row r="67" spans="1:16" hidden="1" x14ac:dyDescent="0.15">
      <c r="A67" s="193"/>
      <c r="B67" s="193"/>
      <c r="C67" s="329"/>
      <c r="D67" s="201"/>
      <c r="E67" s="193"/>
      <c r="F67" s="193"/>
      <c r="G67" s="329"/>
      <c r="H67" s="201"/>
      <c r="I67" s="329"/>
      <c r="J67" s="193"/>
      <c r="K67" s="193"/>
      <c r="L67" s="329"/>
      <c r="M67" s="193"/>
      <c r="N67" s="329">
        <f t="shared" si="2"/>
        <v>58913.394299998996</v>
      </c>
      <c r="O67" s="329">
        <f t="shared" si="3"/>
        <v>643215.58129999903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2"/>
        <v>58913.394299998996</v>
      </c>
      <c r="O68" s="329">
        <f t="shared" si="3"/>
        <v>643215.58129999903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2"/>
        <v>58913.394299998996</v>
      </c>
      <c r="O69" s="329">
        <f t="shared" si="3"/>
        <v>643215.58129999903</v>
      </c>
    </row>
    <row r="70" spans="1:16" hidden="1" x14ac:dyDescent="0.15">
      <c r="A70" s="193"/>
      <c r="B70" s="193"/>
      <c r="C70" s="329"/>
      <c r="D70" s="201"/>
      <c r="E70" s="193"/>
      <c r="F70" s="193"/>
      <c r="G70" s="329"/>
      <c r="H70" s="201"/>
      <c r="I70" s="329"/>
      <c r="J70" s="193"/>
      <c r="K70" s="193"/>
      <c r="L70" s="329"/>
      <c r="M70" s="193"/>
      <c r="N70" s="329">
        <f t="shared" si="2"/>
        <v>58913.394299998996</v>
      </c>
      <c r="O70" s="329">
        <f t="shared" si="3"/>
        <v>643215.58129999903</v>
      </c>
    </row>
    <row r="71" spans="1:16" hidden="1" x14ac:dyDescent="0.15">
      <c r="A71" s="193"/>
      <c r="B71" s="193"/>
      <c r="C71" s="329"/>
      <c r="D71" s="201"/>
      <c r="E71" s="193"/>
      <c r="F71" s="193"/>
      <c r="G71" s="329"/>
      <c r="H71" s="201"/>
      <c r="I71" s="329"/>
      <c r="J71" s="193"/>
      <c r="K71" s="193"/>
      <c r="L71" s="329"/>
      <c r="M71" s="193"/>
      <c r="N71" s="329">
        <f t="shared" si="2"/>
        <v>58913.394299998996</v>
      </c>
      <c r="O71" s="329">
        <f t="shared" si="3"/>
        <v>643215.58129999903</v>
      </c>
    </row>
    <row r="72" spans="1:16" hidden="1" x14ac:dyDescent="0.15">
      <c r="A72" s="193"/>
      <c r="B72" s="193"/>
      <c r="C72" s="329"/>
      <c r="D72" s="201"/>
      <c r="E72" s="193"/>
      <c r="F72" s="193"/>
      <c r="G72" s="329"/>
      <c r="H72" s="201"/>
      <c r="I72" s="329"/>
      <c r="J72" s="193"/>
      <c r="K72" s="193"/>
      <c r="L72" s="329"/>
      <c r="M72" s="193"/>
      <c r="N72" s="329">
        <f t="shared" si="2"/>
        <v>58913.394299998996</v>
      </c>
      <c r="O72" s="329">
        <f t="shared" si="3"/>
        <v>643215.58129999903</v>
      </c>
    </row>
    <row r="73" spans="1:16" hidden="1" x14ac:dyDescent="0.15">
      <c r="A73" s="193"/>
      <c r="B73" s="193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193"/>
      <c r="N73" s="329">
        <f t="shared" si="2"/>
        <v>58913.394299998996</v>
      </c>
      <c r="O73" s="329">
        <f t="shared" si="3"/>
        <v>643215.58129999903</v>
      </c>
    </row>
    <row r="74" spans="1:16" hidden="1" x14ac:dyDescent="0.15">
      <c r="A74" s="193"/>
      <c r="B74" s="193"/>
      <c r="C74" s="329"/>
      <c r="D74" s="216"/>
      <c r="E74" s="193"/>
      <c r="F74" s="193"/>
      <c r="G74" s="329"/>
      <c r="H74" s="216"/>
      <c r="I74" s="329"/>
      <c r="J74" s="193"/>
      <c r="K74" s="193"/>
      <c r="L74" s="329"/>
      <c r="M74" s="193"/>
      <c r="N74" s="329">
        <f t="shared" ref="N74:N75" si="4">+N73-I74-L74</f>
        <v>58913.394299998996</v>
      </c>
      <c r="O74" s="329">
        <f t="shared" ref="O74:O75" si="5">O73+G74-I74-L74</f>
        <v>643215.58129999903</v>
      </c>
    </row>
    <row r="75" spans="1:16" x14ac:dyDescent="0.15">
      <c r="A75" s="220"/>
      <c r="B75" s="220"/>
      <c r="C75" s="334"/>
      <c r="D75" s="222"/>
      <c r="E75" s="220"/>
      <c r="F75" s="220"/>
      <c r="G75" s="334"/>
      <c r="H75" s="222"/>
      <c r="I75" s="334"/>
      <c r="J75" s="220"/>
      <c r="K75" s="220"/>
      <c r="L75" s="334"/>
      <c r="M75" s="220"/>
      <c r="N75" s="329">
        <f t="shared" si="4"/>
        <v>58913.394299998996</v>
      </c>
      <c r="O75" s="329">
        <f t="shared" si="5"/>
        <v>643215.58129999903</v>
      </c>
    </row>
    <row r="76" spans="1:16" x14ac:dyDescent="0.15">
      <c r="A76" s="224"/>
      <c r="B76" s="224"/>
      <c r="C76" s="335">
        <f>SUM(C7:C75)</f>
        <v>928895.50129999907</v>
      </c>
      <c r="D76" s="224"/>
      <c r="E76" s="224"/>
      <c r="F76" s="224"/>
      <c r="G76" s="335">
        <f>SUM(G7:G74)</f>
        <v>224688</v>
      </c>
      <c r="H76" s="226"/>
      <c r="I76" s="335">
        <f>SUM(I7:I74)</f>
        <v>238202.12</v>
      </c>
      <c r="J76" s="224"/>
      <c r="K76" s="224"/>
      <c r="L76" s="335">
        <f>SUM(L9:L74)</f>
        <v>272165.80000000016</v>
      </c>
      <c r="M76" s="224"/>
      <c r="N76" s="227"/>
      <c r="O76" s="228">
        <f>C76+G76-I76-L76</f>
        <v>643215.58129999903</v>
      </c>
      <c r="P76" s="259"/>
    </row>
    <row r="77" spans="1:16" x14ac:dyDescent="0.15">
      <c r="A77" s="230"/>
      <c r="B77" s="615"/>
      <c r="C77" s="615"/>
      <c r="D77" s="615"/>
      <c r="E77" s="231"/>
      <c r="F77" s="476"/>
      <c r="G77" s="232"/>
      <c r="H77" s="233"/>
      <c r="I77" s="234"/>
      <c r="J77" s="272"/>
      <c r="K77" s="235" t="s">
        <v>200</v>
      </c>
      <c r="L77" s="236">
        <f>+L76+I76</f>
        <v>510367.92000000016</v>
      </c>
      <c r="M77" s="284"/>
      <c r="N77" s="330">
        <f>+N75</f>
        <v>58913.394299998996</v>
      </c>
      <c r="O77" s="331" t="s">
        <v>2346</v>
      </c>
      <c r="P77" s="259"/>
    </row>
    <row r="78" spans="1:16" x14ac:dyDescent="0.15">
      <c r="A78" s="181"/>
      <c r="B78" s="477"/>
      <c r="C78" s="336"/>
      <c r="D78" s="477"/>
      <c r="E78" s="231"/>
      <c r="F78" s="476"/>
      <c r="G78" s="232"/>
      <c r="H78" s="233"/>
      <c r="I78" s="234"/>
      <c r="J78" s="273"/>
      <c r="K78" s="235"/>
      <c r="L78" s="236"/>
      <c r="M78" s="284"/>
      <c r="N78" s="330">
        <v>89845</v>
      </c>
      <c r="O78" s="331" t="s">
        <v>2347</v>
      </c>
    </row>
    <row r="79" spans="1:16" x14ac:dyDescent="0.15">
      <c r="A79" s="230" t="s">
        <v>2344</v>
      </c>
      <c r="B79" s="477" t="s">
        <v>2397</v>
      </c>
      <c r="C79" s="336"/>
      <c r="D79" s="477"/>
      <c r="E79" s="231" t="s">
        <v>67</v>
      </c>
      <c r="F79" s="476">
        <v>2116203.7599999998</v>
      </c>
      <c r="G79" s="232" t="s">
        <v>98</v>
      </c>
      <c r="H79" s="233">
        <v>41505</v>
      </c>
      <c r="I79" s="234" t="s">
        <v>199</v>
      </c>
      <c r="J79" s="273">
        <v>12566.740299999141</v>
      </c>
      <c r="K79" s="268"/>
      <c r="L79" s="236"/>
      <c r="M79" s="235"/>
      <c r="N79" s="330">
        <v>269769.18700000003</v>
      </c>
      <c r="O79" s="331" t="s">
        <v>2351</v>
      </c>
    </row>
    <row r="80" spans="1:16" x14ac:dyDescent="0.15">
      <c r="A80" s="230" t="s">
        <v>2345</v>
      </c>
      <c r="B80" s="478" t="s">
        <v>2398</v>
      </c>
      <c r="C80" s="336"/>
      <c r="D80" s="477"/>
      <c r="E80" s="231" t="s">
        <v>67</v>
      </c>
      <c r="F80" s="476">
        <v>1917958.37</v>
      </c>
      <c r="G80" s="232" t="s">
        <v>98</v>
      </c>
      <c r="H80" s="233">
        <v>41512</v>
      </c>
      <c r="I80" s="234" t="s">
        <v>199</v>
      </c>
      <c r="J80" s="273">
        <v>89892</v>
      </c>
      <c r="K80" s="268"/>
      <c r="L80" s="236"/>
      <c r="M80" s="235"/>
      <c r="N80" s="330">
        <v>89807</v>
      </c>
      <c r="O80" s="331" t="s">
        <v>2394</v>
      </c>
    </row>
    <row r="81" spans="1:16" x14ac:dyDescent="0.15">
      <c r="A81" s="230" t="s">
        <v>2346</v>
      </c>
      <c r="B81" s="478" t="s">
        <v>2399</v>
      </c>
      <c r="C81" s="336"/>
      <c r="D81" s="477"/>
      <c r="E81" s="231" t="s">
        <v>67</v>
      </c>
      <c r="F81" s="476">
        <v>4259914.3600000003</v>
      </c>
      <c r="G81" s="232" t="s">
        <v>98</v>
      </c>
      <c r="H81" s="233">
        <v>41516</v>
      </c>
      <c r="I81" s="234" t="s">
        <v>199</v>
      </c>
      <c r="J81" s="273">
        <v>30920.605700001001</v>
      </c>
      <c r="K81" s="268"/>
      <c r="L81" s="236"/>
      <c r="M81" s="235"/>
      <c r="N81" s="330">
        <v>44956</v>
      </c>
      <c r="O81" s="331" t="s">
        <v>2395</v>
      </c>
    </row>
    <row r="82" spans="1:16" ht="12" thickBot="1" x14ac:dyDescent="0.2">
      <c r="A82" s="230"/>
      <c r="B82" s="477"/>
      <c r="C82" s="336"/>
      <c r="D82" s="477"/>
      <c r="E82" s="231"/>
      <c r="F82" s="476"/>
      <c r="G82" s="232"/>
      <c r="H82" s="233"/>
      <c r="I82" s="401" t="s">
        <v>1920</v>
      </c>
      <c r="J82" s="274">
        <f>SUM(J79:J81)</f>
        <v>133379.34600000014</v>
      </c>
      <c r="L82" s="236"/>
      <c r="M82" s="235"/>
      <c r="N82" s="330">
        <v>89925</v>
      </c>
      <c r="O82" s="331" t="s">
        <v>2396</v>
      </c>
    </row>
    <row r="83" spans="1:16" ht="12" thickTop="1" x14ac:dyDescent="0.15">
      <c r="A83" s="243"/>
      <c r="B83" s="477"/>
      <c r="C83" s="336"/>
      <c r="D83" s="477"/>
      <c r="E83" s="231"/>
      <c r="F83" s="476"/>
      <c r="G83" s="232"/>
      <c r="H83" s="233"/>
      <c r="I83" s="234"/>
      <c r="J83" s="273"/>
      <c r="L83" s="236"/>
      <c r="M83" s="235"/>
      <c r="N83" s="330"/>
      <c r="O83" s="331"/>
    </row>
    <row r="84" spans="1:16" x14ac:dyDescent="0.15">
      <c r="A84" s="243" t="s">
        <v>2348</v>
      </c>
      <c r="B84" s="477" t="s">
        <v>2402</v>
      </c>
      <c r="C84" s="336"/>
      <c r="D84" s="477"/>
      <c r="E84" s="231" t="s">
        <v>67</v>
      </c>
      <c r="F84" s="476">
        <v>24190725.449999999</v>
      </c>
      <c r="G84" s="232" t="s">
        <v>98</v>
      </c>
      <c r="H84" s="233">
        <v>41463</v>
      </c>
      <c r="I84" s="234" t="s">
        <v>199</v>
      </c>
      <c r="J84" s="273">
        <v>43987.805299999076</v>
      </c>
      <c r="M84" s="235"/>
      <c r="N84" s="330"/>
      <c r="O84" s="331"/>
    </row>
    <row r="85" spans="1:16" x14ac:dyDescent="0.15">
      <c r="A85" s="243" t="s">
        <v>2349</v>
      </c>
      <c r="B85" s="478" t="s">
        <v>2403</v>
      </c>
      <c r="C85" s="336"/>
      <c r="D85" s="477"/>
      <c r="E85" s="231" t="s">
        <v>67</v>
      </c>
      <c r="F85" s="476">
        <v>23924587.079999998</v>
      </c>
      <c r="G85" s="232" t="s">
        <v>98</v>
      </c>
      <c r="H85" s="233">
        <v>41470</v>
      </c>
      <c r="I85" s="234" t="s">
        <v>199</v>
      </c>
      <c r="J85" s="273">
        <v>49886.524700000904</v>
      </c>
      <c r="M85" s="235"/>
      <c r="N85" s="330"/>
      <c r="O85" s="331"/>
    </row>
    <row r="86" spans="1:16" x14ac:dyDescent="0.15">
      <c r="A86" s="243" t="s">
        <v>2350</v>
      </c>
      <c r="B86" s="478" t="s">
        <v>2404</v>
      </c>
      <c r="C86" s="336"/>
      <c r="D86" s="477"/>
      <c r="E86" s="231" t="s">
        <v>67</v>
      </c>
      <c r="F86" s="476">
        <v>38597501.899999999</v>
      </c>
      <c r="G86" s="232" t="s">
        <v>98</v>
      </c>
      <c r="H86" s="233">
        <v>41495</v>
      </c>
      <c r="I86" s="234" t="s">
        <v>199</v>
      </c>
      <c r="J86" s="273">
        <v>44912.124000000003</v>
      </c>
      <c r="M86" s="235"/>
      <c r="N86" s="330"/>
      <c r="O86" s="331"/>
    </row>
    <row r="87" spans="1:16" ht="12" thickBot="1" x14ac:dyDescent="0.2">
      <c r="A87" s="230"/>
      <c r="B87" s="477"/>
      <c r="C87" s="336"/>
      <c r="D87" s="477"/>
      <c r="E87" s="231"/>
      <c r="F87" s="476"/>
      <c r="G87" s="232"/>
      <c r="H87" s="233"/>
      <c r="I87" s="401" t="s">
        <v>320</v>
      </c>
      <c r="J87" s="274">
        <f>SUM(J84:J86)</f>
        <v>138786.454</v>
      </c>
      <c r="M87" s="235"/>
      <c r="N87" s="330"/>
      <c r="O87" s="331"/>
    </row>
    <row r="88" spans="1:16" ht="12" thickTop="1" x14ac:dyDescent="0.15">
      <c r="A88" s="230"/>
      <c r="B88" s="477"/>
      <c r="C88" s="336"/>
      <c r="D88" s="477"/>
      <c r="E88" s="231"/>
      <c r="F88" s="476"/>
      <c r="G88" s="232"/>
      <c r="H88" s="233"/>
      <c r="I88" s="234"/>
      <c r="J88" s="273"/>
      <c r="M88" s="235"/>
      <c r="N88" s="330"/>
      <c r="O88" s="331"/>
    </row>
    <row r="89" spans="1:16" x14ac:dyDescent="0.15">
      <c r="A89" s="181"/>
      <c r="B89" s="181" t="s">
        <v>10</v>
      </c>
      <c r="C89" s="348" t="s">
        <v>1008</v>
      </c>
      <c r="D89" s="181" t="s">
        <v>1118</v>
      </c>
      <c r="E89" s="181" t="s">
        <v>871</v>
      </c>
      <c r="F89" s="181" t="s">
        <v>872</v>
      </c>
      <c r="G89" s="181" t="s">
        <v>18</v>
      </c>
      <c r="J89" s="259"/>
      <c r="M89" s="235"/>
      <c r="N89" s="330"/>
      <c r="O89" s="331"/>
    </row>
    <row r="90" spans="1:16" x14ac:dyDescent="0.15">
      <c r="A90" s="230" t="s">
        <v>2344</v>
      </c>
      <c r="B90" s="180">
        <v>12567</v>
      </c>
      <c r="C90" s="349">
        <v>24.238</v>
      </c>
      <c r="D90" s="350">
        <f t="shared" ref="D90:D92" si="6">+B90*C90</f>
        <v>304598.946</v>
      </c>
      <c r="E90" s="350">
        <f t="shared" ref="E90:E92" si="7">+D90*0.01</f>
        <v>3045.9894600000002</v>
      </c>
      <c r="F90" s="350">
        <f t="shared" ref="F90:F92" si="8">+E90*0.1</f>
        <v>304.59894600000001</v>
      </c>
      <c r="G90" s="351">
        <f t="shared" ref="G90:G92" si="9">+E90+F90</f>
        <v>3350.5884060000003</v>
      </c>
      <c r="J90" s="229"/>
      <c r="M90" s="235"/>
      <c r="N90" s="330"/>
      <c r="O90" s="331"/>
    </row>
    <row r="91" spans="1:16" x14ac:dyDescent="0.15">
      <c r="A91" s="230" t="s">
        <v>2345</v>
      </c>
      <c r="B91" s="180">
        <v>89892</v>
      </c>
      <c r="C91" s="349">
        <v>24.722799999999999</v>
      </c>
      <c r="D91" s="350">
        <f t="shared" si="6"/>
        <v>2222381.9375999998</v>
      </c>
      <c r="E91" s="350">
        <f t="shared" si="7"/>
        <v>22223.819375999999</v>
      </c>
      <c r="F91" s="350">
        <f t="shared" si="8"/>
        <v>2222.3819376000001</v>
      </c>
      <c r="G91" s="351">
        <f t="shared" si="9"/>
        <v>24446.201313599999</v>
      </c>
      <c r="J91" s="259"/>
      <c r="M91" s="235"/>
      <c r="N91" s="330"/>
      <c r="O91" s="331"/>
    </row>
    <row r="92" spans="1:16" x14ac:dyDescent="0.15">
      <c r="A92" s="230" t="s">
        <v>2346</v>
      </c>
      <c r="B92" s="180">
        <v>30921</v>
      </c>
      <c r="C92" s="349">
        <v>24.9011</v>
      </c>
      <c r="D92" s="350">
        <f t="shared" si="6"/>
        <v>769966.91310000001</v>
      </c>
      <c r="E92" s="350">
        <f t="shared" si="7"/>
        <v>7699.6691310000006</v>
      </c>
      <c r="F92" s="350">
        <f t="shared" si="8"/>
        <v>769.96691310000006</v>
      </c>
      <c r="G92" s="351">
        <f t="shared" si="9"/>
        <v>8469.6360440999997</v>
      </c>
      <c r="J92" s="229"/>
      <c r="M92" s="266">
        <f>+O92-O76</f>
        <v>0</v>
      </c>
      <c r="N92" s="228" t="s">
        <v>56</v>
      </c>
      <c r="O92" s="333">
        <f>SUM(N77:N91)</f>
        <v>643215.58129999903</v>
      </c>
      <c r="P92" s="259"/>
    </row>
    <row r="93" spans="1:16" ht="12" thickBot="1" x14ac:dyDescent="0.2">
      <c r="A93" s="230"/>
      <c r="B93" s="381">
        <f>SUM(B90:B92)</f>
        <v>133380</v>
      </c>
      <c r="C93" s="349"/>
      <c r="D93" s="350"/>
      <c r="E93" s="380">
        <f>SUM(E90:E92)</f>
        <v>32969.477966999999</v>
      </c>
      <c r="F93" s="380">
        <f t="shared" ref="F93:G93" si="10">SUM(F90:F92)</f>
        <v>3296.9477967000003</v>
      </c>
      <c r="G93" s="380">
        <f t="shared" si="10"/>
        <v>36266.425763699997</v>
      </c>
      <c r="J93" s="259"/>
    </row>
    <row r="94" spans="1:16" ht="12" thickTop="1" x14ac:dyDescent="0.15">
      <c r="A94" s="243" t="s">
        <v>2348</v>
      </c>
      <c r="B94" s="180">
        <v>43988</v>
      </c>
      <c r="C94" s="427">
        <v>23.2837</v>
      </c>
      <c r="D94" s="350">
        <f t="shared" ref="D94:D96" si="11">+B94*C94</f>
        <v>1024203.3955999999</v>
      </c>
      <c r="E94" s="350">
        <f t="shared" ref="E94:E96" si="12">+D94*0.01</f>
        <v>10242.033955999999</v>
      </c>
      <c r="F94" s="350">
        <f t="shared" ref="F94:F96" si="13">+E94*0.1</f>
        <v>1024.2033956</v>
      </c>
      <c r="G94" s="351">
        <f t="shared" ref="G94:G96" si="14">+E94+F94</f>
        <v>11266.237351599999</v>
      </c>
      <c r="J94" s="259"/>
    </row>
    <row r="95" spans="1:16" x14ac:dyDescent="0.15">
      <c r="A95" s="243" t="s">
        <v>2349</v>
      </c>
      <c r="B95" s="180">
        <v>49887</v>
      </c>
      <c r="C95" s="427">
        <v>23.778600000000001</v>
      </c>
      <c r="D95" s="350">
        <f t="shared" si="11"/>
        <v>1186243.0182</v>
      </c>
      <c r="E95" s="350">
        <f t="shared" si="12"/>
        <v>11862.430182</v>
      </c>
      <c r="F95" s="350">
        <f t="shared" si="13"/>
        <v>1186.2430182000001</v>
      </c>
      <c r="G95" s="351">
        <f t="shared" si="14"/>
        <v>13048.673200200001</v>
      </c>
      <c r="J95" s="259"/>
    </row>
    <row r="96" spans="1:16" x14ac:dyDescent="0.15">
      <c r="A96" s="243" t="s">
        <v>2350</v>
      </c>
      <c r="B96" s="180">
        <v>44912</v>
      </c>
      <c r="C96" s="427">
        <v>24.295100000000001</v>
      </c>
      <c r="D96" s="350">
        <f t="shared" si="11"/>
        <v>1091141.5312000001</v>
      </c>
      <c r="E96" s="350">
        <f t="shared" si="12"/>
        <v>10911.415312000001</v>
      </c>
      <c r="F96" s="350">
        <f t="shared" si="13"/>
        <v>1091.1415312000001</v>
      </c>
      <c r="G96" s="351">
        <f t="shared" si="14"/>
        <v>12002.556843200002</v>
      </c>
      <c r="J96" s="259"/>
    </row>
    <row r="97" spans="2:10" ht="12" thickBot="1" x14ac:dyDescent="0.2">
      <c r="B97" s="402">
        <f>SUM(B94:B96)</f>
        <v>138787</v>
      </c>
      <c r="E97" s="352">
        <f>SUM(E94:E96)</f>
        <v>33015.87945</v>
      </c>
      <c r="F97" s="352">
        <f t="shared" ref="F97:G97" si="15">SUM(F94:F96)</f>
        <v>3301.5879450000002</v>
      </c>
      <c r="G97" s="352">
        <f t="shared" si="15"/>
        <v>36317.467395</v>
      </c>
      <c r="J97" s="259"/>
    </row>
    <row r="98" spans="2:10" ht="12" thickTop="1" x14ac:dyDescent="0.15"/>
  </sheetData>
  <mergeCells count="7">
    <mergeCell ref="B77:D7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P101"/>
  <sheetViews>
    <sheetView zoomScale="115" zoomScaleNormal="115" workbookViewId="0">
      <pane ySplit="6" topLeftCell="A43" activePane="bottomLeft" state="frozen"/>
      <selection pane="bottomLeft" activeCell="F49" sqref="F4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2.28515625" style="181" customWidth="1"/>
    <col min="5" max="5" width="10.85546875" style="181" bestFit="1" customWidth="1"/>
    <col min="6" max="6" width="14" style="182" bestFit="1" customWidth="1"/>
    <col min="7" max="7" width="11.85546875" style="180" bestFit="1" customWidth="1"/>
    <col min="8" max="8" width="10.140625" style="181" bestFit="1" customWidth="1"/>
    <col min="9" max="9" width="13.14062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2352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2257</v>
      </c>
      <c r="B7" s="263"/>
      <c r="C7" s="328">
        <v>109489.15529999879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109489.15529999879</v>
      </c>
      <c r="O7" s="328">
        <f>+C76</f>
        <v>783423.39029999869</v>
      </c>
    </row>
    <row r="8" spans="1:15" x14ac:dyDescent="0.15">
      <c r="A8" s="193" t="s">
        <v>2258</v>
      </c>
      <c r="B8" s="193"/>
      <c r="C8" s="329">
        <v>89801.301999999996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109489.15529999879</v>
      </c>
      <c r="O8" s="329">
        <f>O7+G8-I8-L8</f>
        <v>783423.39029999869</v>
      </c>
    </row>
    <row r="9" spans="1:15" x14ac:dyDescent="0.15">
      <c r="A9" s="193" t="s">
        <v>2259</v>
      </c>
      <c r="B9" s="193"/>
      <c r="C9" s="329">
        <v>89837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109489.15529999879</v>
      </c>
      <c r="O9" s="329">
        <f t="shared" ref="O9:O10" si="1">O8+G9-I9-L9</f>
        <v>783423.39029999869</v>
      </c>
    </row>
    <row r="10" spans="1:15" x14ac:dyDescent="0.15">
      <c r="A10" s="193" t="s">
        <v>2258</v>
      </c>
      <c r="B10" s="193"/>
      <c r="C10" s="329">
        <v>89873.448999999993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109489.15529999879</v>
      </c>
      <c r="O10" s="329">
        <f t="shared" si="1"/>
        <v>783423.39029999869</v>
      </c>
    </row>
    <row r="11" spans="1:15" x14ac:dyDescent="0.15">
      <c r="A11" s="193" t="s">
        <v>2260</v>
      </c>
      <c r="B11" s="193"/>
      <c r="C11" s="329">
        <v>44915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75" si="2">+N10-I11-L11</f>
        <v>109489.15529999879</v>
      </c>
      <c r="O11" s="329">
        <f t="shared" ref="O11:O75" si="3">O10+G11-I11-L11</f>
        <v>783423.39029999869</v>
      </c>
    </row>
    <row r="12" spans="1:15" x14ac:dyDescent="0.15">
      <c r="A12" s="193" t="s">
        <v>2261</v>
      </c>
      <c r="B12" s="193"/>
      <c r="C12" s="329">
        <v>44898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109489.15529999879</v>
      </c>
      <c r="O12" s="329">
        <f t="shared" si="3"/>
        <v>783423.39029999869</v>
      </c>
    </row>
    <row r="13" spans="1:15" x14ac:dyDescent="0.15">
      <c r="A13" s="193" t="s">
        <v>2262</v>
      </c>
      <c r="B13" s="193"/>
      <c r="C13" s="329">
        <v>44936.767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109489.15529999879</v>
      </c>
      <c r="O13" s="329">
        <f t="shared" si="3"/>
        <v>783423.39029999869</v>
      </c>
    </row>
    <row r="14" spans="1:15" x14ac:dyDescent="0.15">
      <c r="A14" s="193" t="s">
        <v>2263</v>
      </c>
      <c r="B14" s="193"/>
      <c r="C14" s="329">
        <v>44919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109489.15529999879</v>
      </c>
      <c r="O14" s="329">
        <f t="shared" si="3"/>
        <v>783423.39029999869</v>
      </c>
    </row>
    <row r="15" spans="1:15" x14ac:dyDescent="0.15">
      <c r="A15" s="193" t="s">
        <v>2304</v>
      </c>
      <c r="B15" s="193"/>
      <c r="C15" s="329">
        <v>179796.717</v>
      </c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109489.15529999879</v>
      </c>
      <c r="O15" s="329">
        <f t="shared" si="3"/>
        <v>783423.39029999869</v>
      </c>
    </row>
    <row r="16" spans="1:15" x14ac:dyDescent="0.15">
      <c r="A16" s="193" t="s">
        <v>2305</v>
      </c>
      <c r="B16" s="193"/>
      <c r="C16" s="329">
        <v>44957</v>
      </c>
      <c r="D16" s="201"/>
      <c r="E16" s="193"/>
      <c r="F16" s="193"/>
      <c r="G16" s="329"/>
      <c r="H16" s="201"/>
      <c r="I16" s="329"/>
      <c r="J16" s="193"/>
      <c r="K16" s="193"/>
      <c r="L16" s="329"/>
      <c r="M16" s="193"/>
      <c r="N16" s="329">
        <f t="shared" si="2"/>
        <v>109489.15529999879</v>
      </c>
      <c r="O16" s="329">
        <f t="shared" si="3"/>
        <v>783423.39029999869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/>
      <c r="I17" s="329"/>
      <c r="J17" s="193"/>
      <c r="K17" s="193"/>
      <c r="L17" s="329"/>
      <c r="M17" s="193"/>
      <c r="N17" s="329">
        <f t="shared" si="2"/>
        <v>109489.15529999879</v>
      </c>
      <c r="O17" s="329">
        <f t="shared" si="3"/>
        <v>783423.39029999869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2313</v>
      </c>
      <c r="I18" s="329">
        <v>7736.1399999999994</v>
      </c>
      <c r="J18" s="193" t="s">
        <v>2257</v>
      </c>
      <c r="K18" s="193"/>
      <c r="L18" s="329"/>
      <c r="M18" s="193"/>
      <c r="N18" s="329">
        <f t="shared" si="2"/>
        <v>101753.01529999879</v>
      </c>
      <c r="O18" s="329">
        <f t="shared" si="3"/>
        <v>775687.25029999868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2314</v>
      </c>
      <c r="I19" s="329">
        <v>20744.95</v>
      </c>
      <c r="J19" s="193" t="s">
        <v>2257</v>
      </c>
      <c r="K19" s="193"/>
      <c r="L19" s="329"/>
      <c r="M19" s="193"/>
      <c r="N19" s="329">
        <f t="shared" si="2"/>
        <v>81008.065299998794</v>
      </c>
      <c r="O19" s="329">
        <f t="shared" si="3"/>
        <v>754942.30029999872</v>
      </c>
    </row>
    <row r="20" spans="1:15" x14ac:dyDescent="0.15">
      <c r="A20" s="193"/>
      <c r="B20" s="193"/>
      <c r="C20" s="329"/>
      <c r="D20" s="201" t="s">
        <v>2315</v>
      </c>
      <c r="E20" s="193" t="s">
        <v>319</v>
      </c>
      <c r="F20" s="203" t="s">
        <v>2348</v>
      </c>
      <c r="G20" s="329">
        <v>89841.434999999998</v>
      </c>
      <c r="H20" s="201" t="s">
        <v>2315</v>
      </c>
      <c r="I20" s="329">
        <v>6112.55</v>
      </c>
      <c r="J20" s="193" t="s">
        <v>2257</v>
      </c>
      <c r="K20" s="193"/>
      <c r="L20" s="329"/>
      <c r="M20" s="193"/>
      <c r="N20" s="329">
        <f t="shared" si="2"/>
        <v>74895.515299998791</v>
      </c>
      <c r="O20" s="329">
        <f t="shared" si="3"/>
        <v>838671.18529999861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2316</v>
      </c>
      <c r="I21" s="329">
        <v>21792.670000000006</v>
      </c>
      <c r="J21" s="193" t="s">
        <v>2257</v>
      </c>
      <c r="K21" s="193"/>
      <c r="L21" s="329"/>
      <c r="M21" s="193"/>
      <c r="N21" s="329">
        <f t="shared" si="2"/>
        <v>53102.845299998786</v>
      </c>
      <c r="O21" s="329">
        <f t="shared" si="3"/>
        <v>816878.51529999857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2317</v>
      </c>
      <c r="I22" s="329">
        <v>6282.34</v>
      </c>
      <c r="J22" s="193" t="s">
        <v>2257</v>
      </c>
      <c r="K22" s="193"/>
      <c r="L22" s="329"/>
      <c r="M22" s="193"/>
      <c r="N22" s="329">
        <f t="shared" si="2"/>
        <v>46820.505299998782</v>
      </c>
      <c r="O22" s="329">
        <f t="shared" si="3"/>
        <v>810596.17529999861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2318</v>
      </c>
      <c r="I23" s="329">
        <v>6296.8499999999985</v>
      </c>
      <c r="J23" s="193" t="s">
        <v>2257</v>
      </c>
      <c r="K23" s="193" t="s">
        <v>2360</v>
      </c>
      <c r="L23" s="329">
        <v>40523.655299998783</v>
      </c>
      <c r="M23" s="193" t="s">
        <v>2257</v>
      </c>
      <c r="N23" s="329">
        <f t="shared" si="2"/>
        <v>0</v>
      </c>
      <c r="O23" s="329">
        <f t="shared" si="3"/>
        <v>763775.66999999981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2318</v>
      </c>
      <c r="I24" s="329"/>
      <c r="J24" s="193"/>
      <c r="K24" s="193" t="s">
        <v>2361</v>
      </c>
      <c r="L24" s="329">
        <v>89801.301999999996</v>
      </c>
      <c r="M24" s="193" t="s">
        <v>2258</v>
      </c>
      <c r="N24" s="329">
        <f>C8+N23-I24-L24</f>
        <v>0</v>
      </c>
      <c r="O24" s="329">
        <f t="shared" si="3"/>
        <v>673974.36799999978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2318</v>
      </c>
      <c r="I25" s="329"/>
      <c r="J25" s="193"/>
      <c r="K25" s="193" t="s">
        <v>2360</v>
      </c>
      <c r="L25" s="329">
        <v>45236.152700001003</v>
      </c>
      <c r="M25" s="193" t="s">
        <v>2259</v>
      </c>
      <c r="N25" s="329">
        <f>C9+N24-I25-L25</f>
        <v>44600.847299998997</v>
      </c>
      <c r="O25" s="329">
        <f t="shared" si="3"/>
        <v>628738.21529999876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2319</v>
      </c>
      <c r="I26" s="329">
        <v>4965.4500000000007</v>
      </c>
      <c r="J26" s="193" t="s">
        <v>2259</v>
      </c>
      <c r="K26" s="193"/>
      <c r="L26" s="329"/>
      <c r="M26" s="193"/>
      <c r="N26" s="329">
        <f t="shared" si="2"/>
        <v>39635.397299998993</v>
      </c>
      <c r="O26" s="329">
        <f t="shared" si="3"/>
        <v>623772.76529999881</v>
      </c>
    </row>
    <row r="27" spans="1:15" x14ac:dyDescent="0.15">
      <c r="A27" s="193"/>
      <c r="B27" s="193"/>
      <c r="C27" s="329"/>
      <c r="D27" s="201" t="s">
        <v>2320</v>
      </c>
      <c r="E27" s="193" t="s">
        <v>319</v>
      </c>
      <c r="F27" s="193" t="s">
        <v>2349</v>
      </c>
      <c r="G27" s="329">
        <v>134777.484</v>
      </c>
      <c r="H27" s="201" t="s">
        <v>2320</v>
      </c>
      <c r="I27" s="329">
        <v>7950.7</v>
      </c>
      <c r="J27" s="193" t="s">
        <v>2259</v>
      </c>
      <c r="K27" s="193" t="s">
        <v>2360</v>
      </c>
      <c r="L27" s="329">
        <v>19729.95</v>
      </c>
      <c r="M27" s="193" t="s">
        <v>2259</v>
      </c>
      <c r="N27" s="329">
        <f t="shared" si="2"/>
        <v>11954.747299998991</v>
      </c>
      <c r="O27" s="329">
        <f t="shared" si="3"/>
        <v>730869.59929999895</v>
      </c>
    </row>
    <row r="28" spans="1:15" x14ac:dyDescent="0.15">
      <c r="A28" s="193"/>
      <c r="B28" s="193"/>
      <c r="C28" s="329"/>
      <c r="D28" s="201" t="s">
        <v>2321</v>
      </c>
      <c r="E28" s="193" t="s">
        <v>319</v>
      </c>
      <c r="F28" s="193" t="s">
        <v>2349</v>
      </c>
      <c r="G28" s="329">
        <v>89860.771000000008</v>
      </c>
      <c r="H28" s="201" t="s">
        <v>2321</v>
      </c>
      <c r="I28" s="329">
        <v>4283.03</v>
      </c>
      <c r="J28" s="193" t="s">
        <v>2259</v>
      </c>
      <c r="K28" s="193"/>
      <c r="L28" s="329"/>
      <c r="M28" s="193"/>
      <c r="N28" s="329">
        <f t="shared" ref="N28:N30" si="4">+N27-I28-L28</f>
        <v>7671.7172999989916</v>
      </c>
      <c r="O28" s="329">
        <f t="shared" ref="O28:O30" si="5">O27+G28-I28-L28</f>
        <v>816447.34029999888</v>
      </c>
    </row>
    <row r="29" spans="1:15" x14ac:dyDescent="0.15">
      <c r="A29" s="193"/>
      <c r="B29" s="193"/>
      <c r="C29" s="329"/>
      <c r="D29" s="201" t="s">
        <v>2321</v>
      </c>
      <c r="E29" s="193" t="s">
        <v>1283</v>
      </c>
      <c r="F29" s="193" t="s">
        <v>2344</v>
      </c>
      <c r="G29" s="329">
        <v>44860</v>
      </c>
      <c r="H29" s="201" t="s">
        <v>2321</v>
      </c>
      <c r="I29" s="329"/>
      <c r="J29" s="193"/>
      <c r="K29" s="193"/>
      <c r="L29" s="329"/>
      <c r="M29" s="193"/>
      <c r="N29" s="329">
        <f t="shared" si="4"/>
        <v>7671.7172999989916</v>
      </c>
      <c r="O29" s="329">
        <f t="shared" si="5"/>
        <v>861307.34029999888</v>
      </c>
    </row>
    <row r="30" spans="1:15" x14ac:dyDescent="0.15">
      <c r="A30" s="193"/>
      <c r="B30" s="193"/>
      <c r="C30" s="329"/>
      <c r="D30" s="201"/>
      <c r="E30" s="193"/>
      <c r="F30" s="193"/>
      <c r="G30" s="329"/>
      <c r="H30" s="201" t="s">
        <v>2322</v>
      </c>
      <c r="I30" s="329">
        <v>7671.7172999989916</v>
      </c>
      <c r="J30" s="193" t="s">
        <v>2259</v>
      </c>
      <c r="K30" s="193"/>
      <c r="L30" s="329"/>
      <c r="M30" s="193"/>
      <c r="N30" s="329">
        <f t="shared" si="4"/>
        <v>0</v>
      </c>
      <c r="O30" s="329">
        <f t="shared" si="5"/>
        <v>853635.62299999991</v>
      </c>
    </row>
    <row r="31" spans="1:15" x14ac:dyDescent="0.15">
      <c r="A31" s="193"/>
      <c r="B31" s="193"/>
      <c r="C31" s="329"/>
      <c r="D31" s="201"/>
      <c r="E31" s="193"/>
      <c r="F31" s="193"/>
      <c r="G31" s="329"/>
      <c r="H31" s="201" t="s">
        <v>2322</v>
      </c>
      <c r="I31" s="329">
        <v>4540.4327000010098</v>
      </c>
      <c r="J31" s="193" t="s">
        <v>2258</v>
      </c>
      <c r="K31" s="193"/>
      <c r="L31" s="329"/>
      <c r="M31" s="193"/>
      <c r="N31" s="329">
        <f>C10+N30-I31-L31</f>
        <v>85333.016299998984</v>
      </c>
      <c r="O31" s="329">
        <f t="shared" si="3"/>
        <v>849095.19029999885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2323</v>
      </c>
      <c r="I32" s="329">
        <v>3412.1499999999996</v>
      </c>
      <c r="J32" s="193" t="s">
        <v>2258</v>
      </c>
      <c r="K32" s="193"/>
      <c r="L32" s="329"/>
      <c r="M32" s="193"/>
      <c r="N32" s="329">
        <f t="shared" si="2"/>
        <v>81920.86629999899</v>
      </c>
      <c r="O32" s="329">
        <f t="shared" si="3"/>
        <v>845683.04029999883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2324</v>
      </c>
      <c r="I33" s="329">
        <v>6579.6399999999994</v>
      </c>
      <c r="J33" s="193" t="s">
        <v>2258</v>
      </c>
      <c r="K33" s="193"/>
      <c r="L33" s="329"/>
      <c r="M33" s="193"/>
      <c r="N33" s="329">
        <f t="shared" si="2"/>
        <v>75341.226299998991</v>
      </c>
      <c r="O33" s="329">
        <f t="shared" si="3"/>
        <v>839103.40029999882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2325</v>
      </c>
      <c r="I34" s="329">
        <v>13808.37</v>
      </c>
      <c r="J34" s="193" t="s">
        <v>2258</v>
      </c>
      <c r="K34" s="193"/>
      <c r="L34" s="329"/>
      <c r="M34" s="193"/>
      <c r="N34" s="329">
        <f t="shared" si="2"/>
        <v>61532.856299998988</v>
      </c>
      <c r="O34" s="329">
        <f t="shared" si="3"/>
        <v>825295.03029999882</v>
      </c>
    </row>
    <row r="35" spans="1:15" x14ac:dyDescent="0.15">
      <c r="A35" s="193"/>
      <c r="B35" s="193"/>
      <c r="C35" s="329"/>
      <c r="D35" s="201" t="s">
        <v>2326</v>
      </c>
      <c r="E35" s="193" t="s">
        <v>1283</v>
      </c>
      <c r="F35" s="203" t="s">
        <v>2345</v>
      </c>
      <c r="G35" s="329">
        <v>89892</v>
      </c>
      <c r="H35" s="201" t="s">
        <v>2326</v>
      </c>
      <c r="I35" s="329">
        <v>7506.1</v>
      </c>
      <c r="J35" s="193" t="s">
        <v>2258</v>
      </c>
      <c r="K35" s="193"/>
      <c r="L35" s="329"/>
      <c r="M35" s="193"/>
      <c r="N35" s="329">
        <f t="shared" si="2"/>
        <v>54026.75629999899</v>
      </c>
      <c r="O35" s="329">
        <f t="shared" si="3"/>
        <v>907680.93029999884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2327</v>
      </c>
      <c r="I36" s="329">
        <v>8162.0599999999986</v>
      </c>
      <c r="J36" s="193" t="s">
        <v>2258</v>
      </c>
      <c r="K36" s="193"/>
      <c r="L36" s="329"/>
      <c r="M36" s="193"/>
      <c r="N36" s="329">
        <f t="shared" si="2"/>
        <v>45864.696299998992</v>
      </c>
      <c r="O36" s="329">
        <f t="shared" si="3"/>
        <v>899518.87029999879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2328</v>
      </c>
      <c r="I37" s="329">
        <v>7653.9</v>
      </c>
      <c r="J37" s="193" t="s">
        <v>2258</v>
      </c>
      <c r="K37" s="193"/>
      <c r="L37" s="329"/>
      <c r="M37" s="193"/>
      <c r="N37" s="329">
        <f t="shared" si="2"/>
        <v>38210.79629999899</v>
      </c>
      <c r="O37" s="329">
        <f t="shared" si="3"/>
        <v>891864.97029999876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2329</v>
      </c>
      <c r="I38" s="329">
        <v>4991.91</v>
      </c>
      <c r="J38" s="193" t="s">
        <v>2258</v>
      </c>
      <c r="K38" s="193" t="s">
        <v>2361</v>
      </c>
      <c r="L38" s="329">
        <v>33218.886299998994</v>
      </c>
      <c r="M38" s="193" t="s">
        <v>2258</v>
      </c>
      <c r="N38" s="329">
        <f t="shared" si="2"/>
        <v>0</v>
      </c>
      <c r="O38" s="329">
        <f t="shared" si="3"/>
        <v>853654.17399999977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2329</v>
      </c>
      <c r="I39" s="329"/>
      <c r="J39" s="193"/>
      <c r="K39" s="193" t="s">
        <v>2360</v>
      </c>
      <c r="L39" s="329">
        <v>44669.223700000999</v>
      </c>
      <c r="M39" s="193" t="s">
        <v>2260</v>
      </c>
      <c r="N39" s="329">
        <f>C11+N38-I39-L39</f>
        <v>245.77629999900091</v>
      </c>
      <c r="O39" s="329">
        <f t="shared" si="3"/>
        <v>808984.95029999875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2330</v>
      </c>
      <c r="I40" s="329">
        <v>245.77629999900091</v>
      </c>
      <c r="J40" s="193" t="s">
        <v>2260</v>
      </c>
      <c r="K40" s="193"/>
      <c r="L40" s="329"/>
      <c r="M40" s="193"/>
      <c r="N40" s="329">
        <f t="shared" si="2"/>
        <v>0</v>
      </c>
      <c r="O40" s="329">
        <f t="shared" si="3"/>
        <v>808739.17399999977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2330</v>
      </c>
      <c r="I41" s="329">
        <v>4291.683700001</v>
      </c>
      <c r="J41" s="193" t="s">
        <v>2261</v>
      </c>
      <c r="K41" s="193" t="s">
        <v>2360</v>
      </c>
      <c r="L41" s="329">
        <v>16142.33</v>
      </c>
      <c r="M41" s="193" t="s">
        <v>2261</v>
      </c>
      <c r="N41" s="329">
        <f>C12+N40-I41-L41</f>
        <v>24463.986299999</v>
      </c>
      <c r="O41" s="329">
        <f t="shared" si="3"/>
        <v>788305.16029999882</v>
      </c>
    </row>
    <row r="42" spans="1:15" x14ac:dyDescent="0.15">
      <c r="A42" s="193"/>
      <c r="B42" s="193"/>
      <c r="C42" s="329"/>
      <c r="D42" s="201"/>
      <c r="E42" s="193"/>
      <c r="F42" s="193"/>
      <c r="G42" s="329"/>
      <c r="H42" s="201" t="s">
        <v>2331</v>
      </c>
      <c r="I42" s="329">
        <v>24463.986299999</v>
      </c>
      <c r="J42" s="193" t="s">
        <v>2261</v>
      </c>
      <c r="K42" s="193"/>
      <c r="L42" s="329"/>
      <c r="M42" s="193"/>
      <c r="N42" s="329">
        <f t="shared" si="2"/>
        <v>0</v>
      </c>
      <c r="O42" s="329">
        <f t="shared" si="3"/>
        <v>763841.17399999988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2331</v>
      </c>
      <c r="I43" s="329">
        <v>3580.8537000010001</v>
      </c>
      <c r="J43" s="193" t="s">
        <v>2262</v>
      </c>
      <c r="K43" s="193" t="s">
        <v>2361</v>
      </c>
      <c r="L43" s="329">
        <v>24659.96</v>
      </c>
      <c r="M43" s="193" t="s">
        <v>2262</v>
      </c>
      <c r="N43" s="329">
        <f>C13+N42-I43-L43</f>
        <v>16695.953299998997</v>
      </c>
      <c r="O43" s="329">
        <f t="shared" si="3"/>
        <v>735600.36029999889</v>
      </c>
    </row>
    <row r="44" spans="1:15" x14ac:dyDescent="0.15">
      <c r="A44" s="193"/>
      <c r="B44" s="193"/>
      <c r="C44" s="329"/>
      <c r="D44" s="201" t="s">
        <v>2332</v>
      </c>
      <c r="E44" s="193" t="s">
        <v>319</v>
      </c>
      <c r="F44" s="193" t="s">
        <v>2350</v>
      </c>
      <c r="G44" s="329">
        <v>44912.124000000003</v>
      </c>
      <c r="H44" s="201" t="s">
        <v>2332</v>
      </c>
      <c r="I44" s="329">
        <v>16695.953299998997</v>
      </c>
      <c r="J44" s="193" t="s">
        <v>2262</v>
      </c>
      <c r="K44" s="193"/>
      <c r="L44" s="329"/>
      <c r="M44" s="193"/>
      <c r="N44" s="329">
        <f t="shared" si="2"/>
        <v>0</v>
      </c>
      <c r="O44" s="329">
        <f t="shared" si="3"/>
        <v>763816.53099999984</v>
      </c>
    </row>
    <row r="45" spans="1:15" x14ac:dyDescent="0.15">
      <c r="A45" s="193"/>
      <c r="B45" s="193"/>
      <c r="C45" s="329"/>
      <c r="D45" s="201" t="s">
        <v>2332</v>
      </c>
      <c r="E45" s="193" t="s">
        <v>1283</v>
      </c>
      <c r="F45" s="193" t="s">
        <v>2346</v>
      </c>
      <c r="G45" s="329">
        <v>89834</v>
      </c>
      <c r="H45" s="201" t="s">
        <v>2332</v>
      </c>
      <c r="I45" s="329">
        <v>15016.906700001</v>
      </c>
      <c r="J45" s="193" t="s">
        <v>2263</v>
      </c>
      <c r="K45" s="193"/>
      <c r="L45" s="329"/>
      <c r="M45" s="193"/>
      <c r="N45" s="329">
        <f>C14+N44-I45-L45</f>
        <v>29902.093299999</v>
      </c>
      <c r="O45" s="329">
        <f t="shared" si="3"/>
        <v>838633.62429999886</v>
      </c>
    </row>
    <row r="46" spans="1:15" x14ac:dyDescent="0.15">
      <c r="A46" s="193"/>
      <c r="B46" s="193"/>
      <c r="C46" s="329"/>
      <c r="D46" s="201"/>
      <c r="E46" s="193"/>
      <c r="F46" s="193"/>
      <c r="G46" s="329"/>
      <c r="H46" s="201" t="s">
        <v>2333</v>
      </c>
      <c r="I46" s="329">
        <v>3917.84</v>
      </c>
      <c r="J46" s="193" t="s">
        <v>2263</v>
      </c>
      <c r="K46" s="193"/>
      <c r="L46" s="329"/>
      <c r="M46" s="193"/>
      <c r="N46" s="329">
        <f t="shared" si="2"/>
        <v>25984.253299999</v>
      </c>
      <c r="O46" s="329">
        <f t="shared" si="3"/>
        <v>834715.78429999889</v>
      </c>
    </row>
    <row r="47" spans="1:15" x14ac:dyDescent="0.15">
      <c r="A47" s="193"/>
      <c r="B47" s="193"/>
      <c r="C47" s="329"/>
      <c r="D47" s="201"/>
      <c r="E47" s="193"/>
      <c r="F47" s="193"/>
      <c r="G47" s="329"/>
      <c r="H47" s="201" t="s">
        <v>2334</v>
      </c>
      <c r="I47" s="329">
        <v>25984.253299999</v>
      </c>
      <c r="J47" s="193" t="s">
        <v>2263</v>
      </c>
      <c r="K47" s="193"/>
      <c r="L47" s="329"/>
      <c r="M47" s="193"/>
      <c r="N47" s="329">
        <f t="shared" si="2"/>
        <v>0</v>
      </c>
      <c r="O47" s="329">
        <f t="shared" si="3"/>
        <v>808731.53099999984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2334</v>
      </c>
      <c r="I48" s="329">
        <v>6061.4567000010002</v>
      </c>
      <c r="J48" s="193" t="s">
        <v>2304</v>
      </c>
      <c r="K48" s="193"/>
      <c r="L48" s="329"/>
      <c r="M48" s="193"/>
      <c r="N48" s="329">
        <f>C15+N47-I48-L48</f>
        <v>173735.260299999</v>
      </c>
      <c r="O48" s="329">
        <f t="shared" si="3"/>
        <v>802670.07429999881</v>
      </c>
    </row>
    <row r="49" spans="1:15" x14ac:dyDescent="0.15">
      <c r="A49" s="193"/>
      <c r="B49" s="193"/>
      <c r="C49" s="329"/>
      <c r="D49" s="201" t="s">
        <v>2335</v>
      </c>
      <c r="E49" s="193" t="s">
        <v>1283</v>
      </c>
      <c r="F49" s="193" t="s">
        <v>2347</v>
      </c>
      <c r="G49" s="329">
        <v>89845</v>
      </c>
      <c r="H49" s="201" t="s">
        <v>2335</v>
      </c>
      <c r="I49" s="329">
        <v>16801.39</v>
      </c>
      <c r="J49" s="193" t="s">
        <v>2304</v>
      </c>
      <c r="K49" s="193"/>
      <c r="L49" s="329"/>
      <c r="M49" s="193"/>
      <c r="N49" s="329">
        <f t="shared" si="2"/>
        <v>156933.87029999902</v>
      </c>
      <c r="O49" s="329">
        <f t="shared" si="3"/>
        <v>875713.6842999988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 t="s">
        <v>2336</v>
      </c>
      <c r="I50" s="329">
        <v>4186.04</v>
      </c>
      <c r="J50" s="193" t="s">
        <v>2304</v>
      </c>
      <c r="K50" s="193" t="s">
        <v>2361</v>
      </c>
      <c r="L50" s="329">
        <v>13983.12</v>
      </c>
      <c r="M50" s="193" t="s">
        <v>2304</v>
      </c>
      <c r="N50" s="329">
        <f t="shared" si="2"/>
        <v>138764.71029999902</v>
      </c>
      <c r="O50" s="329">
        <f t="shared" si="3"/>
        <v>857544.52429999877</v>
      </c>
    </row>
    <row r="51" spans="1:15" x14ac:dyDescent="0.15">
      <c r="A51" s="193"/>
      <c r="B51" s="193"/>
      <c r="C51" s="329"/>
      <c r="D51" s="201"/>
      <c r="E51" s="193"/>
      <c r="F51" s="193"/>
      <c r="G51" s="329"/>
      <c r="H51" s="201" t="s">
        <v>2336</v>
      </c>
      <c r="I51" s="329"/>
      <c r="J51" s="193"/>
      <c r="K51" s="193" t="s">
        <v>2361</v>
      </c>
      <c r="L51" s="329">
        <v>24465.22</v>
      </c>
      <c r="M51" s="193" t="s">
        <v>2304</v>
      </c>
      <c r="N51" s="329">
        <f t="shared" si="2"/>
        <v>114299.49029999902</v>
      </c>
      <c r="O51" s="329">
        <f t="shared" si="3"/>
        <v>833079.3042999988</v>
      </c>
    </row>
    <row r="52" spans="1:15" x14ac:dyDescent="0.15">
      <c r="A52" s="193"/>
      <c r="B52" s="193"/>
      <c r="C52" s="329"/>
      <c r="D52" s="201"/>
      <c r="E52" s="193"/>
      <c r="F52" s="193"/>
      <c r="G52" s="329"/>
      <c r="H52" s="201" t="s">
        <v>2337</v>
      </c>
      <c r="I52" s="329">
        <v>7322.59</v>
      </c>
      <c r="J52" s="193" t="s">
        <v>2304</v>
      </c>
      <c r="K52" s="193" t="s">
        <v>2361</v>
      </c>
      <c r="L52" s="329">
        <v>4980.92</v>
      </c>
      <c r="M52" s="193" t="s">
        <v>2304</v>
      </c>
      <c r="N52" s="329">
        <f t="shared" si="2"/>
        <v>101995.98029999902</v>
      </c>
      <c r="O52" s="329">
        <f t="shared" si="3"/>
        <v>820775.79429999879</v>
      </c>
    </row>
    <row r="53" spans="1:15" x14ac:dyDescent="0.15">
      <c r="A53" s="193"/>
      <c r="B53" s="193"/>
      <c r="C53" s="329"/>
      <c r="D53" s="201"/>
      <c r="E53" s="193"/>
      <c r="F53" s="193"/>
      <c r="G53" s="329"/>
      <c r="H53" s="201" t="s">
        <v>2338</v>
      </c>
      <c r="I53" s="329">
        <v>6798.3200000000006</v>
      </c>
      <c r="J53" s="193" t="s">
        <v>2304</v>
      </c>
      <c r="K53" s="193"/>
      <c r="L53" s="329"/>
      <c r="M53" s="193"/>
      <c r="N53" s="329">
        <f t="shared" si="2"/>
        <v>95197.660299999014</v>
      </c>
      <c r="O53" s="329">
        <f t="shared" si="3"/>
        <v>813977.47429999884</v>
      </c>
    </row>
    <row r="54" spans="1:15" x14ac:dyDescent="0.15">
      <c r="A54" s="193"/>
      <c r="B54" s="193"/>
      <c r="C54" s="329"/>
      <c r="D54" s="201"/>
      <c r="E54" s="193"/>
      <c r="F54" s="193"/>
      <c r="G54" s="329"/>
      <c r="H54" s="201" t="s">
        <v>2339</v>
      </c>
      <c r="I54" s="329">
        <v>5575.5199999999995</v>
      </c>
      <c r="J54" s="193" t="s">
        <v>2304</v>
      </c>
      <c r="K54" s="193"/>
      <c r="L54" s="329"/>
      <c r="M54" s="193"/>
      <c r="N54" s="329">
        <f t="shared" si="2"/>
        <v>89622.14029999901</v>
      </c>
      <c r="O54" s="329">
        <f t="shared" si="3"/>
        <v>808401.95429999882</v>
      </c>
    </row>
    <row r="55" spans="1:15" x14ac:dyDescent="0.15">
      <c r="A55" s="193"/>
      <c r="B55" s="193"/>
      <c r="C55" s="329"/>
      <c r="D55" s="201"/>
      <c r="E55" s="193"/>
      <c r="F55" s="193"/>
      <c r="G55" s="329"/>
      <c r="H55" s="201" t="s">
        <v>2340</v>
      </c>
      <c r="I55" s="329">
        <v>5388.34</v>
      </c>
      <c r="J55" s="193" t="s">
        <v>2304</v>
      </c>
      <c r="K55" s="193"/>
      <c r="L55" s="329"/>
      <c r="M55" s="193"/>
      <c r="N55" s="329">
        <f t="shared" si="2"/>
        <v>84233.800299999013</v>
      </c>
      <c r="O55" s="329">
        <f t="shared" si="3"/>
        <v>803013.61429999885</v>
      </c>
    </row>
    <row r="56" spans="1:15" x14ac:dyDescent="0.15">
      <c r="A56" s="193"/>
      <c r="B56" s="193"/>
      <c r="C56" s="329"/>
      <c r="D56" s="201"/>
      <c r="E56" s="193"/>
      <c r="F56" s="193"/>
      <c r="G56" s="329"/>
      <c r="H56" s="201" t="s">
        <v>2341</v>
      </c>
      <c r="I56" s="329">
        <v>8694.75</v>
      </c>
      <c r="J56" s="193" t="s">
        <v>2304</v>
      </c>
      <c r="K56" s="193" t="s">
        <v>2361</v>
      </c>
      <c r="L56" s="329">
        <v>75539.050299999013</v>
      </c>
      <c r="M56" s="193" t="s">
        <v>2304</v>
      </c>
      <c r="N56" s="329">
        <f t="shared" si="2"/>
        <v>0</v>
      </c>
      <c r="O56" s="329">
        <f t="shared" si="3"/>
        <v>718779.81399999978</v>
      </c>
    </row>
    <row r="57" spans="1:15" x14ac:dyDescent="0.15">
      <c r="A57" s="193"/>
      <c r="B57" s="193"/>
      <c r="C57" s="329"/>
      <c r="D57" s="201"/>
      <c r="E57" s="193"/>
      <c r="F57" s="193"/>
      <c r="G57" s="329"/>
      <c r="H57" s="201" t="s">
        <v>2341</v>
      </c>
      <c r="I57" s="329"/>
      <c r="J57" s="193"/>
      <c r="K57" s="193" t="s">
        <v>2360</v>
      </c>
      <c r="L57" s="329">
        <v>16820.259700000901</v>
      </c>
      <c r="M57" s="193" t="s">
        <v>2305</v>
      </c>
      <c r="N57" s="329">
        <f>C16+N56-I57-L57</f>
        <v>28136.740299999099</v>
      </c>
      <c r="O57" s="329">
        <f t="shared" si="3"/>
        <v>701959.55429999891</v>
      </c>
    </row>
    <row r="58" spans="1:15" x14ac:dyDescent="0.15">
      <c r="A58" s="193"/>
      <c r="B58" s="193"/>
      <c r="C58" s="329"/>
      <c r="D58" s="201"/>
      <c r="E58" s="193"/>
      <c r="F58" s="193"/>
      <c r="G58" s="329"/>
      <c r="H58" s="201" t="s">
        <v>2341</v>
      </c>
      <c r="I58" s="329"/>
      <c r="J58" s="193"/>
      <c r="K58" s="193" t="s">
        <v>2360</v>
      </c>
      <c r="L58" s="329">
        <v>22890.13</v>
      </c>
      <c r="M58" s="193" t="s">
        <v>2305</v>
      </c>
      <c r="N58" s="329">
        <f t="shared" si="2"/>
        <v>5246.6102999990981</v>
      </c>
      <c r="O58" s="329">
        <f t="shared" si="3"/>
        <v>679069.42429999891</v>
      </c>
    </row>
    <row r="59" spans="1:15" x14ac:dyDescent="0.15">
      <c r="A59" s="193"/>
      <c r="B59" s="193"/>
      <c r="C59" s="329"/>
      <c r="D59" s="201"/>
      <c r="E59" s="193"/>
      <c r="F59" s="193"/>
      <c r="G59" s="329"/>
      <c r="H59" s="201" t="s">
        <v>2342</v>
      </c>
      <c r="I59" s="329">
        <v>5246.6102999990981</v>
      </c>
      <c r="J59" s="193" t="s">
        <v>2305</v>
      </c>
      <c r="K59" s="193"/>
      <c r="L59" s="329"/>
      <c r="M59" s="193"/>
      <c r="N59" s="329">
        <f t="shared" si="2"/>
        <v>0</v>
      </c>
      <c r="O59" s="329">
        <f t="shared" si="3"/>
        <v>673822.81399999978</v>
      </c>
    </row>
    <row r="60" spans="1:15" x14ac:dyDescent="0.15">
      <c r="A60" s="193"/>
      <c r="B60" s="193"/>
      <c r="C60" s="329"/>
      <c r="D60" s="201"/>
      <c r="E60" s="193"/>
      <c r="F60" s="193"/>
      <c r="G60" s="329"/>
      <c r="H60" s="201" t="s">
        <v>2342</v>
      </c>
      <c r="I60" s="329">
        <v>9500.4097000009006</v>
      </c>
      <c r="J60" s="193" t="s">
        <v>2348</v>
      </c>
      <c r="K60" s="193"/>
      <c r="L60" s="329"/>
      <c r="M60" s="193"/>
      <c r="N60" s="329">
        <f>G20+N59-I60-L60</f>
        <v>80341.025299999092</v>
      </c>
      <c r="O60" s="329">
        <f t="shared" si="3"/>
        <v>664322.40429999889</v>
      </c>
    </row>
    <row r="61" spans="1:15" x14ac:dyDescent="0.15">
      <c r="A61" s="193"/>
      <c r="B61" s="193"/>
      <c r="C61" s="329"/>
      <c r="D61" s="201" t="s">
        <v>2343</v>
      </c>
      <c r="E61" s="193" t="s">
        <v>319</v>
      </c>
      <c r="F61" s="193" t="s">
        <v>2351</v>
      </c>
      <c r="G61" s="329">
        <v>269769.18700000003</v>
      </c>
      <c r="H61" s="201" t="s">
        <v>2343</v>
      </c>
      <c r="I61" s="329">
        <v>5196.0899999999992</v>
      </c>
      <c r="J61" s="193" t="s">
        <v>2348</v>
      </c>
      <c r="K61" s="193"/>
      <c r="L61" s="329"/>
      <c r="M61" s="193"/>
      <c r="N61" s="329">
        <f t="shared" si="2"/>
        <v>75144.935299999095</v>
      </c>
      <c r="O61" s="329">
        <f t="shared" si="3"/>
        <v>928895.50129999896</v>
      </c>
    </row>
    <row r="62" spans="1:15" hidden="1" x14ac:dyDescent="0.15">
      <c r="A62" s="193"/>
      <c r="B62" s="193"/>
      <c r="C62" s="329"/>
      <c r="D62" s="201"/>
      <c r="E62" s="193"/>
      <c r="F62" s="193"/>
      <c r="G62" s="329"/>
      <c r="H62" s="201"/>
      <c r="I62" s="329"/>
      <c r="J62" s="193"/>
      <c r="K62" s="193"/>
      <c r="L62" s="329"/>
      <c r="M62" s="193"/>
      <c r="N62" s="329">
        <f t="shared" si="2"/>
        <v>75144.935299999095</v>
      </c>
      <c r="O62" s="329">
        <f t="shared" si="3"/>
        <v>928895.50129999896</v>
      </c>
    </row>
    <row r="63" spans="1:15" hidden="1" x14ac:dyDescent="0.15">
      <c r="A63" s="193"/>
      <c r="B63" s="193"/>
      <c r="C63" s="329"/>
      <c r="D63" s="201"/>
      <c r="E63" s="193"/>
      <c r="F63" s="193"/>
      <c r="G63" s="329"/>
      <c r="H63" s="201"/>
      <c r="I63" s="329"/>
      <c r="J63" s="193"/>
      <c r="K63" s="193"/>
      <c r="L63" s="329"/>
      <c r="M63" s="193"/>
      <c r="N63" s="329">
        <f t="shared" si="2"/>
        <v>75144.935299999095</v>
      </c>
      <c r="O63" s="329">
        <f t="shared" si="3"/>
        <v>928895.50129999896</v>
      </c>
    </row>
    <row r="64" spans="1:15" hidden="1" x14ac:dyDescent="0.15">
      <c r="A64" s="193"/>
      <c r="B64" s="193"/>
      <c r="C64" s="329"/>
      <c r="D64" s="201"/>
      <c r="E64" s="193"/>
      <c r="F64" s="193"/>
      <c r="G64" s="329"/>
      <c r="H64" s="201"/>
      <c r="I64" s="329"/>
      <c r="J64" s="193"/>
      <c r="K64" s="193"/>
      <c r="L64" s="329"/>
      <c r="M64" s="193"/>
      <c r="N64" s="329">
        <f t="shared" si="2"/>
        <v>75144.935299999095</v>
      </c>
      <c r="O64" s="329">
        <f t="shared" si="3"/>
        <v>928895.50129999896</v>
      </c>
    </row>
    <row r="65" spans="1:16" hidden="1" x14ac:dyDescent="0.15">
      <c r="A65" s="193"/>
      <c r="B65" s="193"/>
      <c r="C65" s="329"/>
      <c r="D65" s="201"/>
      <c r="E65" s="193"/>
      <c r="F65" s="193"/>
      <c r="G65" s="329"/>
      <c r="H65" s="201"/>
      <c r="I65" s="329"/>
      <c r="J65" s="193"/>
      <c r="K65" s="193"/>
      <c r="L65" s="329"/>
      <c r="M65" s="193"/>
      <c r="N65" s="329">
        <f t="shared" si="2"/>
        <v>75144.935299999095</v>
      </c>
      <c r="O65" s="329">
        <f t="shared" si="3"/>
        <v>928895.50129999896</v>
      </c>
    </row>
    <row r="66" spans="1:16" hidden="1" x14ac:dyDescent="0.15">
      <c r="A66" s="193"/>
      <c r="B66" s="193"/>
      <c r="C66" s="329"/>
      <c r="D66" s="201"/>
      <c r="E66" s="193"/>
      <c r="F66" s="193"/>
      <c r="G66" s="329"/>
      <c r="H66" s="201"/>
      <c r="I66" s="329"/>
      <c r="J66" s="193"/>
      <c r="K66" s="193"/>
      <c r="L66" s="329"/>
      <c r="M66" s="193"/>
      <c r="N66" s="329">
        <f t="shared" si="2"/>
        <v>75144.935299999095</v>
      </c>
      <c r="O66" s="329">
        <f t="shared" si="3"/>
        <v>928895.50129999896</v>
      </c>
    </row>
    <row r="67" spans="1:16" hidden="1" x14ac:dyDescent="0.15">
      <c r="A67" s="193"/>
      <c r="B67" s="193"/>
      <c r="C67" s="329"/>
      <c r="D67" s="201"/>
      <c r="E67" s="193"/>
      <c r="F67" s="193"/>
      <c r="G67" s="329"/>
      <c r="H67" s="201"/>
      <c r="I67" s="329"/>
      <c r="J67" s="193"/>
      <c r="K67" s="193"/>
      <c r="L67" s="329"/>
      <c r="M67" s="193"/>
      <c r="N67" s="329">
        <f t="shared" si="2"/>
        <v>75144.935299999095</v>
      </c>
      <c r="O67" s="329">
        <f t="shared" si="3"/>
        <v>928895.50129999896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2"/>
        <v>75144.935299999095</v>
      </c>
      <c r="O68" s="329">
        <f t="shared" si="3"/>
        <v>928895.50129999896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2"/>
        <v>75144.935299999095</v>
      </c>
      <c r="O69" s="329">
        <f t="shared" si="3"/>
        <v>928895.50129999896</v>
      </c>
    </row>
    <row r="70" spans="1:16" hidden="1" x14ac:dyDescent="0.15">
      <c r="A70" s="193"/>
      <c r="B70" s="193"/>
      <c r="C70" s="329"/>
      <c r="D70" s="201"/>
      <c r="E70" s="193"/>
      <c r="F70" s="193"/>
      <c r="G70" s="329"/>
      <c r="H70" s="201"/>
      <c r="I70" s="329"/>
      <c r="J70" s="193"/>
      <c r="K70" s="193"/>
      <c r="L70" s="329"/>
      <c r="M70" s="193"/>
      <c r="N70" s="329">
        <f t="shared" si="2"/>
        <v>75144.935299999095</v>
      </c>
      <c r="O70" s="329">
        <f t="shared" si="3"/>
        <v>928895.50129999896</v>
      </c>
    </row>
    <row r="71" spans="1:16" hidden="1" x14ac:dyDescent="0.15">
      <c r="A71" s="193"/>
      <c r="B71" s="193"/>
      <c r="C71" s="329"/>
      <c r="D71" s="201"/>
      <c r="E71" s="193"/>
      <c r="F71" s="193"/>
      <c r="G71" s="329"/>
      <c r="H71" s="201"/>
      <c r="I71" s="329"/>
      <c r="J71" s="193"/>
      <c r="K71" s="193"/>
      <c r="L71" s="329"/>
      <c r="M71" s="193"/>
      <c r="N71" s="329">
        <f t="shared" si="2"/>
        <v>75144.935299999095</v>
      </c>
      <c r="O71" s="329">
        <f t="shared" si="3"/>
        <v>928895.50129999896</v>
      </c>
    </row>
    <row r="72" spans="1:16" hidden="1" x14ac:dyDescent="0.15">
      <c r="A72" s="193"/>
      <c r="B72" s="193"/>
      <c r="C72" s="329"/>
      <c r="D72" s="201"/>
      <c r="E72" s="193"/>
      <c r="F72" s="193"/>
      <c r="G72" s="329"/>
      <c r="H72" s="201"/>
      <c r="I72" s="329"/>
      <c r="J72" s="193"/>
      <c r="K72" s="193"/>
      <c r="L72" s="329"/>
      <c r="M72" s="193"/>
      <c r="N72" s="329">
        <f t="shared" si="2"/>
        <v>75144.935299999095</v>
      </c>
      <c r="O72" s="329">
        <f t="shared" si="3"/>
        <v>928895.50129999896</v>
      </c>
    </row>
    <row r="73" spans="1:16" hidden="1" x14ac:dyDescent="0.15">
      <c r="A73" s="193"/>
      <c r="B73" s="193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193"/>
      <c r="N73" s="329">
        <f t="shared" si="2"/>
        <v>75144.935299999095</v>
      </c>
      <c r="O73" s="329">
        <f t="shared" si="3"/>
        <v>928895.50129999896</v>
      </c>
    </row>
    <row r="74" spans="1:16" hidden="1" x14ac:dyDescent="0.15">
      <c r="A74" s="193"/>
      <c r="B74" s="193"/>
      <c r="C74" s="329"/>
      <c r="D74" s="216"/>
      <c r="E74" s="193"/>
      <c r="F74" s="193"/>
      <c r="G74" s="329"/>
      <c r="H74" s="216"/>
      <c r="I74" s="329"/>
      <c r="J74" s="193"/>
      <c r="K74" s="193"/>
      <c r="L74" s="329"/>
      <c r="M74" s="193"/>
      <c r="N74" s="329">
        <f t="shared" si="2"/>
        <v>75144.935299999095</v>
      </c>
      <c r="O74" s="329">
        <f t="shared" si="3"/>
        <v>928895.50129999896</v>
      </c>
    </row>
    <row r="75" spans="1:16" x14ac:dyDescent="0.15">
      <c r="A75" s="220"/>
      <c r="B75" s="220"/>
      <c r="C75" s="334"/>
      <c r="D75" s="222"/>
      <c r="E75" s="220"/>
      <c r="F75" s="220"/>
      <c r="G75" s="334"/>
      <c r="H75" s="222"/>
      <c r="I75" s="334"/>
      <c r="J75" s="220"/>
      <c r="K75" s="220"/>
      <c r="L75" s="334"/>
      <c r="M75" s="220"/>
      <c r="N75" s="329">
        <f t="shared" si="2"/>
        <v>75144.935299999095</v>
      </c>
      <c r="O75" s="329">
        <f t="shared" si="3"/>
        <v>928895.50129999896</v>
      </c>
    </row>
    <row r="76" spans="1:16" x14ac:dyDescent="0.15">
      <c r="A76" s="224"/>
      <c r="B76" s="224"/>
      <c r="C76" s="335">
        <f>SUM(C7:C75)</f>
        <v>783423.39029999869</v>
      </c>
      <c r="D76" s="224"/>
      <c r="E76" s="224"/>
      <c r="F76" s="224"/>
      <c r="G76" s="335">
        <f>SUM(G7:G74)</f>
        <v>943592.00100000005</v>
      </c>
      <c r="H76" s="226"/>
      <c r="I76" s="335">
        <f>SUM(I7:I74)</f>
        <v>325459.73000000004</v>
      </c>
      <c r="J76" s="224"/>
      <c r="K76" s="224"/>
      <c r="L76" s="335">
        <f>SUM(L9:L74)</f>
        <v>472660.15999999974</v>
      </c>
      <c r="M76" s="224"/>
      <c r="N76" s="227"/>
      <c r="O76" s="228">
        <f>C76+G76-I76-L76</f>
        <v>928895.50129999919</v>
      </c>
      <c r="P76" s="259"/>
    </row>
    <row r="77" spans="1:16" x14ac:dyDescent="0.15">
      <c r="A77" s="230"/>
      <c r="B77" s="615"/>
      <c r="C77" s="615"/>
      <c r="D77" s="615"/>
      <c r="E77" s="231"/>
      <c r="F77" s="472"/>
      <c r="G77" s="232"/>
      <c r="H77" s="233"/>
      <c r="I77" s="234"/>
      <c r="J77" s="272"/>
      <c r="K77" s="235" t="s">
        <v>200</v>
      </c>
      <c r="L77" s="236">
        <f>+L76+I76</f>
        <v>798119.88999999978</v>
      </c>
      <c r="M77" s="284"/>
      <c r="N77" s="330">
        <f>+N75</f>
        <v>75144.935299999095</v>
      </c>
      <c r="O77" s="331" t="s">
        <v>2348</v>
      </c>
      <c r="P77" s="259"/>
    </row>
    <row r="78" spans="1:16" x14ac:dyDescent="0.15">
      <c r="A78" s="181"/>
      <c r="B78" s="473"/>
      <c r="C78" s="336"/>
      <c r="D78" s="473"/>
      <c r="E78" s="231"/>
      <c r="F78" s="472"/>
      <c r="G78" s="232"/>
      <c r="H78" s="233"/>
      <c r="I78" s="234"/>
      <c r="J78" s="273"/>
      <c r="K78" s="235"/>
      <c r="L78" s="236"/>
      <c r="M78" s="284"/>
      <c r="N78" s="330">
        <f>+G27+G28</f>
        <v>224638.255</v>
      </c>
      <c r="O78" s="331" t="str">
        <f>+F27</f>
        <v>TOP 050713</v>
      </c>
    </row>
    <row r="79" spans="1:16" x14ac:dyDescent="0.15">
      <c r="A79" s="230" t="s">
        <v>2257</v>
      </c>
      <c r="B79" s="473" t="s">
        <v>2310</v>
      </c>
      <c r="C79" s="336"/>
      <c r="D79" s="473"/>
      <c r="E79" s="231" t="s">
        <v>67</v>
      </c>
      <c r="F79" s="472">
        <v>63753.35</v>
      </c>
      <c r="G79" s="232" t="s">
        <v>98</v>
      </c>
      <c r="H79" s="233">
        <v>41442</v>
      </c>
      <c r="I79" s="234" t="s">
        <v>199</v>
      </c>
      <c r="J79" s="273">
        <v>40523.655299998783</v>
      </c>
      <c r="K79" s="268"/>
      <c r="L79" s="236"/>
      <c r="M79" s="235"/>
      <c r="N79" s="330">
        <f>+G29</f>
        <v>44860</v>
      </c>
      <c r="O79" s="331" t="str">
        <f>+F29</f>
        <v>GC 090813</v>
      </c>
    </row>
    <row r="80" spans="1:16" x14ac:dyDescent="0.15">
      <c r="A80" s="230" t="s">
        <v>2259</v>
      </c>
      <c r="B80" s="473" t="s">
        <v>2356</v>
      </c>
      <c r="C80" s="336"/>
      <c r="D80" s="473"/>
      <c r="E80" s="231" t="s">
        <v>67</v>
      </c>
      <c r="F80" s="472">
        <v>2207107.6</v>
      </c>
      <c r="G80" s="232" t="s">
        <v>98</v>
      </c>
      <c r="H80" s="233">
        <v>41449</v>
      </c>
      <c r="I80" s="234" t="s">
        <v>199</v>
      </c>
      <c r="J80" s="273">
        <v>64966.102700001007</v>
      </c>
      <c r="K80" s="268"/>
      <c r="L80" s="236"/>
      <c r="M80" s="235"/>
      <c r="N80" s="330">
        <f>+G35</f>
        <v>89892</v>
      </c>
      <c r="O80" s="331" t="str">
        <f>+F35</f>
        <v>GC 140813</v>
      </c>
    </row>
    <row r="81" spans="1:16" x14ac:dyDescent="0.15">
      <c r="A81" s="230" t="s">
        <v>2260</v>
      </c>
      <c r="B81" s="473" t="s">
        <v>2357</v>
      </c>
      <c r="C81" s="336"/>
      <c r="D81" s="473"/>
      <c r="E81" s="231" t="s">
        <v>67</v>
      </c>
      <c r="F81" s="472">
        <v>42636.32</v>
      </c>
      <c r="G81" s="232" t="s">
        <v>98</v>
      </c>
      <c r="H81" s="233">
        <v>41453</v>
      </c>
      <c r="I81" s="234" t="s">
        <v>199</v>
      </c>
      <c r="J81" s="273">
        <v>44669.223700000999</v>
      </c>
      <c r="K81" s="268"/>
      <c r="L81" s="236"/>
      <c r="M81" s="235"/>
      <c r="N81" s="330">
        <f>+G44</f>
        <v>44912.124000000003</v>
      </c>
      <c r="O81" s="331" t="str">
        <f>+F44</f>
        <v>TOP 300713</v>
      </c>
    </row>
    <row r="82" spans="1:16" x14ac:dyDescent="0.15">
      <c r="A82" s="230" t="s">
        <v>2261</v>
      </c>
      <c r="B82" s="473" t="s">
        <v>2358</v>
      </c>
      <c r="C82" s="336"/>
      <c r="D82" s="473"/>
      <c r="E82" s="231" t="s">
        <v>67</v>
      </c>
      <c r="F82" s="472">
        <v>18878.48</v>
      </c>
      <c r="G82" s="232" t="s">
        <v>98</v>
      </c>
      <c r="H82" s="233">
        <v>41456</v>
      </c>
      <c r="I82" s="234" t="s">
        <v>199</v>
      </c>
      <c r="J82" s="273">
        <v>16142.33</v>
      </c>
      <c r="L82" s="236"/>
      <c r="M82" s="235"/>
      <c r="N82" s="330">
        <f>+G45</f>
        <v>89834</v>
      </c>
      <c r="O82" s="331" t="str">
        <f>+F45</f>
        <v>GC 200813</v>
      </c>
    </row>
    <row r="83" spans="1:16" x14ac:dyDescent="0.15">
      <c r="A83" s="230" t="s">
        <v>2305</v>
      </c>
      <c r="B83" s="473" t="s">
        <v>2359</v>
      </c>
      <c r="C83" s="336"/>
      <c r="D83" s="473"/>
      <c r="E83" s="231" t="s">
        <v>67</v>
      </c>
      <c r="F83" s="472">
        <v>153287.95000000001</v>
      </c>
      <c r="G83" s="232" t="s">
        <v>98</v>
      </c>
      <c r="H83" s="233">
        <v>41479</v>
      </c>
      <c r="I83" s="234" t="s">
        <v>199</v>
      </c>
      <c r="J83" s="273">
        <v>39710.389700000902</v>
      </c>
      <c r="L83" s="236"/>
      <c r="M83" s="235"/>
      <c r="N83" s="330">
        <f>+G49</f>
        <v>89845</v>
      </c>
      <c r="O83" s="331" t="str">
        <f>+F49</f>
        <v>GC 230813</v>
      </c>
    </row>
    <row r="84" spans="1:16" ht="12" thickBot="1" x14ac:dyDescent="0.2">
      <c r="A84" s="230"/>
      <c r="B84" s="473"/>
      <c r="C84" s="336"/>
      <c r="D84" s="473"/>
      <c r="E84" s="231"/>
      <c r="F84" s="472"/>
      <c r="G84" s="232"/>
      <c r="H84" s="233"/>
      <c r="I84" s="401" t="s">
        <v>1920</v>
      </c>
      <c r="J84" s="274">
        <f>SUM(J79:J83)</f>
        <v>206011.70140000168</v>
      </c>
      <c r="M84" s="235"/>
      <c r="N84" s="330">
        <f>+G61</f>
        <v>269769.18700000003</v>
      </c>
      <c r="O84" s="331" t="str">
        <f>+F61</f>
        <v>TOP 070813</v>
      </c>
    </row>
    <row r="85" spans="1:16" ht="12" thickTop="1" x14ac:dyDescent="0.15">
      <c r="A85" s="243" t="s">
        <v>2258</v>
      </c>
      <c r="B85" s="475" t="s">
        <v>2353</v>
      </c>
      <c r="C85" s="336"/>
      <c r="D85" s="475"/>
      <c r="E85" s="231" t="s">
        <v>67</v>
      </c>
      <c r="F85" s="474">
        <v>23634687.399999999</v>
      </c>
      <c r="G85" s="232" t="s">
        <v>98</v>
      </c>
      <c r="H85" s="233">
        <v>41421</v>
      </c>
      <c r="I85" s="234" t="s">
        <v>199</v>
      </c>
      <c r="J85" s="273">
        <v>123020.18829999899</v>
      </c>
      <c r="M85" s="235"/>
      <c r="N85" s="330"/>
      <c r="O85" s="331"/>
    </row>
    <row r="86" spans="1:16" x14ac:dyDescent="0.15">
      <c r="A86" s="243" t="s">
        <v>2262</v>
      </c>
      <c r="B86" s="475" t="s">
        <v>2354</v>
      </c>
      <c r="C86" s="336"/>
      <c r="D86" s="475"/>
      <c r="E86" s="231" t="s">
        <v>67</v>
      </c>
      <c r="F86" s="474">
        <v>34643757.340000004</v>
      </c>
      <c r="G86" s="232" t="s">
        <v>98</v>
      </c>
      <c r="H86" s="233">
        <v>41429</v>
      </c>
      <c r="I86" s="234" t="s">
        <v>199</v>
      </c>
      <c r="J86" s="273">
        <v>24659.96</v>
      </c>
      <c r="M86" s="235"/>
      <c r="N86" s="330"/>
      <c r="O86" s="331"/>
    </row>
    <row r="87" spans="1:16" x14ac:dyDescent="0.15">
      <c r="A87" s="243" t="s">
        <v>2304</v>
      </c>
      <c r="B87" s="475" t="s">
        <v>2355</v>
      </c>
      <c r="C87" s="336"/>
      <c r="D87" s="475"/>
      <c r="E87" s="231" t="s">
        <v>67</v>
      </c>
      <c r="F87" s="474">
        <v>17425205.379999999</v>
      </c>
      <c r="G87" s="232" t="s">
        <v>98</v>
      </c>
      <c r="H87" s="233">
        <v>41437</v>
      </c>
      <c r="I87" s="234" t="s">
        <v>199</v>
      </c>
      <c r="J87" s="273">
        <v>118968.31029999902</v>
      </c>
      <c r="M87" s="235"/>
      <c r="N87" s="330"/>
      <c r="O87" s="331"/>
    </row>
    <row r="88" spans="1:16" ht="12" thickBot="1" x14ac:dyDescent="0.2">
      <c r="A88" s="230"/>
      <c r="B88" s="473"/>
      <c r="C88" s="336"/>
      <c r="D88" s="473"/>
      <c r="E88" s="231"/>
      <c r="F88" s="472"/>
      <c r="G88" s="232"/>
      <c r="H88" s="233"/>
      <c r="I88" s="401" t="s">
        <v>320</v>
      </c>
      <c r="J88" s="274">
        <f>SUM(J85:J87)</f>
        <v>266648.45859999803</v>
      </c>
      <c r="M88" s="235"/>
      <c r="N88" s="330"/>
      <c r="O88" s="331"/>
    </row>
    <row r="89" spans="1:16" ht="12" thickTop="1" x14ac:dyDescent="0.15">
      <c r="A89" s="230"/>
      <c r="B89" s="473"/>
      <c r="C89" s="336"/>
      <c r="D89" s="473"/>
      <c r="E89" s="231"/>
      <c r="F89" s="472"/>
      <c r="G89" s="232"/>
      <c r="H89" s="233"/>
      <c r="I89" s="234"/>
      <c r="J89" s="273"/>
      <c r="M89" s="235"/>
      <c r="N89" s="330"/>
      <c r="O89" s="331"/>
    </row>
    <row r="90" spans="1:16" x14ac:dyDescent="0.15">
      <c r="A90" s="181"/>
      <c r="B90" s="181" t="s">
        <v>10</v>
      </c>
      <c r="C90" s="348" t="s">
        <v>1008</v>
      </c>
      <c r="D90" s="181" t="s">
        <v>1118</v>
      </c>
      <c r="E90" s="181" t="s">
        <v>871</v>
      </c>
      <c r="F90" s="181" t="s">
        <v>872</v>
      </c>
      <c r="G90" s="181" t="s">
        <v>18</v>
      </c>
      <c r="J90" s="259"/>
      <c r="M90" s="235"/>
      <c r="N90" s="330"/>
      <c r="O90" s="331"/>
    </row>
    <row r="91" spans="1:16" x14ac:dyDescent="0.15">
      <c r="A91" s="230" t="s">
        <v>2257</v>
      </c>
      <c r="B91" s="180">
        <f>+ROUND(J79,0)</f>
        <v>40524</v>
      </c>
      <c r="C91" s="349">
        <v>22.603400000000001</v>
      </c>
      <c r="D91" s="350">
        <f t="shared" ref="D91:D94" si="6">+B91*C91</f>
        <v>915980.18160000001</v>
      </c>
      <c r="E91" s="350">
        <f t="shared" ref="E91:E94" si="7">+D91*0.01</f>
        <v>9159.8018160000011</v>
      </c>
      <c r="F91" s="350">
        <f t="shared" ref="F91:F94" si="8">+E91*0.1</f>
        <v>915.98018160000015</v>
      </c>
      <c r="G91" s="351">
        <f t="shared" ref="G91:G94" si="9">+E91+F91</f>
        <v>10075.781997600001</v>
      </c>
      <c r="J91" s="229"/>
      <c r="M91" s="235"/>
      <c r="N91" s="330"/>
      <c r="O91" s="331"/>
    </row>
    <row r="92" spans="1:16" x14ac:dyDescent="0.15">
      <c r="A92" s="230" t="s">
        <v>2259</v>
      </c>
      <c r="B92" s="180">
        <f t="shared" ref="B92:B99" si="10">+ROUND(J80,0)</f>
        <v>64966</v>
      </c>
      <c r="C92" s="349">
        <v>22.9194</v>
      </c>
      <c r="D92" s="350">
        <f t="shared" si="6"/>
        <v>1488981.7404</v>
      </c>
      <c r="E92" s="350">
        <f t="shared" si="7"/>
        <v>14889.817404000001</v>
      </c>
      <c r="F92" s="350">
        <f t="shared" si="8"/>
        <v>1488.9817404000003</v>
      </c>
      <c r="G92" s="351">
        <f t="shared" si="9"/>
        <v>16378.799144400002</v>
      </c>
      <c r="J92" s="259"/>
      <c r="M92" s="266">
        <f>+O92-O76</f>
        <v>0</v>
      </c>
      <c r="N92" s="228" t="s">
        <v>56</v>
      </c>
      <c r="O92" s="333">
        <f>SUM(N77:N91)</f>
        <v>928895.50129999907</v>
      </c>
      <c r="P92" s="259"/>
    </row>
    <row r="93" spans="1:16" x14ac:dyDescent="0.15">
      <c r="A93" s="230" t="s">
        <v>2260</v>
      </c>
      <c r="B93" s="180">
        <f t="shared" si="10"/>
        <v>44669</v>
      </c>
      <c r="C93" s="349">
        <v>23.3626</v>
      </c>
      <c r="D93" s="350">
        <f t="shared" si="6"/>
        <v>1043583.9794000001</v>
      </c>
      <c r="E93" s="350">
        <f t="shared" si="7"/>
        <v>10435.839794000001</v>
      </c>
      <c r="F93" s="350">
        <f t="shared" si="8"/>
        <v>1043.5839794000001</v>
      </c>
      <c r="G93" s="351">
        <f t="shared" si="9"/>
        <v>11479.423773400002</v>
      </c>
      <c r="J93" s="229"/>
    </row>
    <row r="94" spans="1:16" x14ac:dyDescent="0.15">
      <c r="A94" s="230" t="s">
        <v>2261</v>
      </c>
      <c r="B94" s="180">
        <f t="shared" si="10"/>
        <v>16142</v>
      </c>
      <c r="C94" s="349">
        <v>23.394500000000001</v>
      </c>
      <c r="D94" s="350">
        <f t="shared" si="6"/>
        <v>377634.01900000003</v>
      </c>
      <c r="E94" s="350">
        <f t="shared" si="7"/>
        <v>3776.3401900000003</v>
      </c>
      <c r="F94" s="350">
        <f t="shared" si="8"/>
        <v>377.63401900000008</v>
      </c>
      <c r="G94" s="351">
        <f t="shared" si="9"/>
        <v>4153.974209</v>
      </c>
      <c r="J94" s="259"/>
    </row>
    <row r="95" spans="1:16" x14ac:dyDescent="0.15">
      <c r="A95" s="230" t="s">
        <v>2305</v>
      </c>
      <c r="B95" s="180">
        <f t="shared" si="10"/>
        <v>39710</v>
      </c>
      <c r="C95" s="349">
        <v>24.025600000000001</v>
      </c>
      <c r="D95" s="350">
        <f t="shared" ref="D95" si="11">+B95*C95</f>
        <v>954056.576</v>
      </c>
      <c r="E95" s="350">
        <f t="shared" ref="E95" si="12">+D95*0.01</f>
        <v>9540.5657599999995</v>
      </c>
      <c r="F95" s="350">
        <f t="shared" ref="F95" si="13">+E95*0.1</f>
        <v>954.05657599999995</v>
      </c>
      <c r="G95" s="351">
        <f t="shared" ref="G95" si="14">+E95+F95</f>
        <v>10494.622336</v>
      </c>
      <c r="J95" s="259"/>
    </row>
    <row r="96" spans="1:16" ht="12" thickBot="1" x14ac:dyDescent="0.2">
      <c r="A96" s="230"/>
      <c r="B96" s="381">
        <f>SUM(B91:B95)</f>
        <v>206011</v>
      </c>
      <c r="C96" s="349"/>
      <c r="D96" s="350"/>
      <c r="E96" s="380">
        <f>SUM(E91:E95)</f>
        <v>47802.364964</v>
      </c>
      <c r="F96" s="380">
        <f t="shared" ref="F96:G96" si="15">SUM(F91:F95)</f>
        <v>4780.2364964000008</v>
      </c>
      <c r="G96" s="380">
        <f t="shared" si="15"/>
        <v>52582.601460400001</v>
      </c>
      <c r="J96" s="259"/>
    </row>
    <row r="97" spans="1:10" ht="12" thickTop="1" x14ac:dyDescent="0.15">
      <c r="A97" s="243" t="s">
        <v>2258</v>
      </c>
      <c r="B97" s="180">
        <f t="shared" si="10"/>
        <v>123020</v>
      </c>
      <c r="C97" s="427">
        <v>22.111999999999998</v>
      </c>
      <c r="D97" s="350">
        <f t="shared" ref="D97" si="16">+B97*C97</f>
        <v>2720218.2399999998</v>
      </c>
      <c r="E97" s="350">
        <f t="shared" ref="E97" si="17">+D97*0.01</f>
        <v>27202.182399999998</v>
      </c>
      <c r="F97" s="350">
        <f t="shared" ref="F97" si="18">+E97*0.1</f>
        <v>2720.2182400000002</v>
      </c>
      <c r="G97" s="351">
        <f t="shared" ref="G97" si="19">+E97+F97</f>
        <v>29922.40064</v>
      </c>
      <c r="J97" s="259"/>
    </row>
    <row r="98" spans="1:10" x14ac:dyDescent="0.15">
      <c r="A98" s="243" t="s">
        <v>2262</v>
      </c>
      <c r="B98" s="180">
        <f t="shared" si="10"/>
        <v>24660</v>
      </c>
      <c r="C98" s="427">
        <v>22.0181</v>
      </c>
      <c r="D98" s="350">
        <f t="shared" ref="D98" si="20">+B98*C98</f>
        <v>542966.34600000002</v>
      </c>
      <c r="E98" s="350">
        <f t="shared" ref="E98" si="21">+D98*0.01</f>
        <v>5429.6634600000007</v>
      </c>
      <c r="F98" s="350">
        <f t="shared" ref="F98" si="22">+E98*0.1</f>
        <v>542.96634600000004</v>
      </c>
      <c r="G98" s="351">
        <f t="shared" ref="G98" si="23">+E98+F98</f>
        <v>5972.6298060000008</v>
      </c>
      <c r="J98" s="259"/>
    </row>
    <row r="99" spans="1:10" x14ac:dyDescent="0.15">
      <c r="A99" s="243" t="s">
        <v>2304</v>
      </c>
      <c r="B99" s="180">
        <f t="shared" si="10"/>
        <v>118968</v>
      </c>
      <c r="C99" s="427">
        <v>22.1051</v>
      </c>
      <c r="D99" s="350">
        <f t="shared" ref="D99" si="24">+B99*C99</f>
        <v>2629799.5367999999</v>
      </c>
      <c r="E99" s="350">
        <f t="shared" ref="E99" si="25">+D99*0.01</f>
        <v>26297.995368</v>
      </c>
      <c r="F99" s="350">
        <f t="shared" ref="F99" si="26">+E99*0.1</f>
        <v>2629.7995368000002</v>
      </c>
      <c r="G99" s="351">
        <f t="shared" ref="G99" si="27">+E99+F99</f>
        <v>28927.794904800001</v>
      </c>
      <c r="J99" s="259"/>
    </row>
    <row r="100" spans="1:10" ht="12" thickBot="1" x14ac:dyDescent="0.2">
      <c r="B100" s="402">
        <f>SUM(B97:B99)</f>
        <v>266648</v>
      </c>
      <c r="E100" s="352">
        <f>SUM(E97:E99)</f>
        <v>58929.841227999997</v>
      </c>
      <c r="F100" s="352">
        <f t="shared" ref="F100:G100" si="28">SUM(F97:F99)</f>
        <v>5892.9841228000005</v>
      </c>
      <c r="G100" s="352">
        <f t="shared" si="28"/>
        <v>64822.825350800005</v>
      </c>
      <c r="J100" s="259"/>
    </row>
    <row r="101" spans="1:10" ht="12" thickTop="1" x14ac:dyDescent="0.15"/>
  </sheetData>
  <mergeCells count="7">
    <mergeCell ref="B77:D7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P94"/>
  <sheetViews>
    <sheetView zoomScale="115" zoomScaleNormal="115" workbookViewId="0">
      <pane ySplit="6" topLeftCell="A16" activePane="bottomLeft" state="frozen"/>
      <selection pane="bottomLeft" activeCell="G76" sqref="G76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1.28515625" style="181" bestFit="1" customWidth="1"/>
    <col min="5" max="5" width="10.85546875" style="181" bestFit="1" customWidth="1"/>
    <col min="6" max="6" width="14" style="182" bestFit="1" customWidth="1"/>
    <col min="7" max="7" width="11.85546875" style="180" bestFit="1" customWidth="1"/>
    <col min="8" max="8" width="10.140625" style="181" bestFit="1" customWidth="1"/>
    <col min="9" max="9" width="11.7109375" style="180" customWidth="1"/>
    <col min="10" max="10" width="11.7109375" style="182" customWidth="1"/>
    <col min="11" max="11" width="13.85546875" style="181" bestFit="1" customWidth="1"/>
    <col min="12" max="12" width="11.7109375" style="180" customWidth="1"/>
    <col min="13" max="13" width="11.7109375" style="182" customWidth="1"/>
    <col min="14" max="14" width="10.5703125" style="180" bestFit="1" customWidth="1"/>
    <col min="15" max="15" width="11.71093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2303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2219</v>
      </c>
      <c r="B7" s="263"/>
      <c r="C7" s="328">
        <v>25748.536699998851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25748.536699998851</v>
      </c>
      <c r="O7" s="328">
        <f>+C75</f>
        <v>879017.32669999881</v>
      </c>
    </row>
    <row r="8" spans="1:15" x14ac:dyDescent="0.15">
      <c r="A8" s="193" t="s">
        <v>2220</v>
      </c>
      <c r="B8" s="193"/>
      <c r="C8" s="329">
        <v>44807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25748.536699998851</v>
      </c>
      <c r="O8" s="329">
        <f>O7+G8-I8-L8</f>
        <v>879017.32669999881</v>
      </c>
    </row>
    <row r="9" spans="1:15" x14ac:dyDescent="0.15">
      <c r="A9" s="193" t="s">
        <v>2221</v>
      </c>
      <c r="B9" s="193"/>
      <c r="C9" s="329">
        <v>89686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25748.536699998851</v>
      </c>
      <c r="O9" s="329">
        <f t="shared" ref="O9:O10" si="1">O8+G9-I9-L9</f>
        <v>879017.32669999881</v>
      </c>
    </row>
    <row r="10" spans="1:15" x14ac:dyDescent="0.15">
      <c r="A10" s="193" t="s">
        <v>2217</v>
      </c>
      <c r="B10" s="193"/>
      <c r="C10" s="329">
        <v>44848.271999999997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25748.536699998851</v>
      </c>
      <c r="O10" s="329">
        <f t="shared" si="1"/>
        <v>879017.32669999881</v>
      </c>
    </row>
    <row r="11" spans="1:15" x14ac:dyDescent="0.15">
      <c r="A11" s="193" t="s">
        <v>2218</v>
      </c>
      <c r="B11" s="193"/>
      <c r="C11" s="329">
        <v>89901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28" si="2">+N10-I11-L11</f>
        <v>25748.536699998851</v>
      </c>
      <c r="O11" s="329">
        <f t="shared" ref="O11:O28" si="3">O10+G11-I11-L11</f>
        <v>879017.32669999881</v>
      </c>
    </row>
    <row r="12" spans="1:15" x14ac:dyDescent="0.15">
      <c r="A12" s="193" t="s">
        <v>2257</v>
      </c>
      <c r="B12" s="193"/>
      <c r="C12" s="329">
        <v>134846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25748.536699998851</v>
      </c>
      <c r="O12" s="329">
        <f t="shared" si="3"/>
        <v>879017.32669999881</v>
      </c>
    </row>
    <row r="13" spans="1:15" x14ac:dyDescent="0.15">
      <c r="A13" s="193" t="s">
        <v>2258</v>
      </c>
      <c r="B13" s="193"/>
      <c r="C13" s="329">
        <v>89801.301999999996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25748.536699998851</v>
      </c>
      <c r="O13" s="329">
        <f t="shared" si="3"/>
        <v>879017.32669999881</v>
      </c>
    </row>
    <row r="14" spans="1:15" x14ac:dyDescent="0.15">
      <c r="A14" s="193" t="s">
        <v>2259</v>
      </c>
      <c r="B14" s="193"/>
      <c r="C14" s="329">
        <v>89837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25748.536699998851</v>
      </c>
      <c r="O14" s="329">
        <f t="shared" si="3"/>
        <v>879017.32669999881</v>
      </c>
    </row>
    <row r="15" spans="1:15" x14ac:dyDescent="0.15">
      <c r="A15" s="193" t="s">
        <v>2258</v>
      </c>
      <c r="B15" s="193"/>
      <c r="C15" s="329">
        <v>89873.448999999993</v>
      </c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25748.536699998851</v>
      </c>
      <c r="O15" s="329">
        <f t="shared" si="3"/>
        <v>879017.32669999881</v>
      </c>
    </row>
    <row r="16" spans="1:15" x14ac:dyDescent="0.15">
      <c r="A16" s="193" t="s">
        <v>2260</v>
      </c>
      <c r="B16" s="193"/>
      <c r="C16" s="329">
        <v>44915</v>
      </c>
      <c r="D16" s="201"/>
      <c r="E16" s="193"/>
      <c r="F16" s="193"/>
      <c r="G16" s="329"/>
      <c r="H16" s="201"/>
      <c r="I16" s="329"/>
      <c r="J16" s="193"/>
      <c r="K16" s="193"/>
      <c r="L16" s="329"/>
      <c r="M16" s="193"/>
      <c r="N16" s="329">
        <f t="shared" si="2"/>
        <v>25748.536699998851</v>
      </c>
      <c r="O16" s="329">
        <f t="shared" si="3"/>
        <v>879017.32669999881</v>
      </c>
    </row>
    <row r="17" spans="1:15" x14ac:dyDescent="0.15">
      <c r="A17" s="193" t="s">
        <v>2261</v>
      </c>
      <c r="B17" s="193"/>
      <c r="C17" s="329">
        <v>44898</v>
      </c>
      <c r="D17" s="201"/>
      <c r="E17" s="193"/>
      <c r="F17" s="193"/>
      <c r="G17" s="329"/>
      <c r="H17" s="201"/>
      <c r="I17" s="329"/>
      <c r="J17" s="193"/>
      <c r="K17" s="193"/>
      <c r="L17" s="329"/>
      <c r="M17" s="193"/>
      <c r="N17" s="329">
        <f t="shared" si="2"/>
        <v>25748.536699998851</v>
      </c>
      <c r="O17" s="329">
        <f t="shared" si="3"/>
        <v>879017.32669999881</v>
      </c>
    </row>
    <row r="18" spans="1:15" x14ac:dyDescent="0.15">
      <c r="A18" s="193" t="s">
        <v>2262</v>
      </c>
      <c r="B18" s="193"/>
      <c r="C18" s="329">
        <v>44936.767</v>
      </c>
      <c r="D18" s="201"/>
      <c r="E18" s="193"/>
      <c r="F18" s="193"/>
      <c r="G18" s="329"/>
      <c r="H18" s="201"/>
      <c r="I18" s="329"/>
      <c r="J18" s="193"/>
      <c r="K18" s="193"/>
      <c r="L18" s="329"/>
      <c r="M18" s="193"/>
      <c r="N18" s="329">
        <f t="shared" si="2"/>
        <v>25748.536699998851</v>
      </c>
      <c r="O18" s="329">
        <f t="shared" si="3"/>
        <v>879017.32669999881</v>
      </c>
    </row>
    <row r="19" spans="1:15" x14ac:dyDescent="0.15">
      <c r="A19" s="193" t="s">
        <v>2263</v>
      </c>
      <c r="B19" s="193"/>
      <c r="C19" s="329">
        <v>44919</v>
      </c>
      <c r="D19" s="201"/>
      <c r="E19" s="193"/>
      <c r="F19" s="203"/>
      <c r="G19" s="329"/>
      <c r="H19" s="201"/>
      <c r="I19" s="329"/>
      <c r="J19" s="193"/>
      <c r="K19" s="193"/>
      <c r="L19" s="329"/>
      <c r="M19" s="193"/>
      <c r="N19" s="329">
        <f t="shared" si="2"/>
        <v>25748.536699998851</v>
      </c>
      <c r="O19" s="329">
        <f t="shared" si="3"/>
        <v>879017.32669999881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/>
      <c r="I20" s="329"/>
      <c r="J20" s="193"/>
      <c r="K20" s="193"/>
      <c r="L20" s="329"/>
      <c r="M20" s="193"/>
      <c r="N20" s="329">
        <f t="shared" si="2"/>
        <v>25748.536699998851</v>
      </c>
      <c r="O20" s="329">
        <f t="shared" si="3"/>
        <v>879017.32669999881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2272</v>
      </c>
      <c r="I21" s="329">
        <v>6143.38</v>
      </c>
      <c r="J21" s="193" t="s">
        <v>2219</v>
      </c>
      <c r="K21" s="193"/>
      <c r="L21" s="329"/>
      <c r="M21" s="193"/>
      <c r="N21" s="329">
        <f t="shared" si="2"/>
        <v>19605.15669999885</v>
      </c>
      <c r="O21" s="329">
        <f t="shared" si="3"/>
        <v>872873.94669999881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2273</v>
      </c>
      <c r="I22" s="329">
        <v>4001.1</v>
      </c>
      <c r="J22" s="193" t="s">
        <v>2219</v>
      </c>
      <c r="K22" s="193"/>
      <c r="L22" s="329"/>
      <c r="M22" s="193"/>
      <c r="N22" s="329">
        <f t="shared" si="2"/>
        <v>15604.05669999885</v>
      </c>
      <c r="O22" s="329">
        <f t="shared" si="3"/>
        <v>868872.84669999883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2274</v>
      </c>
      <c r="I23" s="329">
        <v>5624.28</v>
      </c>
      <c r="J23" s="193" t="s">
        <v>2219</v>
      </c>
      <c r="K23" s="193"/>
      <c r="L23" s="329"/>
      <c r="M23" s="193"/>
      <c r="N23" s="329">
        <f t="shared" si="2"/>
        <v>9979.7766999988489</v>
      </c>
      <c r="O23" s="329">
        <f t="shared" si="3"/>
        <v>863248.5666999988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2275</v>
      </c>
      <c r="I24" s="329">
        <v>9979.7766999988489</v>
      </c>
      <c r="J24" s="193" t="s">
        <v>2219</v>
      </c>
      <c r="K24" s="193"/>
      <c r="L24" s="329"/>
      <c r="M24" s="193"/>
      <c r="N24" s="329">
        <f t="shared" si="2"/>
        <v>0</v>
      </c>
      <c r="O24" s="329">
        <f t="shared" si="3"/>
        <v>853268.78999999992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2275</v>
      </c>
      <c r="I25" s="329">
        <v>12648.853300001199</v>
      </c>
      <c r="J25" s="193" t="s">
        <v>2220</v>
      </c>
      <c r="K25" s="193" t="s">
        <v>2311</v>
      </c>
      <c r="L25" s="329">
        <v>19708.96</v>
      </c>
      <c r="M25" s="193" t="s">
        <v>2220</v>
      </c>
      <c r="N25" s="329">
        <f>C8+N24-I25-L25</f>
        <v>12449.186699998801</v>
      </c>
      <c r="O25" s="329">
        <f t="shared" si="3"/>
        <v>820910.97669999872</v>
      </c>
    </row>
    <row r="26" spans="1:15" x14ac:dyDescent="0.15">
      <c r="A26" s="193"/>
      <c r="B26" s="193"/>
      <c r="C26" s="329"/>
      <c r="D26" s="201" t="s">
        <v>2276</v>
      </c>
      <c r="E26" s="193" t="s">
        <v>319</v>
      </c>
      <c r="F26" s="193" t="s">
        <v>2304</v>
      </c>
      <c r="G26" s="329">
        <v>89826.093999999997</v>
      </c>
      <c r="H26" s="201" t="s">
        <v>2276</v>
      </c>
      <c r="I26" s="329">
        <v>4523.7299999999996</v>
      </c>
      <c r="J26" s="193" t="s">
        <v>2220</v>
      </c>
      <c r="K26" s="193"/>
      <c r="L26" s="329"/>
      <c r="M26" s="193"/>
      <c r="N26" s="329">
        <f t="shared" si="2"/>
        <v>7925.4566999988019</v>
      </c>
      <c r="O26" s="329">
        <f t="shared" si="3"/>
        <v>906213.34069999878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2277</v>
      </c>
      <c r="I27" s="329">
        <v>3298.3</v>
      </c>
      <c r="J27" s="193" t="s">
        <v>2220</v>
      </c>
      <c r="K27" s="193"/>
      <c r="L27" s="329"/>
      <c r="M27" s="193"/>
      <c r="N27" s="329">
        <f t="shared" si="2"/>
        <v>4627.1566999988017</v>
      </c>
      <c r="O27" s="329">
        <f t="shared" si="3"/>
        <v>902915.04069999873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2278</v>
      </c>
      <c r="I28" s="329">
        <v>3295.9799999999996</v>
      </c>
      <c r="J28" s="193" t="s">
        <v>2220</v>
      </c>
      <c r="K28" s="193"/>
      <c r="L28" s="329"/>
      <c r="M28" s="193"/>
      <c r="N28" s="329">
        <f t="shared" si="2"/>
        <v>1331.1766999988022</v>
      </c>
      <c r="O28" s="329">
        <f t="shared" si="3"/>
        <v>899619.06069999875</v>
      </c>
    </row>
    <row r="29" spans="1:15" x14ac:dyDescent="0.15">
      <c r="A29" s="193"/>
      <c r="B29" s="193"/>
      <c r="C29" s="329"/>
      <c r="D29" s="201"/>
      <c r="E29" s="193"/>
      <c r="F29" s="193"/>
      <c r="G29" s="329"/>
      <c r="H29" s="201" t="s">
        <v>2279</v>
      </c>
      <c r="I29" s="329">
        <v>1331.1766999988022</v>
      </c>
      <c r="J29" s="193" t="s">
        <v>2220</v>
      </c>
      <c r="K29" s="193"/>
      <c r="L29" s="329"/>
      <c r="M29" s="193"/>
      <c r="N29" s="329">
        <f t="shared" ref="N29:N32" si="4">+N28-I29-L29</f>
        <v>0</v>
      </c>
      <c r="O29" s="329">
        <f t="shared" ref="O29:O32" si="5">O28+G29-I29-L29</f>
        <v>898287.88399999996</v>
      </c>
    </row>
    <row r="30" spans="1:15" x14ac:dyDescent="0.15">
      <c r="A30" s="193"/>
      <c r="B30" s="193"/>
      <c r="C30" s="329"/>
      <c r="D30" s="201"/>
      <c r="E30" s="193"/>
      <c r="F30" s="193"/>
      <c r="G30" s="329"/>
      <c r="H30" s="201" t="s">
        <v>2279</v>
      </c>
      <c r="I30" s="329">
        <v>4229.6733000012</v>
      </c>
      <c r="J30" s="193" t="s">
        <v>2221</v>
      </c>
      <c r="K30" s="193" t="s">
        <v>2311</v>
      </c>
      <c r="L30" s="329">
        <v>23726.61</v>
      </c>
      <c r="M30" s="193" t="s">
        <v>2221</v>
      </c>
      <c r="N30" s="329">
        <f>C9+N29-I30-L30</f>
        <v>61729.716699998797</v>
      </c>
      <c r="O30" s="329">
        <f t="shared" si="5"/>
        <v>870331.60069999879</v>
      </c>
    </row>
    <row r="31" spans="1:15" x14ac:dyDescent="0.15">
      <c r="A31" s="193"/>
      <c r="B31" s="193"/>
      <c r="C31" s="329"/>
      <c r="D31" s="201"/>
      <c r="E31" s="193"/>
      <c r="F31" s="193"/>
      <c r="G31" s="329"/>
      <c r="H31" s="201" t="s">
        <v>2279</v>
      </c>
      <c r="I31" s="329"/>
      <c r="J31" s="193"/>
      <c r="K31" s="193" t="s">
        <v>2311</v>
      </c>
      <c r="L31" s="329">
        <v>22289.24</v>
      </c>
      <c r="M31" s="193" t="s">
        <v>2221</v>
      </c>
      <c r="N31" s="329">
        <f t="shared" si="4"/>
        <v>39440.476699998791</v>
      </c>
      <c r="O31" s="329">
        <f t="shared" si="5"/>
        <v>848042.3606999988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2280</v>
      </c>
      <c r="I32" s="329">
        <v>4627.5424000000003</v>
      </c>
      <c r="J32" s="193" t="s">
        <v>2221</v>
      </c>
      <c r="K32" s="193"/>
      <c r="L32" s="329"/>
      <c r="M32" s="193"/>
      <c r="N32" s="329">
        <f t="shared" si="4"/>
        <v>34812.934299998793</v>
      </c>
      <c r="O32" s="329">
        <f t="shared" si="5"/>
        <v>843414.81829999876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2281</v>
      </c>
      <c r="I33" s="329">
        <v>4420.3609999999999</v>
      </c>
      <c r="J33" s="193" t="s">
        <v>2221</v>
      </c>
      <c r="K33" s="193"/>
      <c r="L33" s="329"/>
      <c r="M33" s="193"/>
      <c r="N33" s="329">
        <f t="shared" ref="N33:N74" si="6">+N32-I33-L33</f>
        <v>30392.573299998792</v>
      </c>
      <c r="O33" s="329">
        <f t="shared" ref="O33:O74" si="7">O32+G33-I33-L33</f>
        <v>838994.45729999873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2282</v>
      </c>
      <c r="I34" s="329">
        <v>12401.36</v>
      </c>
      <c r="J34" s="193" t="s">
        <v>2221</v>
      </c>
      <c r="K34" s="193"/>
      <c r="L34" s="329"/>
      <c r="M34" s="193"/>
      <c r="N34" s="329">
        <f t="shared" si="6"/>
        <v>17991.213299998792</v>
      </c>
      <c r="O34" s="329">
        <f t="shared" si="7"/>
        <v>826593.09729999874</v>
      </c>
    </row>
    <row r="35" spans="1:15" x14ac:dyDescent="0.15">
      <c r="A35" s="193"/>
      <c r="B35" s="193"/>
      <c r="C35" s="329"/>
      <c r="D35" s="201" t="s">
        <v>2283</v>
      </c>
      <c r="E35" s="193" t="s">
        <v>319</v>
      </c>
      <c r="F35" s="193" t="s">
        <v>2304</v>
      </c>
      <c r="G35" s="329">
        <f>44984.312+44986.311</f>
        <v>89970.622999999992</v>
      </c>
      <c r="H35" s="201" t="s">
        <v>2283</v>
      </c>
      <c r="I35" s="329">
        <v>3810.9699999999993</v>
      </c>
      <c r="J35" s="193" t="s">
        <v>2221</v>
      </c>
      <c r="K35" s="193"/>
      <c r="L35" s="329"/>
      <c r="M35" s="193"/>
      <c r="N35" s="329">
        <f t="shared" ref="N35:N39" si="8">+N34-I35-L35</f>
        <v>14180.243299998792</v>
      </c>
      <c r="O35" s="329">
        <f t="shared" ref="O35:O39" si="9">O34+G35-I35-L35</f>
        <v>912752.75029999879</v>
      </c>
    </row>
    <row r="36" spans="1:15" x14ac:dyDescent="0.15">
      <c r="A36" s="193"/>
      <c r="B36" s="193"/>
      <c r="C36" s="329"/>
      <c r="D36" s="201" t="s">
        <v>2283</v>
      </c>
      <c r="E36" s="193" t="s">
        <v>1283</v>
      </c>
      <c r="F36" s="193" t="s">
        <v>2305</v>
      </c>
      <c r="G36" s="329">
        <v>44957</v>
      </c>
      <c r="H36" s="201" t="s">
        <v>2283</v>
      </c>
      <c r="I36" s="329"/>
      <c r="J36" s="193"/>
      <c r="K36" s="193"/>
      <c r="L36" s="329"/>
      <c r="M36" s="193"/>
      <c r="N36" s="329">
        <f t="shared" si="8"/>
        <v>14180.243299998792</v>
      </c>
      <c r="O36" s="329">
        <f t="shared" si="9"/>
        <v>957709.75029999879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2284</v>
      </c>
      <c r="I37" s="329">
        <v>9221.82</v>
      </c>
      <c r="J37" s="193" t="s">
        <v>2221</v>
      </c>
      <c r="K37" s="193"/>
      <c r="L37" s="329"/>
      <c r="M37" s="193"/>
      <c r="N37" s="329">
        <f t="shared" si="8"/>
        <v>4958.4232999987926</v>
      </c>
      <c r="O37" s="329">
        <f t="shared" si="9"/>
        <v>948487.93029999884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2285</v>
      </c>
      <c r="I38" s="329">
        <v>1475.06</v>
      </c>
      <c r="J38" s="193" t="s">
        <v>2221</v>
      </c>
      <c r="K38" s="193"/>
      <c r="L38" s="329"/>
      <c r="M38" s="193"/>
      <c r="N38" s="329">
        <f t="shared" si="8"/>
        <v>3483.3632999987926</v>
      </c>
      <c r="O38" s="329">
        <f t="shared" si="9"/>
        <v>947012.87029999879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2286</v>
      </c>
      <c r="I39" s="329">
        <v>3483.3632999987926</v>
      </c>
      <c r="J39" s="193" t="s">
        <v>2221</v>
      </c>
      <c r="K39" s="193"/>
      <c r="L39" s="329"/>
      <c r="M39" s="193"/>
      <c r="N39" s="329">
        <f t="shared" si="8"/>
        <v>0</v>
      </c>
      <c r="O39" s="329">
        <f t="shared" si="9"/>
        <v>943529.50699999998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2286</v>
      </c>
      <c r="I40" s="329">
        <v>1472.0867000012099</v>
      </c>
      <c r="J40" s="193" t="s">
        <v>2217</v>
      </c>
      <c r="K40" s="193"/>
      <c r="L40" s="329"/>
      <c r="M40" s="193"/>
      <c r="N40" s="329">
        <f>C10+N39-I40-L40</f>
        <v>43376.18529999879</v>
      </c>
      <c r="O40" s="329">
        <f t="shared" ref="O40:O44" si="10">O39+G40-I40-L40</f>
        <v>942057.42029999872</v>
      </c>
    </row>
    <row r="41" spans="1:15" x14ac:dyDescent="0.15">
      <c r="A41" s="193"/>
      <c r="B41" s="193"/>
      <c r="C41" s="329"/>
      <c r="D41" s="201"/>
      <c r="E41" s="193"/>
      <c r="F41" s="193"/>
      <c r="G41" s="329"/>
      <c r="H41" s="201" t="s">
        <v>2287</v>
      </c>
      <c r="I41" s="329">
        <v>3964.36</v>
      </c>
      <c r="J41" s="193" t="s">
        <v>2217</v>
      </c>
      <c r="K41" s="193"/>
      <c r="L41" s="329"/>
      <c r="M41" s="193"/>
      <c r="N41" s="329">
        <f t="shared" ref="N41:N44" si="11">+N40-I41-L41</f>
        <v>39411.825299998789</v>
      </c>
      <c r="O41" s="329">
        <f t="shared" si="10"/>
        <v>938093.06029999873</v>
      </c>
    </row>
    <row r="42" spans="1:15" x14ac:dyDescent="0.15">
      <c r="A42" s="193"/>
      <c r="B42" s="193"/>
      <c r="C42" s="329"/>
      <c r="D42" s="201"/>
      <c r="E42" s="193"/>
      <c r="F42" s="193"/>
      <c r="G42" s="329"/>
      <c r="H42" s="201" t="s">
        <v>2288</v>
      </c>
      <c r="I42" s="329">
        <v>4357.8099999999995</v>
      </c>
      <c r="J42" s="193" t="s">
        <v>2217</v>
      </c>
      <c r="K42" s="193"/>
      <c r="L42" s="329"/>
      <c r="M42" s="193"/>
      <c r="N42" s="329">
        <f t="shared" si="11"/>
        <v>35054.015299998791</v>
      </c>
      <c r="O42" s="329">
        <f t="shared" si="10"/>
        <v>933735.25029999868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2289</v>
      </c>
      <c r="I43" s="329">
        <v>6376.2900000000009</v>
      </c>
      <c r="J43" s="193" t="s">
        <v>2217</v>
      </c>
      <c r="K43" s="193"/>
      <c r="L43" s="329"/>
      <c r="M43" s="193"/>
      <c r="N43" s="329">
        <f t="shared" si="11"/>
        <v>28677.72529999879</v>
      </c>
      <c r="O43" s="329">
        <f t="shared" si="10"/>
        <v>927358.96029999864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2290</v>
      </c>
      <c r="I44" s="329">
        <v>9112.98</v>
      </c>
      <c r="J44" s="193" t="s">
        <v>2217</v>
      </c>
      <c r="K44" s="193"/>
      <c r="L44" s="329"/>
      <c r="M44" s="193"/>
      <c r="N44" s="329">
        <f t="shared" si="11"/>
        <v>19564.745299998791</v>
      </c>
      <c r="O44" s="329">
        <f t="shared" si="10"/>
        <v>918245.98029999866</v>
      </c>
    </row>
    <row r="45" spans="1:15" x14ac:dyDescent="0.15">
      <c r="A45" s="193"/>
      <c r="B45" s="193"/>
      <c r="C45" s="329"/>
      <c r="D45" s="201"/>
      <c r="E45" s="193"/>
      <c r="F45" s="193"/>
      <c r="G45" s="329"/>
      <c r="H45" s="201" t="s">
        <v>2291</v>
      </c>
      <c r="I45" s="329">
        <v>3458.4500000000003</v>
      </c>
      <c r="J45" s="193" t="s">
        <v>2217</v>
      </c>
      <c r="K45" s="193" t="s">
        <v>2312</v>
      </c>
      <c r="L45" s="329">
        <v>16106.29529999879</v>
      </c>
      <c r="M45" s="193" t="s">
        <v>2217</v>
      </c>
      <c r="N45" s="329">
        <f t="shared" si="6"/>
        <v>0</v>
      </c>
      <c r="O45" s="329">
        <f t="shared" si="7"/>
        <v>898681.23499999987</v>
      </c>
    </row>
    <row r="46" spans="1:15" x14ac:dyDescent="0.15">
      <c r="A46" s="193"/>
      <c r="B46" s="193"/>
      <c r="C46" s="329"/>
      <c r="D46" s="201"/>
      <c r="E46" s="193"/>
      <c r="F46" s="193"/>
      <c r="G46" s="329"/>
      <c r="H46" s="201" t="s">
        <v>2291</v>
      </c>
      <c r="I46" s="329"/>
      <c r="J46" s="193"/>
      <c r="K46" s="193" t="s">
        <v>2311</v>
      </c>
      <c r="L46" s="329">
        <v>13354.8147000012</v>
      </c>
      <c r="M46" s="193" t="s">
        <v>2218</v>
      </c>
      <c r="N46" s="329">
        <f>C11+N45-I46-L46</f>
        <v>76546.185299998804</v>
      </c>
      <c r="O46" s="329">
        <f t="shared" ref="O46:O48" si="12">O45+G46-I46-L46</f>
        <v>885326.42029999872</v>
      </c>
    </row>
    <row r="47" spans="1:15" x14ac:dyDescent="0.15">
      <c r="A47" s="193"/>
      <c r="B47" s="193"/>
      <c r="C47" s="329"/>
      <c r="D47" s="201"/>
      <c r="E47" s="193"/>
      <c r="F47" s="193"/>
      <c r="G47" s="329"/>
      <c r="H47" s="201" t="s">
        <v>2292</v>
      </c>
      <c r="I47" s="329">
        <v>1533.13</v>
      </c>
      <c r="J47" s="193" t="s">
        <v>2218</v>
      </c>
      <c r="K47" s="193"/>
      <c r="L47" s="329"/>
      <c r="M47" s="193"/>
      <c r="N47" s="329">
        <f t="shared" ref="N47:N48" si="13">+N46-I47-L47</f>
        <v>75013.055299998799</v>
      </c>
      <c r="O47" s="329">
        <f t="shared" si="12"/>
        <v>883793.29029999871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2293</v>
      </c>
      <c r="I48" s="329">
        <v>3649.55</v>
      </c>
      <c r="J48" s="193" t="s">
        <v>2218</v>
      </c>
      <c r="K48" s="193"/>
      <c r="L48" s="329"/>
      <c r="M48" s="193"/>
      <c r="N48" s="329">
        <f t="shared" si="13"/>
        <v>71363.505299998797</v>
      </c>
      <c r="O48" s="329">
        <f t="shared" si="12"/>
        <v>880143.74029999867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 t="s">
        <v>2294</v>
      </c>
      <c r="I49" s="329">
        <v>4101</v>
      </c>
      <c r="J49" s="193" t="s">
        <v>2218</v>
      </c>
      <c r="K49" s="193"/>
      <c r="L49" s="329"/>
      <c r="M49" s="193"/>
      <c r="N49" s="329">
        <f t="shared" si="6"/>
        <v>67262.505299998797</v>
      </c>
      <c r="O49" s="329">
        <f t="shared" si="7"/>
        <v>876042.74029999867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 t="s">
        <v>2295</v>
      </c>
      <c r="I50" s="329">
        <v>7489.88</v>
      </c>
      <c r="J50" s="193" t="s">
        <v>2218</v>
      </c>
      <c r="K50" s="193"/>
      <c r="L50" s="329"/>
      <c r="M50" s="193"/>
      <c r="N50" s="329">
        <f t="shared" si="6"/>
        <v>59772.625299998799</v>
      </c>
      <c r="O50" s="329">
        <f t="shared" si="7"/>
        <v>868552.86029999866</v>
      </c>
    </row>
    <row r="51" spans="1:15" x14ac:dyDescent="0.15">
      <c r="A51" s="193"/>
      <c r="B51" s="193"/>
      <c r="C51" s="329"/>
      <c r="D51" s="201"/>
      <c r="E51" s="193"/>
      <c r="F51" s="193"/>
      <c r="G51" s="329"/>
      <c r="H51" s="201" t="s">
        <v>2296</v>
      </c>
      <c r="I51" s="329">
        <v>4591.41</v>
      </c>
      <c r="J51" s="193" t="s">
        <v>2218</v>
      </c>
      <c r="K51" s="193"/>
      <c r="L51" s="329"/>
      <c r="M51" s="193"/>
      <c r="N51" s="329">
        <f t="shared" si="6"/>
        <v>55181.215299998803</v>
      </c>
      <c r="O51" s="329">
        <f t="shared" si="7"/>
        <v>863961.45029999863</v>
      </c>
    </row>
    <row r="52" spans="1:15" x14ac:dyDescent="0.15">
      <c r="A52" s="193"/>
      <c r="B52" s="193"/>
      <c r="C52" s="329"/>
      <c r="D52" s="201"/>
      <c r="E52" s="193"/>
      <c r="F52" s="193"/>
      <c r="G52" s="329"/>
      <c r="H52" s="201" t="s">
        <v>2297</v>
      </c>
      <c r="I52" s="329">
        <v>5304.54</v>
      </c>
      <c r="J52" s="193" t="s">
        <v>2218</v>
      </c>
      <c r="K52" s="193"/>
      <c r="L52" s="329"/>
      <c r="M52" s="193"/>
      <c r="N52" s="329">
        <f t="shared" si="6"/>
        <v>49876.675299998802</v>
      </c>
      <c r="O52" s="329">
        <f t="shared" si="7"/>
        <v>858656.91029999859</v>
      </c>
    </row>
    <row r="53" spans="1:15" x14ac:dyDescent="0.15">
      <c r="A53" s="193"/>
      <c r="B53" s="193"/>
      <c r="C53" s="329"/>
      <c r="D53" s="201"/>
      <c r="E53" s="193"/>
      <c r="F53" s="193"/>
      <c r="G53" s="329"/>
      <c r="H53" s="201" t="s">
        <v>2298</v>
      </c>
      <c r="I53" s="329">
        <v>5937.7699999999995</v>
      </c>
      <c r="J53" s="193" t="s">
        <v>2218</v>
      </c>
      <c r="K53" s="193"/>
      <c r="L53" s="329"/>
      <c r="M53" s="193"/>
      <c r="N53" s="329">
        <f t="shared" si="6"/>
        <v>43938.905299998805</v>
      </c>
      <c r="O53" s="329">
        <f t="shared" si="7"/>
        <v>852719.14029999857</v>
      </c>
    </row>
    <row r="54" spans="1:15" x14ac:dyDescent="0.15">
      <c r="A54" s="193"/>
      <c r="B54" s="193"/>
      <c r="C54" s="329"/>
      <c r="D54" s="201"/>
      <c r="E54" s="193"/>
      <c r="F54" s="193"/>
      <c r="G54" s="329"/>
      <c r="H54" s="201" t="s">
        <v>2299</v>
      </c>
      <c r="I54" s="329">
        <v>2451.02</v>
      </c>
      <c r="J54" s="193" t="s">
        <v>2218</v>
      </c>
      <c r="K54" s="193" t="s">
        <v>2311</v>
      </c>
      <c r="L54" s="329">
        <v>5903.81</v>
      </c>
      <c r="M54" s="193" t="s">
        <v>2218</v>
      </c>
      <c r="N54" s="329">
        <f t="shared" si="6"/>
        <v>35584.075299998811</v>
      </c>
      <c r="O54" s="329">
        <f t="shared" si="7"/>
        <v>844364.3102999985</v>
      </c>
    </row>
    <row r="55" spans="1:15" x14ac:dyDescent="0.15">
      <c r="A55" s="193"/>
      <c r="B55" s="193"/>
      <c r="C55" s="329"/>
      <c r="D55" s="201"/>
      <c r="E55" s="193"/>
      <c r="F55" s="193"/>
      <c r="G55" s="329"/>
      <c r="H55" s="201" t="s">
        <v>2300</v>
      </c>
      <c r="I55" s="329">
        <v>8782.2900000000009</v>
      </c>
      <c r="J55" s="193" t="s">
        <v>2218</v>
      </c>
      <c r="K55" s="193" t="s">
        <v>2311</v>
      </c>
      <c r="L55" s="329">
        <v>11154.41</v>
      </c>
      <c r="M55" s="193" t="s">
        <v>2218</v>
      </c>
      <c r="N55" s="329">
        <f t="shared" si="6"/>
        <v>15647.37529999881</v>
      </c>
      <c r="O55" s="329">
        <f t="shared" si="7"/>
        <v>824427.61029999843</v>
      </c>
    </row>
    <row r="56" spans="1:15" x14ac:dyDescent="0.15">
      <c r="A56" s="193"/>
      <c r="B56" s="193"/>
      <c r="C56" s="329"/>
      <c r="D56" s="201"/>
      <c r="E56" s="193"/>
      <c r="F56" s="193"/>
      <c r="G56" s="329"/>
      <c r="H56" s="201" t="s">
        <v>2301</v>
      </c>
      <c r="I56" s="329">
        <v>6787.420000000001</v>
      </c>
      <c r="J56" s="193" t="s">
        <v>2218</v>
      </c>
      <c r="K56" s="193"/>
      <c r="L56" s="329"/>
      <c r="M56" s="193"/>
      <c r="N56" s="329">
        <f t="shared" si="6"/>
        <v>8859.9552999988082</v>
      </c>
      <c r="O56" s="329">
        <f t="shared" si="7"/>
        <v>817640.19029999839</v>
      </c>
    </row>
    <row r="57" spans="1:15" x14ac:dyDescent="0.15">
      <c r="A57" s="193"/>
      <c r="B57" s="193"/>
      <c r="C57" s="329"/>
      <c r="D57" s="201"/>
      <c r="E57" s="193"/>
      <c r="F57" s="193"/>
      <c r="G57" s="329"/>
      <c r="H57" s="201" t="s">
        <v>2302</v>
      </c>
      <c r="I57" s="329">
        <v>8859.9552999988082</v>
      </c>
      <c r="J57" s="193" t="s">
        <v>2218</v>
      </c>
      <c r="K57" s="193"/>
      <c r="L57" s="329"/>
      <c r="M57" s="193"/>
      <c r="N57" s="329">
        <f t="shared" si="6"/>
        <v>0</v>
      </c>
      <c r="O57" s="329">
        <f t="shared" si="7"/>
        <v>808780.23499999964</v>
      </c>
    </row>
    <row r="58" spans="1:15" x14ac:dyDescent="0.15">
      <c r="A58" s="193"/>
      <c r="B58" s="193"/>
      <c r="C58" s="329"/>
      <c r="D58" s="201"/>
      <c r="E58" s="193"/>
      <c r="F58" s="193"/>
      <c r="G58" s="329"/>
      <c r="H58" s="201" t="s">
        <v>2302</v>
      </c>
      <c r="I58" s="329">
        <v>10623.294700001201</v>
      </c>
      <c r="J58" s="193" t="s">
        <v>2257</v>
      </c>
      <c r="K58" s="193" t="s">
        <v>2311</v>
      </c>
      <c r="L58" s="329">
        <v>14733.55</v>
      </c>
      <c r="M58" s="193" t="s">
        <v>2257</v>
      </c>
      <c r="N58" s="329">
        <f>C12+N57-I58-L58</f>
        <v>109489.15529999879</v>
      </c>
      <c r="O58" s="329">
        <f t="shared" si="7"/>
        <v>783423.39029999834</v>
      </c>
    </row>
    <row r="59" spans="1:15" hidden="1" x14ac:dyDescent="0.15">
      <c r="A59" s="193"/>
      <c r="B59" s="193"/>
      <c r="C59" s="329"/>
      <c r="D59" s="201"/>
      <c r="E59" s="193"/>
      <c r="F59" s="193"/>
      <c r="G59" s="329"/>
      <c r="H59" s="201"/>
      <c r="I59" s="329"/>
      <c r="J59" s="193"/>
      <c r="K59" s="193"/>
      <c r="L59" s="329"/>
      <c r="M59" s="193"/>
      <c r="N59" s="329">
        <f t="shared" si="6"/>
        <v>109489.15529999879</v>
      </c>
      <c r="O59" s="329">
        <f t="shared" si="7"/>
        <v>783423.39029999834</v>
      </c>
    </row>
    <row r="60" spans="1:15" hidden="1" x14ac:dyDescent="0.15">
      <c r="A60" s="193"/>
      <c r="B60" s="193"/>
      <c r="C60" s="329"/>
      <c r="D60" s="201"/>
      <c r="E60" s="193"/>
      <c r="F60" s="193"/>
      <c r="G60" s="329"/>
      <c r="H60" s="201"/>
      <c r="I60" s="329"/>
      <c r="J60" s="193"/>
      <c r="K60" s="193"/>
      <c r="L60" s="329"/>
      <c r="M60" s="193"/>
      <c r="N60" s="329">
        <f t="shared" si="6"/>
        <v>109489.15529999879</v>
      </c>
      <c r="O60" s="329">
        <f t="shared" si="7"/>
        <v>783423.39029999834</v>
      </c>
    </row>
    <row r="61" spans="1:15" hidden="1" x14ac:dyDescent="0.15">
      <c r="A61" s="193"/>
      <c r="B61" s="193"/>
      <c r="C61" s="329"/>
      <c r="D61" s="201"/>
      <c r="E61" s="193"/>
      <c r="F61" s="193"/>
      <c r="G61" s="329"/>
      <c r="H61" s="201"/>
      <c r="I61" s="329"/>
      <c r="J61" s="193"/>
      <c r="K61" s="193"/>
      <c r="L61" s="329"/>
      <c r="M61" s="193"/>
      <c r="N61" s="329">
        <f t="shared" si="6"/>
        <v>109489.15529999879</v>
      </c>
      <c r="O61" s="329">
        <f t="shared" si="7"/>
        <v>783423.39029999834</v>
      </c>
    </row>
    <row r="62" spans="1:15" hidden="1" x14ac:dyDescent="0.15">
      <c r="A62" s="193"/>
      <c r="B62" s="193"/>
      <c r="C62" s="329"/>
      <c r="D62" s="201"/>
      <c r="E62" s="193"/>
      <c r="F62" s="193"/>
      <c r="G62" s="329"/>
      <c r="H62" s="201"/>
      <c r="I62" s="329"/>
      <c r="J62" s="193"/>
      <c r="K62" s="193"/>
      <c r="L62" s="329"/>
      <c r="M62" s="193"/>
      <c r="N62" s="329">
        <f t="shared" si="6"/>
        <v>109489.15529999879</v>
      </c>
      <c r="O62" s="329">
        <f t="shared" si="7"/>
        <v>783423.39029999834</v>
      </c>
    </row>
    <row r="63" spans="1:15" hidden="1" x14ac:dyDescent="0.15">
      <c r="A63" s="193"/>
      <c r="B63" s="193"/>
      <c r="C63" s="329"/>
      <c r="D63" s="201"/>
      <c r="E63" s="193"/>
      <c r="F63" s="193"/>
      <c r="G63" s="329"/>
      <c r="H63" s="201"/>
      <c r="I63" s="329"/>
      <c r="J63" s="193"/>
      <c r="K63" s="193"/>
      <c r="L63" s="329"/>
      <c r="M63" s="193"/>
      <c r="N63" s="329">
        <f t="shared" si="6"/>
        <v>109489.15529999879</v>
      </c>
      <c r="O63" s="329">
        <f t="shared" si="7"/>
        <v>783423.39029999834</v>
      </c>
    </row>
    <row r="64" spans="1:15" hidden="1" x14ac:dyDescent="0.15">
      <c r="A64" s="193"/>
      <c r="B64" s="193"/>
      <c r="C64" s="329"/>
      <c r="D64" s="201"/>
      <c r="E64" s="193"/>
      <c r="F64" s="193"/>
      <c r="G64" s="329"/>
      <c r="H64" s="201"/>
      <c r="I64" s="329"/>
      <c r="J64" s="193"/>
      <c r="K64" s="193"/>
      <c r="L64" s="329"/>
      <c r="M64" s="193"/>
      <c r="N64" s="329">
        <f t="shared" si="6"/>
        <v>109489.15529999879</v>
      </c>
      <c r="O64" s="329">
        <f t="shared" si="7"/>
        <v>783423.39029999834</v>
      </c>
    </row>
    <row r="65" spans="1:16" hidden="1" x14ac:dyDescent="0.15">
      <c r="A65" s="193"/>
      <c r="B65" s="193"/>
      <c r="C65" s="329"/>
      <c r="D65" s="201"/>
      <c r="E65" s="193"/>
      <c r="F65" s="193"/>
      <c r="G65" s="329"/>
      <c r="H65" s="201"/>
      <c r="I65" s="329"/>
      <c r="J65" s="193"/>
      <c r="K65" s="193"/>
      <c r="L65" s="329"/>
      <c r="M65" s="193"/>
      <c r="N65" s="329">
        <f t="shared" si="6"/>
        <v>109489.15529999879</v>
      </c>
      <c r="O65" s="329">
        <f t="shared" si="7"/>
        <v>783423.39029999834</v>
      </c>
    </row>
    <row r="66" spans="1:16" hidden="1" x14ac:dyDescent="0.15">
      <c r="A66" s="193"/>
      <c r="B66" s="193"/>
      <c r="C66" s="329"/>
      <c r="D66" s="201"/>
      <c r="E66" s="193"/>
      <c r="F66" s="193"/>
      <c r="G66" s="329"/>
      <c r="H66" s="201"/>
      <c r="I66" s="329"/>
      <c r="J66" s="193"/>
      <c r="K66" s="193"/>
      <c r="L66" s="329"/>
      <c r="M66" s="193"/>
      <c r="N66" s="329">
        <f t="shared" si="6"/>
        <v>109489.15529999879</v>
      </c>
      <c r="O66" s="329">
        <f t="shared" si="7"/>
        <v>783423.39029999834</v>
      </c>
    </row>
    <row r="67" spans="1:16" hidden="1" x14ac:dyDescent="0.15">
      <c r="A67" s="193"/>
      <c r="B67" s="193"/>
      <c r="C67" s="329"/>
      <c r="D67" s="201"/>
      <c r="E67" s="193"/>
      <c r="F67" s="193"/>
      <c r="G67" s="329"/>
      <c r="H67" s="201"/>
      <c r="I67" s="329"/>
      <c r="J67" s="193"/>
      <c r="K67" s="193"/>
      <c r="L67" s="329"/>
      <c r="M67" s="193"/>
      <c r="N67" s="329">
        <f t="shared" si="6"/>
        <v>109489.15529999879</v>
      </c>
      <c r="O67" s="329">
        <f t="shared" si="7"/>
        <v>783423.39029999834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6"/>
        <v>109489.15529999879</v>
      </c>
      <c r="O68" s="329">
        <f t="shared" si="7"/>
        <v>783423.39029999834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6"/>
        <v>109489.15529999879</v>
      </c>
      <c r="O69" s="329">
        <f t="shared" si="7"/>
        <v>783423.39029999834</v>
      </c>
    </row>
    <row r="70" spans="1:16" hidden="1" x14ac:dyDescent="0.15">
      <c r="A70" s="193"/>
      <c r="B70" s="193"/>
      <c r="C70" s="329"/>
      <c r="D70" s="201"/>
      <c r="E70" s="193"/>
      <c r="F70" s="193"/>
      <c r="G70" s="329"/>
      <c r="H70" s="201"/>
      <c r="I70" s="329"/>
      <c r="J70" s="193"/>
      <c r="K70" s="193"/>
      <c r="L70" s="329"/>
      <c r="M70" s="193"/>
      <c r="N70" s="329">
        <f t="shared" si="6"/>
        <v>109489.15529999879</v>
      </c>
      <c r="O70" s="329">
        <f t="shared" si="7"/>
        <v>783423.39029999834</v>
      </c>
    </row>
    <row r="71" spans="1:16" hidden="1" x14ac:dyDescent="0.15">
      <c r="A71" s="193"/>
      <c r="B71" s="193"/>
      <c r="C71" s="329"/>
      <c r="D71" s="201"/>
      <c r="E71" s="193"/>
      <c r="F71" s="193"/>
      <c r="G71" s="329"/>
      <c r="H71" s="201"/>
      <c r="I71" s="329"/>
      <c r="J71" s="193"/>
      <c r="K71" s="193"/>
      <c r="L71" s="329"/>
      <c r="M71" s="193"/>
      <c r="N71" s="329">
        <f t="shared" si="6"/>
        <v>109489.15529999879</v>
      </c>
      <c r="O71" s="329">
        <f t="shared" si="7"/>
        <v>783423.39029999834</v>
      </c>
    </row>
    <row r="72" spans="1:16" hidden="1" x14ac:dyDescent="0.15">
      <c r="A72" s="193"/>
      <c r="B72" s="193"/>
      <c r="C72" s="329"/>
      <c r="D72" s="201"/>
      <c r="E72" s="193"/>
      <c r="F72" s="203"/>
      <c r="G72" s="329"/>
      <c r="H72" s="201"/>
      <c r="I72" s="329"/>
      <c r="J72" s="193"/>
      <c r="K72" s="193"/>
      <c r="L72" s="329"/>
      <c r="M72" s="193"/>
      <c r="N72" s="329">
        <f t="shared" si="6"/>
        <v>109489.15529999879</v>
      </c>
      <c r="O72" s="329">
        <f t="shared" si="7"/>
        <v>783423.39029999834</v>
      </c>
    </row>
    <row r="73" spans="1:16" hidden="1" x14ac:dyDescent="0.15">
      <c r="A73" s="193"/>
      <c r="B73" s="193"/>
      <c r="C73" s="329"/>
      <c r="D73" s="216"/>
      <c r="E73" s="193"/>
      <c r="F73" s="193"/>
      <c r="G73" s="329"/>
      <c r="H73" s="216"/>
      <c r="I73" s="329"/>
      <c r="J73" s="193"/>
      <c r="K73" s="193"/>
      <c r="L73" s="329"/>
      <c r="M73" s="193"/>
      <c r="N73" s="329">
        <f t="shared" si="6"/>
        <v>109489.15529999879</v>
      </c>
      <c r="O73" s="329">
        <f t="shared" si="7"/>
        <v>783423.39029999834</v>
      </c>
    </row>
    <row r="74" spans="1:16" x14ac:dyDescent="0.15">
      <c r="A74" s="220"/>
      <c r="B74" s="220"/>
      <c r="C74" s="334"/>
      <c r="D74" s="222"/>
      <c r="E74" s="220"/>
      <c r="F74" s="220"/>
      <c r="G74" s="334"/>
      <c r="H74" s="222"/>
      <c r="I74" s="334"/>
      <c r="J74" s="220"/>
      <c r="K74" s="220"/>
      <c r="L74" s="334"/>
      <c r="M74" s="220"/>
      <c r="N74" s="329">
        <f t="shared" si="6"/>
        <v>109489.15529999879</v>
      </c>
      <c r="O74" s="329">
        <f t="shared" si="7"/>
        <v>783423.39029999834</v>
      </c>
    </row>
    <row r="75" spans="1:16" x14ac:dyDescent="0.15">
      <c r="A75" s="224"/>
      <c r="B75" s="224"/>
      <c r="C75" s="335">
        <f>SUM(C7:C74)</f>
        <v>879017.32669999881</v>
      </c>
      <c r="D75" s="224"/>
      <c r="E75" s="224"/>
      <c r="F75" s="224"/>
      <c r="G75" s="335">
        <f>SUM(G7:G73)</f>
        <v>224753.717</v>
      </c>
      <c r="H75" s="226"/>
      <c r="I75" s="335">
        <f>SUM(I7:I73)</f>
        <v>193369.96340000007</v>
      </c>
      <c r="J75" s="224"/>
      <c r="K75" s="224"/>
      <c r="L75" s="335">
        <f>SUM(L9:L73)</f>
        <v>126977.68999999999</v>
      </c>
      <c r="M75" s="224"/>
      <c r="N75" s="227"/>
      <c r="O75" s="228">
        <f>C75+G75-I75-L75</f>
        <v>783423.39029999892</v>
      </c>
      <c r="P75" s="259"/>
    </row>
    <row r="76" spans="1:16" x14ac:dyDescent="0.15">
      <c r="A76" s="230"/>
      <c r="B76" s="615"/>
      <c r="C76" s="615"/>
      <c r="D76" s="615"/>
      <c r="E76" s="231"/>
      <c r="F76" s="468"/>
      <c r="G76" s="232"/>
      <c r="H76" s="233"/>
      <c r="I76" s="234"/>
      <c r="J76" s="272"/>
      <c r="K76" s="235" t="s">
        <v>200</v>
      </c>
      <c r="L76" s="236">
        <f>+L75+I75</f>
        <v>320347.65340000007</v>
      </c>
      <c r="M76" s="284"/>
      <c r="N76" s="330">
        <f>+N74</f>
        <v>109489.15529999879</v>
      </c>
      <c r="O76" s="331" t="s">
        <v>2257</v>
      </c>
      <c r="P76" s="259"/>
    </row>
    <row r="77" spans="1:16" x14ac:dyDescent="0.15">
      <c r="A77" s="181"/>
      <c r="B77" s="469"/>
      <c r="C77" s="336"/>
      <c r="D77" s="469"/>
      <c r="E77" s="231"/>
      <c r="F77" s="468"/>
      <c r="G77" s="232"/>
      <c r="H77" s="233"/>
      <c r="I77" s="234"/>
      <c r="J77" s="273"/>
      <c r="K77" s="235"/>
      <c r="L77" s="236"/>
      <c r="M77" s="284"/>
      <c r="N77" s="330">
        <v>89801.301999999996</v>
      </c>
      <c r="O77" s="331" t="s">
        <v>2258</v>
      </c>
    </row>
    <row r="78" spans="1:16" x14ac:dyDescent="0.15">
      <c r="A78" s="230" t="s">
        <v>2220</v>
      </c>
      <c r="B78" s="469" t="s">
        <v>2307</v>
      </c>
      <c r="C78" s="336"/>
      <c r="D78" s="469"/>
      <c r="E78" s="231" t="s">
        <v>67</v>
      </c>
      <c r="F78" s="468">
        <v>3308783.19</v>
      </c>
      <c r="G78" s="232" t="s">
        <v>98</v>
      </c>
      <c r="H78" s="233">
        <v>41421</v>
      </c>
      <c r="I78" s="234" t="s">
        <v>199</v>
      </c>
      <c r="J78" s="273">
        <v>19708.96</v>
      </c>
      <c r="K78" s="268"/>
      <c r="L78" s="236"/>
      <c r="M78" s="235"/>
      <c r="N78" s="330">
        <v>89837</v>
      </c>
      <c r="O78" s="331" t="s">
        <v>2259</v>
      </c>
    </row>
    <row r="79" spans="1:16" x14ac:dyDescent="0.15">
      <c r="A79" s="230" t="s">
        <v>2221</v>
      </c>
      <c r="B79" s="469" t="s">
        <v>2308</v>
      </c>
      <c r="C79" s="336"/>
      <c r="D79" s="469"/>
      <c r="E79" s="231" t="s">
        <v>67</v>
      </c>
      <c r="F79" s="468">
        <v>1355850.75</v>
      </c>
      <c r="G79" s="232" t="s">
        <v>98</v>
      </c>
      <c r="H79" s="233">
        <v>41421</v>
      </c>
      <c r="I79" s="234" t="s">
        <v>199</v>
      </c>
      <c r="J79" s="273">
        <v>46015.850000000006</v>
      </c>
      <c r="K79" s="268"/>
      <c r="L79" s="236"/>
      <c r="M79" s="235"/>
      <c r="N79" s="330">
        <v>89873.448999999993</v>
      </c>
      <c r="O79" s="331" t="s">
        <v>2258</v>
      </c>
    </row>
    <row r="80" spans="1:16" x14ac:dyDescent="0.15">
      <c r="A80" s="230" t="s">
        <v>2218</v>
      </c>
      <c r="B80" s="469" t="s">
        <v>2309</v>
      </c>
      <c r="C80" s="336"/>
      <c r="D80" s="469"/>
      <c r="E80" s="231" t="s">
        <v>67</v>
      </c>
      <c r="F80" s="468">
        <v>27857.72</v>
      </c>
      <c r="G80" s="232" t="s">
        <v>98</v>
      </c>
      <c r="H80" s="233">
        <v>41435</v>
      </c>
      <c r="I80" s="234" t="s">
        <v>199</v>
      </c>
      <c r="J80" s="273">
        <v>30413.034700001201</v>
      </c>
      <c r="K80" s="268"/>
      <c r="L80" s="236"/>
      <c r="M80" s="235"/>
      <c r="N80" s="330">
        <v>44915</v>
      </c>
      <c r="O80" s="331" t="s">
        <v>2260</v>
      </c>
    </row>
    <row r="81" spans="1:16" x14ac:dyDescent="0.15">
      <c r="A81" s="230" t="s">
        <v>2257</v>
      </c>
      <c r="B81" s="469" t="s">
        <v>2310</v>
      </c>
      <c r="C81" s="336"/>
      <c r="D81" s="469"/>
      <c r="E81" s="231" t="s">
        <v>67</v>
      </c>
      <c r="F81" s="468">
        <v>63753.35</v>
      </c>
      <c r="G81" s="232" t="s">
        <v>98</v>
      </c>
      <c r="H81" s="233">
        <v>41442</v>
      </c>
      <c r="I81" s="234" t="s">
        <v>199</v>
      </c>
      <c r="J81" s="273">
        <v>14733.55</v>
      </c>
      <c r="L81" s="236"/>
      <c r="M81" s="235"/>
      <c r="N81" s="330">
        <v>44898</v>
      </c>
      <c r="O81" s="331" t="s">
        <v>2261</v>
      </c>
    </row>
    <row r="82" spans="1:16" ht="12" thickBot="1" x14ac:dyDescent="0.2">
      <c r="A82" s="230"/>
      <c r="B82" s="469"/>
      <c r="C82" s="336"/>
      <c r="D82" s="469"/>
      <c r="E82" s="231"/>
      <c r="F82" s="468"/>
      <c r="G82" s="232"/>
      <c r="H82" s="233"/>
      <c r="I82" s="401" t="s">
        <v>1920</v>
      </c>
      <c r="J82" s="274">
        <f>SUM(J78:J81)</f>
        <v>110871.3947000012</v>
      </c>
      <c r="L82" s="236"/>
      <c r="M82" s="235"/>
      <c r="N82" s="330">
        <v>44936.767</v>
      </c>
      <c r="O82" s="331" t="s">
        <v>2262</v>
      </c>
    </row>
    <row r="83" spans="1:16" ht="12" thickTop="1" x14ac:dyDescent="0.15">
      <c r="A83" s="243" t="s">
        <v>2217</v>
      </c>
      <c r="B83" s="471" t="s">
        <v>2306</v>
      </c>
      <c r="C83" s="336"/>
      <c r="D83" s="471"/>
      <c r="E83" s="231" t="s">
        <v>67</v>
      </c>
      <c r="F83" s="470">
        <v>58166452.030000001</v>
      </c>
      <c r="G83" s="232" t="s">
        <v>98</v>
      </c>
      <c r="H83" s="233">
        <v>41404</v>
      </c>
      <c r="I83" s="234" t="s">
        <v>199</v>
      </c>
      <c r="J83" s="273">
        <v>16106.29529999879</v>
      </c>
      <c r="M83" s="235"/>
      <c r="N83" s="330">
        <v>44919</v>
      </c>
      <c r="O83" s="331" t="s">
        <v>2263</v>
      </c>
    </row>
    <row r="84" spans="1:16" ht="12" thickBot="1" x14ac:dyDescent="0.2">
      <c r="A84" s="230"/>
      <c r="B84" s="469"/>
      <c r="C84" s="336"/>
      <c r="D84" s="469"/>
      <c r="E84" s="231"/>
      <c r="F84" s="468"/>
      <c r="G84" s="232"/>
      <c r="H84" s="233"/>
      <c r="I84" s="401" t="s">
        <v>320</v>
      </c>
      <c r="J84" s="274">
        <f>SUM(J83)</f>
        <v>16106.29529999879</v>
      </c>
      <c r="M84" s="235"/>
      <c r="N84" s="330">
        <f>+G26+G35</f>
        <v>179796.717</v>
      </c>
      <c r="O84" s="331" t="s">
        <v>2304</v>
      </c>
    </row>
    <row r="85" spans="1:16" ht="12" thickTop="1" x14ac:dyDescent="0.15">
      <c r="A85" s="230"/>
      <c r="B85" s="469"/>
      <c r="C85" s="336"/>
      <c r="D85" s="469"/>
      <c r="E85" s="231"/>
      <c r="F85" s="468"/>
      <c r="G85" s="232"/>
      <c r="H85" s="233"/>
      <c r="I85" s="234"/>
      <c r="J85" s="273"/>
      <c r="M85" s="235"/>
      <c r="N85" s="330">
        <f>+G36</f>
        <v>44957</v>
      </c>
      <c r="O85" s="331" t="s">
        <v>2305</v>
      </c>
    </row>
    <row r="86" spans="1:16" x14ac:dyDescent="0.15">
      <c r="A86" s="181"/>
      <c r="B86" s="181" t="s">
        <v>10</v>
      </c>
      <c r="C86" s="348" t="s">
        <v>1008</v>
      </c>
      <c r="D86" s="181" t="s">
        <v>1118</v>
      </c>
      <c r="E86" s="181" t="s">
        <v>871</v>
      </c>
      <c r="F86" s="181" t="s">
        <v>872</v>
      </c>
      <c r="G86" s="181" t="s">
        <v>18</v>
      </c>
      <c r="J86" s="259"/>
      <c r="M86" s="235"/>
      <c r="N86" s="330"/>
      <c r="O86" s="331"/>
    </row>
    <row r="87" spans="1:16" x14ac:dyDescent="0.15">
      <c r="A87" s="230" t="s">
        <v>2220</v>
      </c>
      <c r="B87" s="180">
        <v>19709</v>
      </c>
      <c r="C87" s="349">
        <v>21.649699999999999</v>
      </c>
      <c r="D87" s="350">
        <f t="shared" ref="D87:D88" si="14">+B87*C87</f>
        <v>426693.93729999999</v>
      </c>
      <c r="E87" s="350">
        <f t="shared" ref="E87:E88" si="15">+D87*0.01</f>
        <v>4266.9393730000002</v>
      </c>
      <c r="F87" s="350">
        <f t="shared" ref="F87:F88" si="16">+E87*0.1</f>
        <v>426.69393730000002</v>
      </c>
      <c r="G87" s="351">
        <f t="shared" ref="G87:G88" si="17">+E87+F87</f>
        <v>4693.6333102999997</v>
      </c>
      <c r="J87" s="229"/>
      <c r="M87" s="235"/>
      <c r="N87" s="330"/>
      <c r="O87" s="331"/>
    </row>
    <row r="88" spans="1:16" x14ac:dyDescent="0.15">
      <c r="A88" s="230" t="s">
        <v>2221</v>
      </c>
      <c r="B88" s="180">
        <v>46016</v>
      </c>
      <c r="C88" s="349">
        <v>21.682400000000001</v>
      </c>
      <c r="D88" s="350">
        <f t="shared" si="14"/>
        <v>997737.31840000011</v>
      </c>
      <c r="E88" s="350">
        <f t="shared" si="15"/>
        <v>9977.3731840000019</v>
      </c>
      <c r="F88" s="350">
        <f t="shared" si="16"/>
        <v>997.73731840000028</v>
      </c>
      <c r="G88" s="351">
        <f t="shared" si="17"/>
        <v>10975.110502400003</v>
      </c>
      <c r="J88" s="259"/>
      <c r="M88" s="235"/>
      <c r="N88" s="330"/>
      <c r="O88" s="331"/>
    </row>
    <row r="89" spans="1:16" x14ac:dyDescent="0.15">
      <c r="A89" s="230" t="s">
        <v>2218</v>
      </c>
      <c r="B89" s="180">
        <v>30413</v>
      </c>
      <c r="C89" s="349">
        <v>21.8521</v>
      </c>
      <c r="D89" s="350">
        <f t="shared" ref="D89:D90" si="18">+B89*C89</f>
        <v>664587.91729999997</v>
      </c>
      <c r="E89" s="350">
        <f t="shared" ref="E89:E90" si="19">+D89*0.01</f>
        <v>6645.8791730000003</v>
      </c>
      <c r="F89" s="350">
        <f t="shared" ref="F89:F90" si="20">+E89*0.1</f>
        <v>664.58791730000007</v>
      </c>
      <c r="G89" s="351">
        <f t="shared" ref="G89:G90" si="21">+E89+F89</f>
        <v>7310.4670903000006</v>
      </c>
      <c r="J89" s="229"/>
      <c r="M89" s="235"/>
      <c r="N89" s="330"/>
      <c r="O89" s="331"/>
    </row>
    <row r="90" spans="1:16" x14ac:dyDescent="0.15">
      <c r="A90" s="230" t="s">
        <v>2257</v>
      </c>
      <c r="B90" s="180">
        <v>14734</v>
      </c>
      <c r="C90" s="349">
        <v>22.603400000000001</v>
      </c>
      <c r="D90" s="350">
        <f t="shared" si="18"/>
        <v>333038.49560000002</v>
      </c>
      <c r="E90" s="350">
        <f t="shared" si="19"/>
        <v>3330.3849560000003</v>
      </c>
      <c r="F90" s="350">
        <f t="shared" si="20"/>
        <v>333.03849560000003</v>
      </c>
      <c r="G90" s="351">
        <f t="shared" si="21"/>
        <v>3663.4234516000006</v>
      </c>
      <c r="J90" s="259"/>
      <c r="M90" s="235"/>
      <c r="N90" s="330"/>
      <c r="O90" s="331"/>
    </row>
    <row r="91" spans="1:16" ht="12" thickBot="1" x14ac:dyDescent="0.2">
      <c r="A91" s="230"/>
      <c r="B91" s="381">
        <f>SUM(B87:B90)</f>
        <v>110872</v>
      </c>
      <c r="C91" s="349"/>
      <c r="D91" s="350"/>
      <c r="E91" s="380">
        <f>SUM(E87:E90)</f>
        <v>24220.576686000004</v>
      </c>
      <c r="F91" s="380">
        <f t="shared" ref="F91:G91" si="22">SUM(F87:F90)</f>
        <v>2422.0576686000004</v>
      </c>
      <c r="G91" s="380">
        <f t="shared" si="22"/>
        <v>26642.634354600003</v>
      </c>
      <c r="J91" s="259"/>
      <c r="M91" s="266">
        <f>+O91-O75</f>
        <v>0</v>
      </c>
      <c r="N91" s="228" t="s">
        <v>56</v>
      </c>
      <c r="O91" s="333">
        <f>SUM(N76:N90)</f>
        <v>783423.39029999869</v>
      </c>
      <c r="P91" s="259"/>
    </row>
    <row r="92" spans="1:16" ht="12" thickTop="1" x14ac:dyDescent="0.15">
      <c r="A92" s="243" t="s">
        <v>2217</v>
      </c>
      <c r="B92" s="180">
        <v>16106</v>
      </c>
      <c r="C92" s="427">
        <v>21.360900000000001</v>
      </c>
      <c r="D92" s="350">
        <f t="shared" ref="D92" si="23">+B92*C92</f>
        <v>344038.65539999999</v>
      </c>
      <c r="E92" s="350">
        <f t="shared" ref="E92" si="24">+D92*0.01</f>
        <v>3440.3865540000002</v>
      </c>
      <c r="F92" s="350">
        <f t="shared" ref="F92" si="25">+E92*0.1</f>
        <v>344.03865540000004</v>
      </c>
      <c r="G92" s="351">
        <f t="shared" ref="G92" si="26">+E92+F92</f>
        <v>3784.4252094000003</v>
      </c>
      <c r="J92" s="259"/>
    </row>
    <row r="93" spans="1:16" ht="12" thickBot="1" x14ac:dyDescent="0.2">
      <c r="B93" s="402">
        <f>SUM(B92)</f>
        <v>16106</v>
      </c>
      <c r="E93" s="352">
        <f>SUM(E92)</f>
        <v>3440.3865540000002</v>
      </c>
      <c r="F93" s="352">
        <f t="shared" ref="F93:G93" si="27">SUM(F92)</f>
        <v>344.03865540000004</v>
      </c>
      <c r="G93" s="352">
        <f t="shared" si="27"/>
        <v>3784.4252094000003</v>
      </c>
      <c r="J93" s="259"/>
    </row>
    <row r="94" spans="1:16" ht="12" thickTop="1" x14ac:dyDescent="0.15"/>
  </sheetData>
  <mergeCells count="7">
    <mergeCell ref="B76:D76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P83"/>
  <sheetViews>
    <sheetView topLeftCell="D1" zoomScale="115" zoomScaleNormal="115" workbookViewId="0">
      <pane ySplit="6" topLeftCell="A16" activePane="bottomLeft" state="frozen"/>
      <selection pane="bottomLeft" activeCell="N73" sqref="N73:N80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2264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2125</v>
      </c>
      <c r="B7" s="263"/>
      <c r="C7" s="328">
        <v>101779.87789999635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101779.87789999635</v>
      </c>
      <c r="O7" s="328">
        <f>+C67</f>
        <v>785263.23989999888</v>
      </c>
    </row>
    <row r="8" spans="1:15" x14ac:dyDescent="0.15">
      <c r="A8" s="193" t="s">
        <v>2173</v>
      </c>
      <c r="B8" s="193"/>
      <c r="C8" s="329">
        <v>189812.09000000247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101779.87789999635</v>
      </c>
      <c r="O8" s="329">
        <f>O7+G8-I8-L8</f>
        <v>785263.23989999888</v>
      </c>
    </row>
    <row r="9" spans="1:15" x14ac:dyDescent="0.15">
      <c r="A9" s="193" t="s">
        <v>2174</v>
      </c>
      <c r="B9" s="193"/>
      <c r="C9" s="329">
        <v>89835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1" si="0">+N8-I9-L9</f>
        <v>101779.87789999635</v>
      </c>
      <c r="O9" s="329">
        <f t="shared" ref="O9:O11" si="1">O8+G9-I9-L9</f>
        <v>785263.23989999888</v>
      </c>
    </row>
    <row r="10" spans="1:15" x14ac:dyDescent="0.15">
      <c r="A10" s="193" t="s">
        <v>2219</v>
      </c>
      <c r="B10" s="193"/>
      <c r="C10" s="329">
        <v>134594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101779.87789999635</v>
      </c>
      <c r="O10" s="329">
        <f t="shared" si="1"/>
        <v>785263.23989999888</v>
      </c>
    </row>
    <row r="11" spans="1:15" x14ac:dyDescent="0.15">
      <c r="A11" s="193" t="s">
        <v>2220</v>
      </c>
      <c r="B11" s="193"/>
      <c r="C11" s="329">
        <v>44807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0"/>
        <v>101779.87789999635</v>
      </c>
      <c r="O11" s="329">
        <f t="shared" si="1"/>
        <v>785263.23989999888</v>
      </c>
    </row>
    <row r="12" spans="1:15" x14ac:dyDescent="0.15">
      <c r="A12" s="193" t="s">
        <v>2221</v>
      </c>
      <c r="B12" s="193"/>
      <c r="C12" s="329">
        <v>89686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ref="N12:N66" si="2">+N11-I12-L12</f>
        <v>101779.87789999635</v>
      </c>
      <c r="O12" s="329">
        <f t="shared" ref="O12:O66" si="3">O11+G12-I12-L12</f>
        <v>785263.23989999888</v>
      </c>
    </row>
    <row r="13" spans="1:15" x14ac:dyDescent="0.15">
      <c r="A13" s="193" t="s">
        <v>2217</v>
      </c>
      <c r="B13" s="193"/>
      <c r="C13" s="329">
        <v>44848.271999999997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101779.87789999635</v>
      </c>
      <c r="O13" s="329">
        <f t="shared" si="3"/>
        <v>785263.23989999888</v>
      </c>
    </row>
    <row r="14" spans="1:15" x14ac:dyDescent="0.15">
      <c r="A14" s="193" t="s">
        <v>2218</v>
      </c>
      <c r="B14" s="193"/>
      <c r="C14" s="329">
        <v>89901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101779.87789999635</v>
      </c>
      <c r="O14" s="329">
        <f t="shared" si="3"/>
        <v>785263.23989999888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101779.87789999635</v>
      </c>
      <c r="O15" s="329">
        <f t="shared" si="3"/>
        <v>785263.23989999888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2227</v>
      </c>
      <c r="I16" s="329">
        <v>5646.2199999999993</v>
      </c>
      <c r="J16" s="193" t="s">
        <v>2125</v>
      </c>
      <c r="K16" s="193"/>
      <c r="L16" s="329"/>
      <c r="M16" s="193"/>
      <c r="N16" s="329">
        <f t="shared" si="2"/>
        <v>96133.657899996353</v>
      </c>
      <c r="O16" s="329">
        <f t="shared" si="3"/>
        <v>779617.01989999891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2228</v>
      </c>
      <c r="I17" s="329">
        <v>3826.66</v>
      </c>
      <c r="J17" s="193" t="s">
        <v>2125</v>
      </c>
      <c r="K17" s="193"/>
      <c r="L17" s="329"/>
      <c r="M17" s="193"/>
      <c r="N17" s="329">
        <f t="shared" si="2"/>
        <v>92306.99789999635</v>
      </c>
      <c r="O17" s="329">
        <f t="shared" si="3"/>
        <v>775790.35989999888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2229</v>
      </c>
      <c r="I18" s="329">
        <v>5620.29</v>
      </c>
      <c r="J18" s="193" t="s">
        <v>2125</v>
      </c>
      <c r="K18" s="193"/>
      <c r="L18" s="329"/>
      <c r="M18" s="193"/>
      <c r="N18" s="329">
        <f t="shared" si="2"/>
        <v>86686.707899996356</v>
      </c>
      <c r="O18" s="329">
        <f t="shared" si="3"/>
        <v>770170.06989999884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2230</v>
      </c>
      <c r="I19" s="329">
        <v>46142.030000000006</v>
      </c>
      <c r="J19" s="193" t="s">
        <v>2125</v>
      </c>
      <c r="K19" s="193"/>
      <c r="L19" s="329"/>
      <c r="M19" s="193"/>
      <c r="N19" s="329">
        <f t="shared" si="2"/>
        <v>40544.67789999635</v>
      </c>
      <c r="O19" s="329">
        <f t="shared" si="3"/>
        <v>724028.03989999881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2231</v>
      </c>
      <c r="I20" s="329">
        <v>40544.67789999635</v>
      </c>
      <c r="J20" s="193" t="s">
        <v>2125</v>
      </c>
      <c r="K20" s="193"/>
      <c r="L20" s="329"/>
      <c r="M20" s="193"/>
      <c r="N20" s="329">
        <f t="shared" si="2"/>
        <v>0</v>
      </c>
      <c r="O20" s="329">
        <f t="shared" si="3"/>
        <v>683483.36200000241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2231</v>
      </c>
      <c r="I21" s="329">
        <v>20938.5921000036</v>
      </c>
      <c r="J21" s="193" t="s">
        <v>2173</v>
      </c>
      <c r="K21" s="193"/>
      <c r="L21" s="329"/>
      <c r="M21" s="193"/>
      <c r="N21" s="329">
        <f>C8+N20-I21-L21</f>
        <v>168873.49789999888</v>
      </c>
      <c r="O21" s="329">
        <f t="shared" si="3"/>
        <v>662544.76989999879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2232</v>
      </c>
      <c r="I22" s="329">
        <v>6437.3000000000011</v>
      </c>
      <c r="J22" s="193" t="s">
        <v>2173</v>
      </c>
      <c r="K22" s="193"/>
      <c r="L22" s="329"/>
      <c r="M22" s="193"/>
      <c r="N22" s="329">
        <f t="shared" si="2"/>
        <v>162436.19789999889</v>
      </c>
      <c r="O22" s="329">
        <f t="shared" si="3"/>
        <v>656107.46989999874</v>
      </c>
    </row>
    <row r="23" spans="1:15" x14ac:dyDescent="0.15">
      <c r="A23" s="193"/>
      <c r="B23" s="193"/>
      <c r="C23" s="329"/>
      <c r="D23" s="201" t="s">
        <v>2233</v>
      </c>
      <c r="E23" s="193" t="s">
        <v>1283</v>
      </c>
      <c r="F23" s="203" t="s">
        <v>2257</v>
      </c>
      <c r="G23" s="329">
        <v>134846</v>
      </c>
      <c r="H23" s="201" t="s">
        <v>2233</v>
      </c>
      <c r="I23" s="329">
        <v>6236.79</v>
      </c>
      <c r="J23" s="193" t="s">
        <v>2173</v>
      </c>
      <c r="K23" s="193" t="s">
        <v>2266</v>
      </c>
      <c r="L23" s="329">
        <v>20455.099999999999</v>
      </c>
      <c r="M23" s="193" t="s">
        <v>2173</v>
      </c>
      <c r="N23" s="329">
        <f t="shared" si="2"/>
        <v>135744.30789999888</v>
      </c>
      <c r="O23" s="329">
        <f t="shared" si="3"/>
        <v>764261.57989999873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2233</v>
      </c>
      <c r="I24" s="329"/>
      <c r="J24" s="193"/>
      <c r="K24" s="193" t="s">
        <v>2266</v>
      </c>
      <c r="L24" s="329">
        <v>20226.66</v>
      </c>
      <c r="M24" s="193" t="s">
        <v>2173</v>
      </c>
      <c r="N24" s="329">
        <f t="shared" si="2"/>
        <v>115517.64789999888</v>
      </c>
      <c r="O24" s="329">
        <f t="shared" si="3"/>
        <v>744034.9198999987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2234</v>
      </c>
      <c r="I25" s="329">
        <v>7771.63</v>
      </c>
      <c r="J25" s="193" t="s">
        <v>2173</v>
      </c>
      <c r="K25" s="193"/>
      <c r="L25" s="329"/>
      <c r="M25" s="193"/>
      <c r="N25" s="329">
        <f t="shared" si="2"/>
        <v>107746.01789999887</v>
      </c>
      <c r="O25" s="329">
        <f t="shared" si="3"/>
        <v>736263.28989999869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2235</v>
      </c>
      <c r="I26" s="329">
        <v>2536.33</v>
      </c>
      <c r="J26" s="193" t="s">
        <v>2173</v>
      </c>
      <c r="K26" s="193"/>
      <c r="L26" s="329"/>
      <c r="M26" s="193"/>
      <c r="N26" s="329">
        <f t="shared" si="2"/>
        <v>105209.68789999887</v>
      </c>
      <c r="O26" s="329">
        <f t="shared" si="3"/>
        <v>733726.95989999874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2236</v>
      </c>
      <c r="I27" s="329">
        <v>4931.9799999999996</v>
      </c>
      <c r="J27" s="193" t="s">
        <v>2173</v>
      </c>
      <c r="K27" s="193" t="s">
        <v>2266</v>
      </c>
      <c r="L27" s="329">
        <v>20188.86</v>
      </c>
      <c r="M27" s="193" t="s">
        <v>2173</v>
      </c>
      <c r="N27" s="329">
        <f t="shared" si="2"/>
        <v>80088.847899998873</v>
      </c>
      <c r="O27" s="329">
        <f t="shared" si="3"/>
        <v>708606.11989999877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2237</v>
      </c>
      <c r="I28" s="329">
        <v>6147.2400000000007</v>
      </c>
      <c r="J28" s="193" t="s">
        <v>2173</v>
      </c>
      <c r="K28" s="193"/>
      <c r="L28" s="329"/>
      <c r="M28" s="193"/>
      <c r="N28" s="329">
        <f t="shared" si="2"/>
        <v>73941.607899998868</v>
      </c>
      <c r="O28" s="329">
        <f t="shared" si="3"/>
        <v>702458.87989999878</v>
      </c>
    </row>
    <row r="29" spans="1:15" x14ac:dyDescent="0.15">
      <c r="A29" s="193"/>
      <c r="B29" s="193"/>
      <c r="C29" s="329"/>
      <c r="D29" s="201" t="s">
        <v>2238</v>
      </c>
      <c r="E29" s="193" t="s">
        <v>319</v>
      </c>
      <c r="F29" s="193" t="s">
        <v>2258</v>
      </c>
      <c r="G29" s="329">
        <v>89801.301999999996</v>
      </c>
      <c r="H29" s="201" t="s">
        <v>2238</v>
      </c>
      <c r="I29" s="329">
        <v>6549.36</v>
      </c>
      <c r="J29" s="193" t="s">
        <v>2173</v>
      </c>
      <c r="K29" s="193" t="s">
        <v>2266</v>
      </c>
      <c r="L29" s="329">
        <v>11898.4</v>
      </c>
      <c r="M29" s="193" t="s">
        <v>2173</v>
      </c>
      <c r="N29" s="329">
        <f t="shared" ref="N29:N32" si="4">+N28-I29-L29</f>
        <v>55493.847899998866</v>
      </c>
      <c r="O29" s="329">
        <f t="shared" ref="O29:O32" si="5">O28+G29-I29-L29</f>
        <v>773812.42189999879</v>
      </c>
    </row>
    <row r="30" spans="1:15" x14ac:dyDescent="0.15">
      <c r="A30" s="193"/>
      <c r="B30" s="193"/>
      <c r="C30" s="329"/>
      <c r="D30" s="201" t="s">
        <v>2238</v>
      </c>
      <c r="E30" s="193" t="s">
        <v>1283</v>
      </c>
      <c r="F30" s="193" t="s">
        <v>2259</v>
      </c>
      <c r="G30" s="329">
        <v>89837</v>
      </c>
      <c r="H30" s="201" t="s">
        <v>2238</v>
      </c>
      <c r="I30" s="329"/>
      <c r="J30" s="193"/>
      <c r="K30" s="193"/>
      <c r="L30" s="329"/>
      <c r="M30" s="193"/>
      <c r="N30" s="329">
        <f t="shared" si="4"/>
        <v>55493.847899998866</v>
      </c>
      <c r="O30" s="329">
        <f t="shared" si="5"/>
        <v>863649.42189999879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2239</v>
      </c>
      <c r="I31" s="329">
        <v>32977.269999999997</v>
      </c>
      <c r="J31" s="193" t="s">
        <v>2173</v>
      </c>
      <c r="K31" s="193"/>
      <c r="L31" s="329"/>
      <c r="M31" s="193"/>
      <c r="N31" s="329">
        <f t="shared" si="4"/>
        <v>22516.577899998869</v>
      </c>
      <c r="O31" s="329">
        <f t="shared" si="5"/>
        <v>830672.15189999877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2240</v>
      </c>
      <c r="I32" s="329">
        <v>11813.990000000002</v>
      </c>
      <c r="J32" s="193" t="s">
        <v>2173</v>
      </c>
      <c r="K32" s="193" t="s">
        <v>2266</v>
      </c>
      <c r="L32" s="329">
        <v>10702.587899998867</v>
      </c>
      <c r="M32" s="193" t="s">
        <v>2173</v>
      </c>
      <c r="N32" s="329">
        <f t="shared" si="4"/>
        <v>0</v>
      </c>
      <c r="O32" s="329">
        <f t="shared" si="5"/>
        <v>808155.57399999991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2240</v>
      </c>
      <c r="I33" s="329"/>
      <c r="J33" s="193"/>
      <c r="K33" s="193" t="s">
        <v>2267</v>
      </c>
      <c r="L33" s="329">
        <v>6890.6621000011301</v>
      </c>
      <c r="M33" s="193" t="s">
        <v>2174</v>
      </c>
      <c r="N33" s="329">
        <f>C9+N32-I33-L33</f>
        <v>82944.337899998864</v>
      </c>
      <c r="O33" s="329">
        <f t="shared" si="3"/>
        <v>801264.91189999878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2240</v>
      </c>
      <c r="I34" s="329"/>
      <c r="J34" s="193"/>
      <c r="K34" s="193" t="s">
        <v>2267</v>
      </c>
      <c r="L34" s="329">
        <v>17393.650000000001</v>
      </c>
      <c r="M34" s="193" t="s">
        <v>2174</v>
      </c>
      <c r="N34" s="329">
        <f t="shared" si="2"/>
        <v>65550.687899998855</v>
      </c>
      <c r="O34" s="329">
        <f t="shared" si="3"/>
        <v>783871.26189999876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2241</v>
      </c>
      <c r="I35" s="329">
        <v>6768.87</v>
      </c>
      <c r="J35" s="193" t="s">
        <v>2174</v>
      </c>
      <c r="K35" s="193" t="s">
        <v>2267</v>
      </c>
      <c r="L35" s="329">
        <v>19158.169999999998</v>
      </c>
      <c r="M35" s="193" t="s">
        <v>2174</v>
      </c>
      <c r="N35" s="329">
        <f t="shared" si="2"/>
        <v>39623.647899998854</v>
      </c>
      <c r="O35" s="329">
        <f t="shared" si="3"/>
        <v>757944.22189999872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2242</v>
      </c>
      <c r="I36" s="329">
        <v>4398.6000000000004</v>
      </c>
      <c r="J36" s="193" t="s">
        <v>2174</v>
      </c>
      <c r="K36" s="193" t="s">
        <v>2267</v>
      </c>
      <c r="L36" s="329">
        <v>20717.79</v>
      </c>
      <c r="M36" s="193" t="s">
        <v>2174</v>
      </c>
      <c r="N36" s="329">
        <f t="shared" si="2"/>
        <v>14507.257899998855</v>
      </c>
      <c r="O36" s="329">
        <f t="shared" si="3"/>
        <v>732827.83189999871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2243</v>
      </c>
      <c r="I37" s="329">
        <v>11385.7</v>
      </c>
      <c r="J37" s="193" t="s">
        <v>2174</v>
      </c>
      <c r="K37" s="193"/>
      <c r="L37" s="329"/>
      <c r="M37" s="193"/>
      <c r="N37" s="329">
        <f t="shared" si="2"/>
        <v>3121.5578999988538</v>
      </c>
      <c r="O37" s="329">
        <f t="shared" si="3"/>
        <v>721442.13189999876</v>
      </c>
    </row>
    <row r="38" spans="1:15" x14ac:dyDescent="0.15">
      <c r="A38" s="193"/>
      <c r="B38" s="193"/>
      <c r="C38" s="329"/>
      <c r="D38" s="201" t="s">
        <v>2244</v>
      </c>
      <c r="E38" s="193" t="s">
        <v>319</v>
      </c>
      <c r="F38" s="193" t="s">
        <v>2258</v>
      </c>
      <c r="G38" s="329">
        <v>89873.448999999993</v>
      </c>
      <c r="H38" s="201" t="s">
        <v>2244</v>
      </c>
      <c r="I38" s="329">
        <v>3121.5578999988538</v>
      </c>
      <c r="J38" s="193" t="s">
        <v>2174</v>
      </c>
      <c r="K38" s="193"/>
      <c r="L38" s="329"/>
      <c r="M38" s="193"/>
      <c r="N38" s="329">
        <f t="shared" si="2"/>
        <v>0</v>
      </c>
      <c r="O38" s="329">
        <f t="shared" si="3"/>
        <v>808194.02299999993</v>
      </c>
    </row>
    <row r="39" spans="1:15" x14ac:dyDescent="0.15">
      <c r="A39" s="193"/>
      <c r="B39" s="193"/>
      <c r="C39" s="329"/>
      <c r="D39" s="201" t="s">
        <v>2244</v>
      </c>
      <c r="E39" s="193" t="s">
        <v>1283</v>
      </c>
      <c r="F39" s="193" t="s">
        <v>2260</v>
      </c>
      <c r="G39" s="329">
        <v>44915</v>
      </c>
      <c r="H39" s="201" t="s">
        <v>2244</v>
      </c>
      <c r="I39" s="329">
        <v>8139.4221000011503</v>
      </c>
      <c r="J39" s="193" t="s">
        <v>2219</v>
      </c>
      <c r="K39" s="193"/>
      <c r="L39" s="329"/>
      <c r="M39" s="193"/>
      <c r="N39" s="329">
        <f>C10+N38-I39-L39</f>
        <v>126454.57789999885</v>
      </c>
      <c r="O39" s="329">
        <f t="shared" si="3"/>
        <v>844969.6008999988</v>
      </c>
    </row>
    <row r="40" spans="1:15" x14ac:dyDescent="0.15">
      <c r="A40" s="193"/>
      <c r="B40" s="193"/>
      <c r="C40" s="329"/>
      <c r="D40" s="201" t="s">
        <v>2245</v>
      </c>
      <c r="E40" s="193" t="s">
        <v>1283</v>
      </c>
      <c r="F40" s="193" t="s">
        <v>2261</v>
      </c>
      <c r="G40" s="329">
        <v>44898</v>
      </c>
      <c r="H40" s="201" t="s">
        <v>2245</v>
      </c>
      <c r="I40" s="329">
        <v>7399.21</v>
      </c>
      <c r="J40" s="193" t="s">
        <v>2219</v>
      </c>
      <c r="K40" s="193"/>
      <c r="L40" s="329"/>
      <c r="M40" s="193"/>
      <c r="N40" s="329">
        <f t="shared" si="2"/>
        <v>119055.36789999885</v>
      </c>
      <c r="O40" s="329">
        <f t="shared" si="3"/>
        <v>882468.39089999883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2246</v>
      </c>
      <c r="I41" s="329">
        <v>7502.9900000000007</v>
      </c>
      <c r="J41" s="193" t="s">
        <v>2219</v>
      </c>
      <c r="K41" s="193"/>
      <c r="L41" s="329"/>
      <c r="M41" s="193"/>
      <c r="N41" s="329">
        <f t="shared" si="2"/>
        <v>111552.37789999884</v>
      </c>
      <c r="O41" s="329">
        <f t="shared" si="3"/>
        <v>874965.40089999884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2247</v>
      </c>
      <c r="I42" s="329">
        <v>5401.01</v>
      </c>
      <c r="J42" s="193" t="s">
        <v>2219</v>
      </c>
      <c r="K42" s="193"/>
      <c r="L42" s="329"/>
      <c r="M42" s="193"/>
      <c r="N42" s="329">
        <f t="shared" si="2"/>
        <v>106151.36789999885</v>
      </c>
      <c r="O42" s="329">
        <f t="shared" si="3"/>
        <v>869564.39089999883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2248</v>
      </c>
      <c r="I43" s="329">
        <v>8574.7011999999995</v>
      </c>
      <c r="J43" s="193" t="s">
        <v>2219</v>
      </c>
      <c r="K43" s="193"/>
      <c r="L43" s="329"/>
      <c r="M43" s="193"/>
      <c r="N43" s="329">
        <f t="shared" si="2"/>
        <v>97576.666699998852</v>
      </c>
      <c r="O43" s="329">
        <f t="shared" si="3"/>
        <v>860989.68969999882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2249</v>
      </c>
      <c r="I44" s="329">
        <v>1627.0300000000002</v>
      </c>
      <c r="J44" s="193" t="s">
        <v>2219</v>
      </c>
      <c r="K44" s="193"/>
      <c r="L44" s="329"/>
      <c r="M44" s="193"/>
      <c r="N44" s="329">
        <f t="shared" si="2"/>
        <v>95949.636699998853</v>
      </c>
      <c r="O44" s="329">
        <f t="shared" si="3"/>
        <v>859362.6596999988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2250</v>
      </c>
      <c r="I45" s="329">
        <v>5308.76</v>
      </c>
      <c r="J45" s="193" t="s">
        <v>2219</v>
      </c>
      <c r="K45" s="193" t="s">
        <v>2267</v>
      </c>
      <c r="L45" s="329">
        <v>22656.27</v>
      </c>
      <c r="M45" s="193" t="s">
        <v>2219</v>
      </c>
      <c r="N45" s="329">
        <f t="shared" si="2"/>
        <v>67984.606699998854</v>
      </c>
      <c r="O45" s="329">
        <f t="shared" si="3"/>
        <v>831397.62969999877</v>
      </c>
    </row>
    <row r="46" spans="1:15" x14ac:dyDescent="0.15">
      <c r="A46" s="193"/>
      <c r="B46" s="193"/>
      <c r="C46" s="329"/>
      <c r="D46" s="201" t="s">
        <v>2251</v>
      </c>
      <c r="E46" s="193" t="s">
        <v>319</v>
      </c>
      <c r="F46" s="203" t="s">
        <v>2262</v>
      </c>
      <c r="G46" s="329">
        <v>44936.767</v>
      </c>
      <c r="H46" s="201" t="s">
        <v>2251</v>
      </c>
      <c r="I46" s="329">
        <v>4104.91</v>
      </c>
      <c r="J46" s="193" t="s">
        <v>2219</v>
      </c>
      <c r="K46" s="193"/>
      <c r="L46" s="329"/>
      <c r="M46" s="193"/>
      <c r="N46" s="329">
        <f t="shared" si="2"/>
        <v>63879.696699998851</v>
      </c>
      <c r="O46" s="329">
        <f t="shared" si="3"/>
        <v>872229.48669999873</v>
      </c>
    </row>
    <row r="47" spans="1:15" x14ac:dyDescent="0.15">
      <c r="A47" s="193"/>
      <c r="B47" s="193"/>
      <c r="C47" s="329"/>
      <c r="D47" s="201" t="s">
        <v>2251</v>
      </c>
      <c r="E47" s="193" t="s">
        <v>1283</v>
      </c>
      <c r="F47" s="193" t="s">
        <v>2263</v>
      </c>
      <c r="G47" s="329">
        <v>44919</v>
      </c>
      <c r="H47" s="201" t="s">
        <v>2251</v>
      </c>
      <c r="I47" s="329"/>
      <c r="J47" s="193"/>
      <c r="K47" s="193"/>
      <c r="L47" s="329"/>
      <c r="M47" s="193"/>
      <c r="N47" s="329">
        <f t="shared" si="2"/>
        <v>63879.696699998851</v>
      </c>
      <c r="O47" s="329">
        <f t="shared" si="3"/>
        <v>917148.48669999873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2252</v>
      </c>
      <c r="I48" s="329">
        <v>22583.000000000004</v>
      </c>
      <c r="J48" s="193" t="s">
        <v>2219</v>
      </c>
      <c r="K48" s="193"/>
      <c r="L48" s="329"/>
      <c r="M48" s="193"/>
      <c r="N48" s="329">
        <f t="shared" si="2"/>
        <v>41296.696699998851</v>
      </c>
      <c r="O48" s="329">
        <f t="shared" si="3"/>
        <v>894565.48669999873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 t="s">
        <v>2253</v>
      </c>
      <c r="I49" s="329">
        <v>4613.04</v>
      </c>
      <c r="J49" s="193" t="s">
        <v>2219</v>
      </c>
      <c r="K49" s="193"/>
      <c r="L49" s="329"/>
      <c r="M49" s="193"/>
      <c r="N49" s="329">
        <f t="shared" si="2"/>
        <v>36683.65669999885</v>
      </c>
      <c r="O49" s="329">
        <f t="shared" si="3"/>
        <v>889952.44669999869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2254</v>
      </c>
      <c r="I50" s="329">
        <v>4214.7300000000005</v>
      </c>
      <c r="J50" s="193" t="s">
        <v>2219</v>
      </c>
      <c r="K50" s="193"/>
      <c r="L50" s="329"/>
      <c r="M50" s="193"/>
      <c r="N50" s="329">
        <f t="shared" si="2"/>
        <v>32468.92669999885</v>
      </c>
      <c r="O50" s="329">
        <f t="shared" si="3"/>
        <v>885737.71669999871</v>
      </c>
    </row>
    <row r="51" spans="1:15" x14ac:dyDescent="0.15">
      <c r="A51" s="193"/>
      <c r="B51" s="193"/>
      <c r="C51" s="329"/>
      <c r="D51" s="201"/>
      <c r="E51" s="193"/>
      <c r="F51" s="203"/>
      <c r="G51" s="329"/>
      <c r="H51" s="201" t="s">
        <v>2255</v>
      </c>
      <c r="I51" s="329">
        <v>3637.7100000000005</v>
      </c>
      <c r="J51" s="193" t="s">
        <v>2219</v>
      </c>
      <c r="K51" s="193"/>
      <c r="L51" s="329"/>
      <c r="M51" s="193"/>
      <c r="N51" s="329">
        <f t="shared" si="2"/>
        <v>28831.216699998851</v>
      </c>
      <c r="O51" s="329">
        <f t="shared" si="3"/>
        <v>882100.00669999875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2256</v>
      </c>
      <c r="I52" s="329">
        <v>3082.6800000000003</v>
      </c>
      <c r="J52" s="193" t="s">
        <v>2219</v>
      </c>
      <c r="K52" s="193"/>
      <c r="L52" s="329"/>
      <c r="M52" s="193"/>
      <c r="N52" s="329">
        <f t="shared" si="2"/>
        <v>25748.536699998851</v>
      </c>
      <c r="O52" s="329">
        <f t="shared" si="3"/>
        <v>879017.3266999987</v>
      </c>
    </row>
    <row r="53" spans="1:15" hidden="1" x14ac:dyDescent="0.15">
      <c r="A53" s="193"/>
      <c r="B53" s="193"/>
      <c r="C53" s="329"/>
      <c r="D53" s="201"/>
      <c r="E53" s="193"/>
      <c r="F53" s="203"/>
      <c r="G53" s="329"/>
      <c r="H53" s="201"/>
      <c r="I53" s="329"/>
      <c r="J53" s="193"/>
      <c r="K53" s="193"/>
      <c r="L53" s="329"/>
      <c r="M53" s="193"/>
      <c r="N53" s="329">
        <f t="shared" si="2"/>
        <v>25748.536699998851</v>
      </c>
      <c r="O53" s="329">
        <f t="shared" si="3"/>
        <v>879017.3266999987</v>
      </c>
    </row>
    <row r="54" spans="1:15" hidden="1" x14ac:dyDescent="0.15">
      <c r="A54" s="193"/>
      <c r="B54" s="193"/>
      <c r="C54" s="329"/>
      <c r="D54" s="201"/>
      <c r="E54" s="193"/>
      <c r="F54" s="203"/>
      <c r="G54" s="329"/>
      <c r="H54" s="201"/>
      <c r="I54" s="329"/>
      <c r="J54" s="193"/>
      <c r="K54" s="193"/>
      <c r="L54" s="329"/>
      <c r="M54" s="193"/>
      <c r="N54" s="329">
        <f t="shared" si="2"/>
        <v>25748.536699998851</v>
      </c>
      <c r="O54" s="329">
        <f t="shared" si="3"/>
        <v>879017.3266999987</v>
      </c>
    </row>
    <row r="55" spans="1:15" hidden="1" x14ac:dyDescent="0.15">
      <c r="A55" s="193"/>
      <c r="B55" s="193"/>
      <c r="C55" s="329"/>
      <c r="D55" s="201"/>
      <c r="E55" s="193"/>
      <c r="F55" s="203"/>
      <c r="G55" s="329"/>
      <c r="H55" s="201"/>
      <c r="I55" s="329"/>
      <c r="J55" s="193"/>
      <c r="K55" s="193"/>
      <c r="L55" s="329"/>
      <c r="M55" s="193"/>
      <c r="N55" s="329">
        <f t="shared" si="2"/>
        <v>25748.536699998851</v>
      </c>
      <c r="O55" s="329">
        <f t="shared" si="3"/>
        <v>879017.3266999987</v>
      </c>
    </row>
    <row r="56" spans="1:15" hidden="1" x14ac:dyDescent="0.15">
      <c r="A56" s="193"/>
      <c r="B56" s="193"/>
      <c r="C56" s="329"/>
      <c r="D56" s="201"/>
      <c r="E56" s="193"/>
      <c r="F56" s="193"/>
      <c r="G56" s="329"/>
      <c r="H56" s="201"/>
      <c r="I56" s="329"/>
      <c r="J56" s="193"/>
      <c r="K56" s="193"/>
      <c r="L56" s="329"/>
      <c r="M56" s="193"/>
      <c r="N56" s="329">
        <f t="shared" si="2"/>
        <v>25748.536699998851</v>
      </c>
      <c r="O56" s="329">
        <f t="shared" si="3"/>
        <v>879017.3266999987</v>
      </c>
    </row>
    <row r="57" spans="1:15" hidden="1" x14ac:dyDescent="0.15">
      <c r="A57" s="193"/>
      <c r="B57" s="193"/>
      <c r="C57" s="329"/>
      <c r="D57" s="201"/>
      <c r="E57" s="193"/>
      <c r="F57" s="203"/>
      <c r="G57" s="329"/>
      <c r="H57" s="201"/>
      <c r="I57" s="329"/>
      <c r="J57" s="193"/>
      <c r="K57" s="193"/>
      <c r="L57" s="329"/>
      <c r="M57" s="193"/>
      <c r="N57" s="329">
        <f t="shared" si="2"/>
        <v>25748.536699998851</v>
      </c>
      <c r="O57" s="329">
        <f t="shared" si="3"/>
        <v>879017.3266999987</v>
      </c>
    </row>
    <row r="58" spans="1:15" hidden="1" x14ac:dyDescent="0.15">
      <c r="A58" s="193"/>
      <c r="B58" s="193"/>
      <c r="C58" s="329"/>
      <c r="D58" s="201"/>
      <c r="E58" s="193"/>
      <c r="F58" s="203"/>
      <c r="G58" s="329"/>
      <c r="H58" s="201"/>
      <c r="I58" s="329"/>
      <c r="J58" s="193"/>
      <c r="K58" s="193"/>
      <c r="L58" s="329"/>
      <c r="M58" s="193"/>
      <c r="N58" s="329">
        <f t="shared" si="2"/>
        <v>25748.536699998851</v>
      </c>
      <c r="O58" s="329">
        <f t="shared" si="3"/>
        <v>879017.3266999987</v>
      </c>
    </row>
    <row r="59" spans="1:15" hidden="1" x14ac:dyDescent="0.15">
      <c r="A59" s="193"/>
      <c r="B59" s="193"/>
      <c r="C59" s="329"/>
      <c r="D59" s="201"/>
      <c r="E59" s="193"/>
      <c r="F59" s="193"/>
      <c r="G59" s="329"/>
      <c r="H59" s="201"/>
      <c r="I59" s="329"/>
      <c r="J59" s="193"/>
      <c r="K59" s="193"/>
      <c r="L59" s="329"/>
      <c r="M59" s="193"/>
      <c r="N59" s="329">
        <f t="shared" si="2"/>
        <v>25748.536699998851</v>
      </c>
      <c r="O59" s="329">
        <f t="shared" si="3"/>
        <v>879017.3266999987</v>
      </c>
    </row>
    <row r="60" spans="1:15" hidden="1" x14ac:dyDescent="0.15">
      <c r="A60" s="193"/>
      <c r="B60" s="193"/>
      <c r="C60" s="329"/>
      <c r="D60" s="201"/>
      <c r="E60" s="193"/>
      <c r="F60" s="193"/>
      <c r="G60" s="329"/>
      <c r="H60" s="201"/>
      <c r="I60" s="329"/>
      <c r="J60" s="193"/>
      <c r="K60" s="193"/>
      <c r="L60" s="329"/>
      <c r="M60" s="193"/>
      <c r="N60" s="329">
        <f t="shared" si="2"/>
        <v>25748.536699998851</v>
      </c>
      <c r="O60" s="329">
        <f t="shared" si="3"/>
        <v>879017.3266999987</v>
      </c>
    </row>
    <row r="61" spans="1:15" hidden="1" x14ac:dyDescent="0.15">
      <c r="A61" s="193"/>
      <c r="B61" s="193"/>
      <c r="C61" s="329"/>
      <c r="D61" s="201"/>
      <c r="E61" s="193"/>
      <c r="F61" s="193"/>
      <c r="G61" s="329"/>
      <c r="H61" s="201"/>
      <c r="I61" s="329"/>
      <c r="J61" s="193"/>
      <c r="K61" s="193"/>
      <c r="L61" s="329"/>
      <c r="M61" s="193"/>
      <c r="N61" s="329">
        <f t="shared" si="2"/>
        <v>25748.536699998851</v>
      </c>
      <c r="O61" s="329">
        <f t="shared" si="3"/>
        <v>879017.3266999987</v>
      </c>
    </row>
    <row r="62" spans="1:15" hidden="1" x14ac:dyDescent="0.15">
      <c r="A62" s="193"/>
      <c r="B62" s="193"/>
      <c r="C62" s="329"/>
      <c r="D62" s="201"/>
      <c r="E62" s="193"/>
      <c r="F62" s="193"/>
      <c r="G62" s="329"/>
      <c r="H62" s="201"/>
      <c r="I62" s="329"/>
      <c r="J62" s="193"/>
      <c r="K62" s="193"/>
      <c r="L62" s="329"/>
      <c r="M62" s="193"/>
      <c r="N62" s="329">
        <f t="shared" si="2"/>
        <v>25748.536699998851</v>
      </c>
      <c r="O62" s="329">
        <f t="shared" si="3"/>
        <v>879017.3266999987</v>
      </c>
    </row>
    <row r="63" spans="1:15" hidden="1" x14ac:dyDescent="0.15">
      <c r="A63" s="193"/>
      <c r="B63" s="193"/>
      <c r="C63" s="329"/>
      <c r="D63" s="201"/>
      <c r="E63" s="193"/>
      <c r="F63" s="193"/>
      <c r="G63" s="329"/>
      <c r="H63" s="201"/>
      <c r="I63" s="329"/>
      <c r="J63" s="193"/>
      <c r="K63" s="193"/>
      <c r="L63" s="329"/>
      <c r="M63" s="193"/>
      <c r="N63" s="329">
        <f t="shared" si="2"/>
        <v>25748.536699998851</v>
      </c>
      <c r="O63" s="329">
        <f t="shared" si="3"/>
        <v>879017.3266999987</v>
      </c>
    </row>
    <row r="64" spans="1:15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193"/>
      <c r="K64" s="193"/>
      <c r="L64" s="329"/>
      <c r="M64" s="193"/>
      <c r="N64" s="329">
        <f t="shared" si="2"/>
        <v>25748.536699998851</v>
      </c>
      <c r="O64" s="329">
        <f t="shared" si="3"/>
        <v>879017.3266999987</v>
      </c>
    </row>
    <row r="65" spans="1:16" hidden="1" x14ac:dyDescent="0.15">
      <c r="A65" s="193"/>
      <c r="B65" s="193"/>
      <c r="C65" s="329"/>
      <c r="D65" s="216"/>
      <c r="E65" s="193"/>
      <c r="F65" s="193"/>
      <c r="G65" s="329"/>
      <c r="H65" s="216"/>
      <c r="I65" s="329"/>
      <c r="J65" s="193"/>
      <c r="K65" s="193"/>
      <c r="L65" s="329"/>
      <c r="M65" s="193"/>
      <c r="N65" s="329">
        <f t="shared" si="2"/>
        <v>25748.536699998851</v>
      </c>
      <c r="O65" s="329">
        <f t="shared" si="3"/>
        <v>879017.3266999987</v>
      </c>
    </row>
    <row r="66" spans="1:16" x14ac:dyDescent="0.15">
      <c r="A66" s="220"/>
      <c r="B66" s="220"/>
      <c r="C66" s="334"/>
      <c r="D66" s="222"/>
      <c r="E66" s="220"/>
      <c r="F66" s="220"/>
      <c r="G66" s="334"/>
      <c r="H66" s="222"/>
      <c r="I66" s="334"/>
      <c r="J66" s="220"/>
      <c r="K66" s="220"/>
      <c r="L66" s="334"/>
      <c r="M66" s="220"/>
      <c r="N66" s="329">
        <f t="shared" si="2"/>
        <v>25748.536699998851</v>
      </c>
      <c r="O66" s="329">
        <f t="shared" si="3"/>
        <v>879017.3266999987</v>
      </c>
    </row>
    <row r="67" spans="1:16" x14ac:dyDescent="0.15">
      <c r="A67" s="224"/>
      <c r="B67" s="224"/>
      <c r="C67" s="335">
        <f>SUM(C7:C66)</f>
        <v>785263.23989999888</v>
      </c>
      <c r="D67" s="224"/>
      <c r="E67" s="224"/>
      <c r="F67" s="224"/>
      <c r="G67" s="335">
        <f>SUM(G7:G65)</f>
        <v>584026.51800000004</v>
      </c>
      <c r="H67" s="226"/>
      <c r="I67" s="335">
        <f>SUM(I7:I65)</f>
        <v>319984.28119999991</v>
      </c>
      <c r="J67" s="224"/>
      <c r="K67" s="224"/>
      <c r="L67" s="335">
        <f>SUM(L9:L65)</f>
        <v>170288.14999999997</v>
      </c>
      <c r="M67" s="224"/>
      <c r="N67" s="227"/>
      <c r="O67" s="228">
        <f>C67+G67-I67-L67</f>
        <v>879017.32669999916</v>
      </c>
      <c r="P67" s="259"/>
    </row>
    <row r="68" spans="1:16" x14ac:dyDescent="0.15">
      <c r="A68" s="230"/>
      <c r="B68" s="615"/>
      <c r="C68" s="615"/>
      <c r="D68" s="615"/>
      <c r="E68" s="231"/>
      <c r="F68" s="465"/>
      <c r="G68" s="232"/>
      <c r="H68" s="233"/>
      <c r="I68" s="234"/>
      <c r="J68" s="272"/>
      <c r="K68" s="235" t="s">
        <v>200</v>
      </c>
      <c r="L68" s="236">
        <f>+L67+I67</f>
        <v>490272.43119999988</v>
      </c>
      <c r="M68" s="284"/>
      <c r="N68" s="330">
        <f>+N66</f>
        <v>25748.536699998851</v>
      </c>
      <c r="O68" s="331" t="s">
        <v>2219</v>
      </c>
      <c r="P68" s="259"/>
    </row>
    <row r="69" spans="1:16" x14ac:dyDescent="0.15">
      <c r="A69" s="181"/>
      <c r="B69" s="466"/>
      <c r="C69" s="336"/>
      <c r="D69" s="466"/>
      <c r="E69" s="231"/>
      <c r="F69" s="465"/>
      <c r="G69" s="232"/>
      <c r="H69" s="233"/>
      <c r="I69" s="234"/>
      <c r="J69" s="273"/>
      <c r="K69" s="235"/>
      <c r="L69" s="236"/>
      <c r="M69" s="284"/>
      <c r="N69" s="330">
        <v>44807</v>
      </c>
      <c r="O69" s="331" t="s">
        <v>2220</v>
      </c>
    </row>
    <row r="70" spans="1:16" x14ac:dyDescent="0.15">
      <c r="A70" s="230" t="s">
        <v>2174</v>
      </c>
      <c r="B70" s="467" t="s">
        <v>2268</v>
      </c>
      <c r="C70" s="336"/>
      <c r="D70" s="466"/>
      <c r="E70" s="231" t="s">
        <v>67</v>
      </c>
      <c r="F70" s="465">
        <v>1663716.12</v>
      </c>
      <c r="G70" s="232" t="s">
        <v>98</v>
      </c>
      <c r="H70" s="233">
        <v>41401</v>
      </c>
      <c r="I70" s="234" t="s">
        <v>199</v>
      </c>
      <c r="J70" s="273">
        <v>64160.27210000113</v>
      </c>
      <c r="K70" s="268"/>
      <c r="L70" s="236"/>
      <c r="M70" s="235"/>
      <c r="N70" s="330">
        <v>89686</v>
      </c>
      <c r="O70" s="331" t="s">
        <v>2221</v>
      </c>
    </row>
    <row r="71" spans="1:16" x14ac:dyDescent="0.15">
      <c r="A71" s="230" t="s">
        <v>2219</v>
      </c>
      <c r="B71" s="467" t="s">
        <v>2269</v>
      </c>
      <c r="C71" s="336"/>
      <c r="D71" s="466"/>
      <c r="E71" s="231" t="s">
        <v>67</v>
      </c>
      <c r="F71" s="465">
        <v>804257.01</v>
      </c>
      <c r="G71" s="232" t="s">
        <v>98</v>
      </c>
      <c r="H71" s="233">
        <v>41414</v>
      </c>
      <c r="I71" s="234" t="s">
        <v>199</v>
      </c>
      <c r="J71" s="273">
        <v>22656.27</v>
      </c>
      <c r="K71" s="268"/>
      <c r="L71" s="236"/>
      <c r="M71" s="235"/>
      <c r="N71" s="330">
        <v>44848.271999999997</v>
      </c>
      <c r="O71" s="331" t="s">
        <v>2217</v>
      </c>
    </row>
    <row r="72" spans="1:16" ht="12" thickBot="1" x14ac:dyDescent="0.2">
      <c r="A72" s="230"/>
      <c r="B72" s="466"/>
      <c r="C72" s="336"/>
      <c r="D72" s="466"/>
      <c r="E72" s="231"/>
      <c r="F72" s="465"/>
      <c r="G72" s="232"/>
      <c r="H72" s="233"/>
      <c r="I72" s="401" t="s">
        <v>1920</v>
      </c>
      <c r="J72" s="274">
        <f>SUM(J70:J71)</f>
        <v>86816.542100001127</v>
      </c>
      <c r="K72" s="268"/>
      <c r="L72" s="236"/>
      <c r="M72" s="235"/>
      <c r="N72" s="330">
        <v>89901</v>
      </c>
      <c r="O72" s="331" t="s">
        <v>2218</v>
      </c>
    </row>
    <row r="73" spans="1:16" ht="12" thickTop="1" x14ac:dyDescent="0.15">
      <c r="A73" s="243" t="s">
        <v>2173</v>
      </c>
      <c r="B73" s="467" t="s">
        <v>2265</v>
      </c>
      <c r="C73" s="336"/>
      <c r="D73" s="466"/>
      <c r="E73" s="231" t="s">
        <v>67</v>
      </c>
      <c r="F73" s="465">
        <v>50092202.130000003</v>
      </c>
      <c r="G73" s="232" t="s">
        <v>98</v>
      </c>
      <c r="H73" s="233">
        <v>41365</v>
      </c>
      <c r="I73" s="234" t="s">
        <v>199</v>
      </c>
      <c r="J73" s="273">
        <v>83471.607899998853</v>
      </c>
      <c r="L73" s="236"/>
      <c r="M73" s="235"/>
      <c r="N73" s="330">
        <v>134846</v>
      </c>
      <c r="O73" s="331" t="s">
        <v>2257</v>
      </c>
    </row>
    <row r="74" spans="1:16" ht="12" thickBot="1" x14ac:dyDescent="0.2">
      <c r="A74" s="230"/>
      <c r="B74" s="466"/>
      <c r="C74" s="336"/>
      <c r="D74" s="466"/>
      <c r="E74" s="231"/>
      <c r="F74" s="465"/>
      <c r="G74" s="232"/>
      <c r="H74" s="233"/>
      <c r="I74" s="401" t="s">
        <v>320</v>
      </c>
      <c r="J74" s="274">
        <f>SUM(J73)</f>
        <v>83471.607899998853</v>
      </c>
      <c r="L74" s="236"/>
      <c r="M74" s="235"/>
      <c r="N74" s="330">
        <v>89801.301999999996</v>
      </c>
      <c r="O74" s="331" t="s">
        <v>2258</v>
      </c>
    </row>
    <row r="75" spans="1:16" ht="12" thickTop="1" x14ac:dyDescent="0.15">
      <c r="A75" s="230"/>
      <c r="B75" s="466"/>
      <c r="C75" s="336"/>
      <c r="D75" s="466"/>
      <c r="E75" s="231"/>
      <c r="F75" s="465"/>
      <c r="G75" s="232"/>
      <c r="H75" s="233"/>
      <c r="I75" s="234"/>
      <c r="J75" s="273"/>
      <c r="M75" s="235"/>
      <c r="N75" s="330">
        <v>89837</v>
      </c>
      <c r="O75" s="331" t="s">
        <v>2259</v>
      </c>
    </row>
    <row r="76" spans="1:16" x14ac:dyDescent="0.15">
      <c r="A76" s="181"/>
      <c r="B76" s="181" t="s">
        <v>10</v>
      </c>
      <c r="C76" s="348" t="s">
        <v>1008</v>
      </c>
      <c r="D76" s="181" t="s">
        <v>1118</v>
      </c>
      <c r="E76" s="181" t="s">
        <v>871</v>
      </c>
      <c r="F76" s="181" t="s">
        <v>872</v>
      </c>
      <c r="G76" s="181" t="s">
        <v>18</v>
      </c>
      <c r="J76" s="259"/>
      <c r="M76" s="235"/>
      <c r="N76" s="330">
        <v>89873.448999999993</v>
      </c>
      <c r="O76" s="331" t="s">
        <v>2258</v>
      </c>
    </row>
    <row r="77" spans="1:16" x14ac:dyDescent="0.15">
      <c r="A77" s="230" t="s">
        <v>2174</v>
      </c>
      <c r="B77" s="180">
        <v>64160</v>
      </c>
      <c r="C77" s="349">
        <v>20.686</v>
      </c>
      <c r="D77" s="350">
        <f t="shared" ref="D77:D78" si="6">+B77*C77</f>
        <v>1327213.76</v>
      </c>
      <c r="E77" s="350">
        <f t="shared" ref="E77:E78" si="7">+D77*0.01</f>
        <v>13272.1376</v>
      </c>
      <c r="F77" s="350">
        <f t="shared" ref="F77:F78" si="8">+E77*0.1</f>
        <v>1327.2137600000001</v>
      </c>
      <c r="G77" s="351">
        <f t="shared" ref="G77:G78" si="9">+E77+F77</f>
        <v>14599.351360000001</v>
      </c>
      <c r="J77" s="229"/>
      <c r="M77" s="235"/>
      <c r="N77" s="330">
        <v>44915</v>
      </c>
      <c r="O77" s="331" t="s">
        <v>2260</v>
      </c>
    </row>
    <row r="78" spans="1:16" x14ac:dyDescent="0.15">
      <c r="A78" s="230" t="s">
        <v>2219</v>
      </c>
      <c r="B78" s="180">
        <v>22656</v>
      </c>
      <c r="C78" s="349">
        <v>21.802</v>
      </c>
      <c r="D78" s="350">
        <f t="shared" si="6"/>
        <v>493946.11199999996</v>
      </c>
      <c r="E78" s="350">
        <f t="shared" si="7"/>
        <v>4939.4611199999999</v>
      </c>
      <c r="F78" s="350">
        <f t="shared" si="8"/>
        <v>493.94611200000003</v>
      </c>
      <c r="G78" s="351">
        <f t="shared" si="9"/>
        <v>5433.4072319999996</v>
      </c>
      <c r="J78" s="259"/>
      <c r="M78" s="235"/>
      <c r="N78" s="330">
        <v>44898</v>
      </c>
      <c r="O78" s="331" t="s">
        <v>2261</v>
      </c>
    </row>
    <row r="79" spans="1:16" ht="12" thickBot="1" x14ac:dyDescent="0.2">
      <c r="A79" s="230"/>
      <c r="B79" s="381">
        <f>SUM(B76:B78)</f>
        <v>86816</v>
      </c>
      <c r="C79" s="349"/>
      <c r="D79" s="350"/>
      <c r="E79" s="380">
        <f>SUM(E77:E78)</f>
        <v>18211.598720000002</v>
      </c>
      <c r="F79" s="380">
        <f t="shared" ref="F79" si="10">SUM(F77:F78)</f>
        <v>1821.1598720000002</v>
      </c>
      <c r="G79" s="380">
        <f t="shared" ref="G79" si="11">SUM(G77:G78)</f>
        <v>20032.758591999998</v>
      </c>
      <c r="J79" s="259"/>
      <c r="M79" s="235"/>
      <c r="N79" s="330">
        <v>44936.767</v>
      </c>
      <c r="O79" s="331" t="s">
        <v>2262</v>
      </c>
    </row>
    <row r="80" spans="1:16" ht="12" thickTop="1" x14ac:dyDescent="0.15">
      <c r="A80" s="230" t="s">
        <v>2173</v>
      </c>
      <c r="B80" s="180">
        <v>83472</v>
      </c>
      <c r="C80" s="427">
        <v>22.487400000000001</v>
      </c>
      <c r="D80" s="350">
        <f t="shared" ref="D80" si="12">+B80*C80</f>
        <v>1877068.2528000001</v>
      </c>
      <c r="E80" s="350">
        <f t="shared" ref="E80" si="13">+D80*0.01</f>
        <v>18770.682528000001</v>
      </c>
      <c r="F80" s="350">
        <f t="shared" ref="F80" si="14">+E80*0.1</f>
        <v>1877.0682528000002</v>
      </c>
      <c r="G80" s="351">
        <f t="shared" ref="G80" si="15">+E80+F80</f>
        <v>20647.750780800001</v>
      </c>
      <c r="J80" s="259"/>
      <c r="M80" s="235"/>
      <c r="N80" s="330">
        <v>44919</v>
      </c>
      <c r="O80" s="331" t="s">
        <v>2263</v>
      </c>
    </row>
    <row r="81" spans="2:16" ht="12" thickBot="1" x14ac:dyDescent="0.2">
      <c r="B81" s="402">
        <f>SUM(B80)</f>
        <v>83472</v>
      </c>
      <c r="E81" s="352">
        <f>SUM(E80)</f>
        <v>18770.682528000001</v>
      </c>
      <c r="F81" s="352">
        <f t="shared" ref="F81" si="16">SUM(F80)</f>
        <v>1877.0682528000002</v>
      </c>
      <c r="G81" s="352">
        <f t="shared" ref="G81" si="17">SUM(G80)</f>
        <v>20647.750780800001</v>
      </c>
      <c r="J81" s="259"/>
      <c r="M81" s="235"/>
      <c r="N81" s="330"/>
      <c r="O81" s="331"/>
    </row>
    <row r="82" spans="2:16" ht="12" thickTop="1" x14ac:dyDescent="0.15">
      <c r="M82" s="235"/>
      <c r="N82" s="330"/>
      <c r="O82" s="331"/>
    </row>
    <row r="83" spans="2:16" x14ac:dyDescent="0.15">
      <c r="M83" s="266">
        <f>+O83-O67</f>
        <v>0</v>
      </c>
      <c r="N83" s="228" t="s">
        <v>56</v>
      </c>
      <c r="O83" s="333">
        <f>SUM(N68:N82)</f>
        <v>879017.32669999881</v>
      </c>
      <c r="P83" s="259"/>
    </row>
  </sheetData>
  <mergeCells count="7">
    <mergeCell ref="B68:D6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P99"/>
  <sheetViews>
    <sheetView topLeftCell="D1" zoomScale="115" zoomScaleNormal="115" workbookViewId="0">
      <pane ySplit="6" topLeftCell="A28" activePane="bottomLeft" state="frozen"/>
      <selection pane="bottomLeft" activeCell="N71" sqref="N71:O74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2216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2125</v>
      </c>
      <c r="B7" s="263"/>
      <c r="C7" s="328">
        <v>38592.318899998922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38592.318899998922</v>
      </c>
      <c r="O7" s="328">
        <f>+C66</f>
        <v>756488.53789999883</v>
      </c>
    </row>
    <row r="8" spans="1:15" x14ac:dyDescent="0.15">
      <c r="A8" s="193" t="s">
        <v>2131</v>
      </c>
      <c r="B8" s="193"/>
      <c r="C8" s="329">
        <v>89788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38592.318899998922</v>
      </c>
      <c r="O8" s="329">
        <f>O7+G8-I8-L8</f>
        <v>756488.53789999883</v>
      </c>
    </row>
    <row r="9" spans="1:15" x14ac:dyDescent="0.15">
      <c r="A9" s="193" t="s">
        <v>2132</v>
      </c>
      <c r="B9" s="193"/>
      <c r="C9" s="329">
        <v>44902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38592.318899998922</v>
      </c>
      <c r="O9" s="329">
        <f t="shared" ref="O9:O10" si="1">O8+G9-I9-L9</f>
        <v>756488.53789999883</v>
      </c>
    </row>
    <row r="10" spans="1:15" x14ac:dyDescent="0.15">
      <c r="A10" s="193" t="s">
        <v>2175</v>
      </c>
      <c r="B10" s="193"/>
      <c r="C10" s="329">
        <v>134610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38592.318899998922</v>
      </c>
      <c r="O10" s="329">
        <f t="shared" si="1"/>
        <v>756488.53789999883</v>
      </c>
    </row>
    <row r="11" spans="1:15" x14ac:dyDescent="0.15">
      <c r="A11" s="193" t="s">
        <v>2125</v>
      </c>
      <c r="B11" s="193"/>
      <c r="C11" s="329">
        <v>168949.12899999745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12" si="2">+N10-I11-L11</f>
        <v>38592.318899998922</v>
      </c>
      <c r="O11" s="329">
        <f t="shared" ref="O11:O12" si="3">O10+G11-I11-L11</f>
        <v>756488.53789999883</v>
      </c>
    </row>
    <row r="12" spans="1:15" x14ac:dyDescent="0.15">
      <c r="A12" s="193" t="s">
        <v>2173</v>
      </c>
      <c r="B12" s="193"/>
      <c r="C12" s="329">
        <v>189812.09000000247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38592.318899998922</v>
      </c>
      <c r="O12" s="329">
        <f t="shared" si="3"/>
        <v>756488.53789999883</v>
      </c>
    </row>
    <row r="13" spans="1:15" x14ac:dyDescent="0.15">
      <c r="A13" s="193" t="s">
        <v>2174</v>
      </c>
      <c r="B13" s="193"/>
      <c r="C13" s="329">
        <v>89835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ref="N13:N42" si="4">+N12-I13-L13</f>
        <v>38592.318899998922</v>
      </c>
      <c r="O13" s="329">
        <f t="shared" ref="O13:O42" si="5">O12+G13-I13-L13</f>
        <v>756488.53789999883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4"/>
        <v>38592.318899998922</v>
      </c>
      <c r="O14" s="329">
        <f t="shared" si="5"/>
        <v>756488.53789999883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 t="s">
        <v>2185</v>
      </c>
      <c r="I15" s="329">
        <v>6647.5100000000011</v>
      </c>
      <c r="J15" s="193" t="s">
        <v>2125</v>
      </c>
      <c r="K15" s="193" t="s">
        <v>2225</v>
      </c>
      <c r="L15" s="329"/>
      <c r="M15" s="193"/>
      <c r="N15" s="329">
        <f t="shared" si="4"/>
        <v>31944.80889999892</v>
      </c>
      <c r="O15" s="329">
        <f t="shared" si="5"/>
        <v>749841.02789999882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2186</v>
      </c>
      <c r="I16" s="329">
        <v>1880.1799999999998</v>
      </c>
      <c r="J16" s="193" t="s">
        <v>2125</v>
      </c>
      <c r="K16" s="193" t="s">
        <v>2225</v>
      </c>
      <c r="L16" s="329"/>
      <c r="M16" s="193"/>
      <c r="N16" s="329">
        <f t="shared" si="4"/>
        <v>30064.628899998919</v>
      </c>
      <c r="O16" s="329">
        <f t="shared" si="5"/>
        <v>747960.84789999877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2187</v>
      </c>
      <c r="I17" s="329">
        <v>8652.42</v>
      </c>
      <c r="J17" s="193" t="s">
        <v>2125</v>
      </c>
      <c r="K17" s="193" t="s">
        <v>2225</v>
      </c>
      <c r="L17" s="329"/>
      <c r="M17" s="193"/>
      <c r="N17" s="329">
        <f t="shared" si="4"/>
        <v>21412.208899998921</v>
      </c>
      <c r="O17" s="329">
        <f t="shared" si="5"/>
        <v>739308.42789999873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2188</v>
      </c>
      <c r="I18" s="329">
        <v>5357.4700000000012</v>
      </c>
      <c r="J18" s="193" t="s">
        <v>2125</v>
      </c>
      <c r="K18" s="193" t="s">
        <v>2225</v>
      </c>
      <c r="L18" s="329"/>
      <c r="M18" s="193"/>
      <c r="N18" s="329">
        <f t="shared" si="4"/>
        <v>16054.73889999892</v>
      </c>
      <c r="O18" s="329">
        <f t="shared" si="5"/>
        <v>733950.95789999876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2189</v>
      </c>
      <c r="I19" s="329">
        <v>2483.1899999999996</v>
      </c>
      <c r="J19" s="193" t="s">
        <v>2125</v>
      </c>
      <c r="K19" s="193" t="s">
        <v>2225</v>
      </c>
      <c r="L19" s="329"/>
      <c r="M19" s="193"/>
      <c r="N19" s="329">
        <f t="shared" si="4"/>
        <v>13571.548899998921</v>
      </c>
      <c r="O19" s="329">
        <f t="shared" si="5"/>
        <v>731467.76789999881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2190</v>
      </c>
      <c r="I20" s="329">
        <v>7538.68</v>
      </c>
      <c r="J20" s="193" t="s">
        <v>2125</v>
      </c>
      <c r="K20" s="193" t="s">
        <v>2225</v>
      </c>
      <c r="L20" s="329">
        <v>6032.8688999989208</v>
      </c>
      <c r="M20" s="193" t="s">
        <v>2125</v>
      </c>
      <c r="N20" s="329">
        <f t="shared" si="4"/>
        <v>0</v>
      </c>
      <c r="O20" s="329">
        <f t="shared" si="5"/>
        <v>717896.21899999981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2190</v>
      </c>
      <c r="I21" s="329"/>
      <c r="J21" s="193"/>
      <c r="K21" s="193"/>
      <c r="L21" s="329">
        <v>9755.0511000010792</v>
      </c>
      <c r="M21" s="193" t="s">
        <v>2131</v>
      </c>
      <c r="N21" s="329">
        <f>C8+N20-I21-L21</f>
        <v>80032.948899998926</v>
      </c>
      <c r="O21" s="329">
        <f t="shared" si="5"/>
        <v>708141.16789999872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2191</v>
      </c>
      <c r="I22" s="329">
        <v>13273.97</v>
      </c>
      <c r="J22" s="193" t="s">
        <v>2131</v>
      </c>
      <c r="K22" s="193" t="s">
        <v>2226</v>
      </c>
      <c r="L22" s="329">
        <v>658.46</v>
      </c>
      <c r="M22" s="193" t="s">
        <v>2131</v>
      </c>
      <c r="N22" s="329">
        <f t="shared" si="4"/>
        <v>66100.518899998919</v>
      </c>
      <c r="O22" s="329">
        <f t="shared" si="5"/>
        <v>694208.73789999878</v>
      </c>
    </row>
    <row r="23" spans="1:15" x14ac:dyDescent="0.15">
      <c r="A23" s="193"/>
      <c r="B23" s="193"/>
      <c r="C23" s="329"/>
      <c r="D23" s="201" t="s">
        <v>2192</v>
      </c>
      <c r="E23" s="193" t="s">
        <v>1283</v>
      </c>
      <c r="F23" s="203" t="str">
        <f>+'[6]รับ 0513'!$E$22</f>
        <v>GC 080513</v>
      </c>
      <c r="G23" s="329">
        <f>+'[6]รับ 0513'!$D$22</f>
        <v>134594</v>
      </c>
      <c r="H23" s="201" t="s">
        <v>2192</v>
      </c>
      <c r="I23" s="329">
        <v>7376.01</v>
      </c>
      <c r="J23" s="193" t="s">
        <v>2131</v>
      </c>
      <c r="K23" s="193" t="s">
        <v>2226</v>
      </c>
      <c r="L23" s="329"/>
      <c r="M23" s="193"/>
      <c r="N23" s="329">
        <f t="shared" si="4"/>
        <v>58724.508899998917</v>
      </c>
      <c r="O23" s="329">
        <f t="shared" si="5"/>
        <v>821426.72789999878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2193</v>
      </c>
      <c r="I24" s="329">
        <v>6616.87</v>
      </c>
      <c r="J24" s="193" t="s">
        <v>2131</v>
      </c>
      <c r="K24" s="193" t="s">
        <v>2226</v>
      </c>
      <c r="L24" s="329">
        <v>30548.81</v>
      </c>
      <c r="M24" s="193" t="s">
        <v>2131</v>
      </c>
      <c r="N24" s="329">
        <f t="shared" si="4"/>
        <v>21558.828899998913</v>
      </c>
      <c r="O24" s="329">
        <f t="shared" si="5"/>
        <v>784261.04789999872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2194</v>
      </c>
      <c r="I25" s="329">
        <v>10607.349999999999</v>
      </c>
      <c r="J25" s="193" t="s">
        <v>2131</v>
      </c>
      <c r="K25" s="193" t="s">
        <v>2226</v>
      </c>
      <c r="L25" s="329"/>
      <c r="M25" s="193"/>
      <c r="N25" s="329">
        <f t="shared" si="4"/>
        <v>10951.478899998914</v>
      </c>
      <c r="O25" s="329">
        <f t="shared" si="5"/>
        <v>773653.69789999875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2195</v>
      </c>
      <c r="I26" s="329">
        <v>3156.3</v>
      </c>
      <c r="J26" s="193" t="s">
        <v>2131</v>
      </c>
      <c r="K26" s="193" t="s">
        <v>2226</v>
      </c>
      <c r="L26" s="329"/>
      <c r="M26" s="193"/>
      <c r="N26" s="329">
        <f t="shared" si="4"/>
        <v>7795.1788999989139</v>
      </c>
      <c r="O26" s="329">
        <f t="shared" si="5"/>
        <v>770497.3978999987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2196</v>
      </c>
      <c r="I27" s="329">
        <v>3384.74</v>
      </c>
      <c r="J27" s="193" t="s">
        <v>2131</v>
      </c>
      <c r="K27" s="193" t="s">
        <v>2226</v>
      </c>
      <c r="L27" s="329"/>
      <c r="M27" s="193"/>
      <c r="N27" s="329">
        <f t="shared" si="4"/>
        <v>4410.4388999989142</v>
      </c>
      <c r="O27" s="329">
        <f t="shared" si="5"/>
        <v>767112.65789999871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2197</v>
      </c>
      <c r="I28" s="329">
        <v>4410.4388999989142</v>
      </c>
      <c r="J28" s="193" t="s">
        <v>2131</v>
      </c>
      <c r="K28" s="193" t="s">
        <v>2226</v>
      </c>
      <c r="L28" s="329"/>
      <c r="M28" s="193"/>
      <c r="N28" s="329">
        <f t="shared" si="4"/>
        <v>0</v>
      </c>
      <c r="O28" s="329">
        <f t="shared" si="5"/>
        <v>762702.21899999981</v>
      </c>
    </row>
    <row r="29" spans="1:15" x14ac:dyDescent="0.15">
      <c r="A29" s="193"/>
      <c r="B29" s="193"/>
      <c r="C29" s="329"/>
      <c r="D29" s="201"/>
      <c r="E29" s="193"/>
      <c r="F29" s="193"/>
      <c r="G29" s="329"/>
      <c r="H29" s="201" t="s">
        <v>2197</v>
      </c>
      <c r="I29" s="329">
        <v>7792.7911000010799</v>
      </c>
      <c r="J29" s="193" t="s">
        <v>2132</v>
      </c>
      <c r="K29" s="193" t="s">
        <v>2226</v>
      </c>
      <c r="L29" s="329">
        <v>21367.87</v>
      </c>
      <c r="M29" s="193" t="s">
        <v>2132</v>
      </c>
      <c r="N29" s="329">
        <f>C9+N28-I29-L29</f>
        <v>15741.338899998922</v>
      </c>
      <c r="O29" s="329">
        <f t="shared" si="5"/>
        <v>733541.55789999873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2198</v>
      </c>
      <c r="I30" s="329">
        <v>8595.66</v>
      </c>
      <c r="J30" s="193" t="s">
        <v>2132</v>
      </c>
      <c r="K30" s="193" t="s">
        <v>2226</v>
      </c>
      <c r="L30" s="329"/>
      <c r="M30" s="193"/>
      <c r="N30" s="329">
        <f t="shared" si="4"/>
        <v>7145.6788999989221</v>
      </c>
      <c r="O30" s="329">
        <f t="shared" si="5"/>
        <v>724945.8978999987</v>
      </c>
    </row>
    <row r="31" spans="1:15" x14ac:dyDescent="0.15">
      <c r="A31" s="193"/>
      <c r="B31" s="193"/>
      <c r="C31" s="329"/>
      <c r="D31" s="201" t="s">
        <v>2199</v>
      </c>
      <c r="E31" s="193" t="s">
        <v>1283</v>
      </c>
      <c r="F31" s="203" t="str">
        <f>+'[6]รับ 0513'!$E$23</f>
        <v>GC 150513</v>
      </c>
      <c r="G31" s="329">
        <f>+'[6]รับ 0513'!$D$23</f>
        <v>44807</v>
      </c>
      <c r="H31" s="201" t="s">
        <v>2199</v>
      </c>
      <c r="I31" s="329">
        <v>7145.6788999989221</v>
      </c>
      <c r="J31" s="193" t="s">
        <v>2132</v>
      </c>
      <c r="K31" s="193" t="s">
        <v>2226</v>
      </c>
      <c r="L31" s="329"/>
      <c r="M31" s="193"/>
      <c r="N31" s="329">
        <f t="shared" si="4"/>
        <v>0</v>
      </c>
      <c r="O31" s="329">
        <f t="shared" si="5"/>
        <v>762607.21899999981</v>
      </c>
    </row>
    <row r="32" spans="1:15" x14ac:dyDescent="0.15">
      <c r="A32" s="193"/>
      <c r="B32" s="193"/>
      <c r="C32" s="329"/>
      <c r="D32" s="201" t="s">
        <v>2200</v>
      </c>
      <c r="E32" s="193" t="s">
        <v>1283</v>
      </c>
      <c r="F32" s="203" t="str">
        <f>+'[6]รับ 0513'!$E$24</f>
        <v>GC 160513</v>
      </c>
      <c r="G32" s="329">
        <f>+'[6]รับ 0513'!$D$24</f>
        <v>89686</v>
      </c>
      <c r="H32" s="201" t="s">
        <v>2199</v>
      </c>
      <c r="I32" s="329">
        <v>4569.75110000108</v>
      </c>
      <c r="J32" s="193" t="s">
        <v>2175</v>
      </c>
      <c r="K32" s="193" t="s">
        <v>2226</v>
      </c>
      <c r="L32" s="329"/>
      <c r="M32" s="193"/>
      <c r="N32" s="329">
        <f>C10+N31-I32-L32</f>
        <v>130040.24889999891</v>
      </c>
      <c r="O32" s="329">
        <f t="shared" si="5"/>
        <v>847723.46789999877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2200</v>
      </c>
      <c r="I33" s="329">
        <v>3877.54</v>
      </c>
      <c r="J33" s="193" t="s">
        <v>2175</v>
      </c>
      <c r="K33" s="193" t="s">
        <v>2226</v>
      </c>
      <c r="L33" s="329"/>
      <c r="M33" s="193"/>
      <c r="N33" s="329">
        <f t="shared" si="4"/>
        <v>126162.70889999892</v>
      </c>
      <c r="O33" s="329">
        <f t="shared" si="5"/>
        <v>843845.92789999873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2201</v>
      </c>
      <c r="I34" s="329">
        <v>6043.26</v>
      </c>
      <c r="J34" s="193" t="s">
        <v>2175</v>
      </c>
      <c r="K34" s="193" t="s">
        <v>2226</v>
      </c>
      <c r="L34" s="329">
        <v>12486.54</v>
      </c>
      <c r="M34" s="193" t="s">
        <v>2175</v>
      </c>
      <c r="N34" s="329">
        <f t="shared" si="4"/>
        <v>107632.90889999893</v>
      </c>
      <c r="O34" s="329">
        <f t="shared" si="5"/>
        <v>825316.12789999868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2202</v>
      </c>
      <c r="I35" s="329">
        <v>7217.3899999999994</v>
      </c>
      <c r="J35" s="193" t="s">
        <v>2175</v>
      </c>
      <c r="K35" s="193" t="s">
        <v>2226</v>
      </c>
      <c r="L35" s="329"/>
      <c r="M35" s="193"/>
      <c r="N35" s="329">
        <f t="shared" si="4"/>
        <v>100415.51889999893</v>
      </c>
      <c r="O35" s="329">
        <f t="shared" si="5"/>
        <v>818098.73789999867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2203</v>
      </c>
      <c r="I36" s="329">
        <v>5258.1</v>
      </c>
      <c r="J36" s="193" t="s">
        <v>2175</v>
      </c>
      <c r="K36" s="193" t="s">
        <v>2226</v>
      </c>
      <c r="L36" s="329"/>
      <c r="M36" s="193"/>
      <c r="N36" s="329">
        <f t="shared" si="4"/>
        <v>95157.418899998927</v>
      </c>
      <c r="O36" s="329">
        <f t="shared" si="5"/>
        <v>812840.63789999869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2204</v>
      </c>
      <c r="I37" s="329">
        <v>6144.7400000000007</v>
      </c>
      <c r="J37" s="193" t="s">
        <v>2175</v>
      </c>
      <c r="K37" s="193" t="s">
        <v>2226</v>
      </c>
      <c r="L37" s="329">
        <v>18650.7</v>
      </c>
      <c r="M37" s="193" t="s">
        <v>2175</v>
      </c>
      <c r="N37" s="329">
        <f t="shared" si="4"/>
        <v>70361.978899998925</v>
      </c>
      <c r="O37" s="329">
        <f t="shared" si="5"/>
        <v>788045.19789999875</v>
      </c>
    </row>
    <row r="38" spans="1:15" x14ac:dyDescent="0.15">
      <c r="A38" s="193"/>
      <c r="B38" s="193"/>
      <c r="C38" s="329"/>
      <c r="D38" s="201"/>
      <c r="E38" s="193"/>
      <c r="F38" s="193"/>
      <c r="G38" s="329"/>
      <c r="H38" s="201" t="s">
        <v>2205</v>
      </c>
      <c r="I38" s="329">
        <v>4891.08</v>
      </c>
      <c r="J38" s="193" t="s">
        <v>2175</v>
      </c>
      <c r="K38" s="193" t="s">
        <v>2226</v>
      </c>
      <c r="L38" s="329"/>
      <c r="M38" s="193"/>
      <c r="N38" s="329">
        <f t="shared" si="4"/>
        <v>65470.898899998923</v>
      </c>
      <c r="O38" s="329">
        <f t="shared" si="5"/>
        <v>783154.11789999879</v>
      </c>
    </row>
    <row r="39" spans="1:15" x14ac:dyDescent="0.15">
      <c r="A39" s="193"/>
      <c r="B39" s="193"/>
      <c r="C39" s="329"/>
      <c r="D39" s="201"/>
      <c r="E39" s="193"/>
      <c r="F39" s="193"/>
      <c r="G39" s="329"/>
      <c r="H39" s="201" t="s">
        <v>2206</v>
      </c>
      <c r="I39" s="329">
        <v>7377.49</v>
      </c>
      <c r="J39" s="193" t="s">
        <v>2175</v>
      </c>
      <c r="K39" s="193" t="s">
        <v>2226</v>
      </c>
      <c r="L39" s="329"/>
      <c r="M39" s="193"/>
      <c r="N39" s="329">
        <f t="shared" si="4"/>
        <v>58093.408899998925</v>
      </c>
      <c r="O39" s="329">
        <f t="shared" si="5"/>
        <v>775776.6278999988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2207</v>
      </c>
      <c r="I40" s="329">
        <v>8375.7199999999993</v>
      </c>
      <c r="J40" s="193" t="s">
        <v>2175</v>
      </c>
      <c r="K40" s="193" t="s">
        <v>2226</v>
      </c>
      <c r="L40" s="329"/>
      <c r="M40" s="193"/>
      <c r="N40" s="329">
        <f t="shared" si="4"/>
        <v>49717.688899998924</v>
      </c>
      <c r="O40" s="329">
        <f t="shared" si="5"/>
        <v>767400.90789999883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2208</v>
      </c>
      <c r="I41" s="329">
        <v>7317.16</v>
      </c>
      <c r="J41" s="193" t="s">
        <v>2175</v>
      </c>
      <c r="K41" s="193" t="s">
        <v>2226</v>
      </c>
      <c r="L41" s="329"/>
      <c r="M41" s="193"/>
      <c r="N41" s="329">
        <f t="shared" si="4"/>
        <v>42400.528899998928</v>
      </c>
      <c r="O41" s="329">
        <f t="shared" si="5"/>
        <v>760083.74789999879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2209</v>
      </c>
      <c r="I42" s="329">
        <v>7754.91</v>
      </c>
      <c r="J42" s="193" t="s">
        <v>2175</v>
      </c>
      <c r="K42" s="193" t="s">
        <v>2226</v>
      </c>
      <c r="L42" s="329"/>
      <c r="M42" s="193"/>
      <c r="N42" s="329">
        <f t="shared" si="4"/>
        <v>34645.618899998924</v>
      </c>
      <c r="O42" s="329">
        <f t="shared" si="5"/>
        <v>752328.83789999876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2210</v>
      </c>
      <c r="I43" s="329">
        <v>3481.5099999999998</v>
      </c>
      <c r="J43" s="193" t="s">
        <v>2175</v>
      </c>
      <c r="K43" s="193" t="s">
        <v>2226</v>
      </c>
      <c r="L43" s="329">
        <v>21946.46</v>
      </c>
      <c r="M43" s="193" t="s">
        <v>2175</v>
      </c>
      <c r="N43" s="329">
        <f t="shared" ref="N43:N65" si="6">+N42-I43-L43</f>
        <v>9217.6488999989269</v>
      </c>
      <c r="O43" s="329">
        <f t="shared" ref="O43:O65" si="7">O42+G43-I43-L43</f>
        <v>726900.86789999879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2211</v>
      </c>
      <c r="I44" s="329">
        <v>5764.3599999999988</v>
      </c>
      <c r="J44" s="193" t="s">
        <v>2175</v>
      </c>
      <c r="K44" s="193" t="s">
        <v>2226</v>
      </c>
      <c r="L44" s="329">
        <v>3453.2888999989282</v>
      </c>
      <c r="M44" s="193" t="s">
        <v>2175</v>
      </c>
      <c r="N44" s="329">
        <f t="shared" si="6"/>
        <v>0</v>
      </c>
      <c r="O44" s="329">
        <f t="shared" si="7"/>
        <v>717683.21899999992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2211</v>
      </c>
      <c r="I45" s="329"/>
      <c r="J45" s="193"/>
      <c r="K45" s="193"/>
      <c r="L45" s="329">
        <v>16904.971100001101</v>
      </c>
      <c r="M45" s="193" t="s">
        <v>2125</v>
      </c>
      <c r="N45" s="329">
        <f>C11+N44-I45-L45</f>
        <v>152044.15789999635</v>
      </c>
      <c r="O45" s="329">
        <f t="shared" si="7"/>
        <v>700778.24789999879</v>
      </c>
    </row>
    <row r="46" spans="1:15" x14ac:dyDescent="0.15">
      <c r="A46" s="193"/>
      <c r="B46" s="193"/>
      <c r="C46" s="329"/>
      <c r="D46" s="201"/>
      <c r="E46" s="193"/>
      <c r="F46" s="193"/>
      <c r="G46" s="329"/>
      <c r="H46" s="201" t="s">
        <v>2212</v>
      </c>
      <c r="I46" s="329">
        <v>9637.51</v>
      </c>
      <c r="J46" s="193" t="s">
        <v>2125</v>
      </c>
      <c r="K46" s="193" t="s">
        <v>2225</v>
      </c>
      <c r="L46" s="329"/>
      <c r="M46" s="193"/>
      <c r="N46" s="329">
        <f t="shared" si="6"/>
        <v>142406.64789999634</v>
      </c>
      <c r="O46" s="329">
        <f t="shared" si="7"/>
        <v>691140.73789999878</v>
      </c>
    </row>
    <row r="47" spans="1:15" x14ac:dyDescent="0.15">
      <c r="A47" s="193"/>
      <c r="B47" s="193"/>
      <c r="C47" s="329"/>
      <c r="D47" s="201"/>
      <c r="E47" s="193"/>
      <c r="F47" s="193"/>
      <c r="G47" s="329"/>
      <c r="H47" s="201" t="s">
        <v>2213</v>
      </c>
      <c r="I47" s="329">
        <v>6116.46</v>
      </c>
      <c r="J47" s="193" t="s">
        <v>2125</v>
      </c>
      <c r="K47" s="193" t="s">
        <v>2225</v>
      </c>
      <c r="L47" s="329"/>
      <c r="M47" s="193"/>
      <c r="N47" s="329">
        <f t="shared" si="6"/>
        <v>136290.18789999635</v>
      </c>
      <c r="O47" s="329">
        <f t="shared" si="7"/>
        <v>685024.27789999882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2214</v>
      </c>
      <c r="I48" s="329">
        <v>6350.880000000001</v>
      </c>
      <c r="J48" s="193" t="s">
        <v>2125</v>
      </c>
      <c r="K48" s="193" t="s">
        <v>2225</v>
      </c>
      <c r="L48" s="329"/>
      <c r="M48" s="193"/>
      <c r="N48" s="329">
        <f t="shared" si="6"/>
        <v>129939.30789999635</v>
      </c>
      <c r="O48" s="329">
        <f t="shared" si="7"/>
        <v>678673.39789999882</v>
      </c>
    </row>
    <row r="49" spans="1:15" x14ac:dyDescent="0.15">
      <c r="A49" s="193"/>
      <c r="B49" s="193"/>
      <c r="C49" s="329"/>
      <c r="D49" s="201" t="s">
        <v>2215</v>
      </c>
      <c r="E49" s="193" t="s">
        <v>319</v>
      </c>
      <c r="F49" s="203" t="str">
        <f>+'[6]รับ 0513'!$E$19</f>
        <v>TOP 300413</v>
      </c>
      <c r="G49" s="329">
        <f>+'[6]รับ 0513'!$D$19</f>
        <v>44848.271999999997</v>
      </c>
      <c r="H49" s="201" t="s">
        <v>2215</v>
      </c>
      <c r="I49" s="329">
        <v>9516.8100000000013</v>
      </c>
      <c r="J49" s="193" t="s">
        <v>2125</v>
      </c>
      <c r="K49" s="193" t="s">
        <v>2225</v>
      </c>
      <c r="L49" s="329">
        <v>18642.62</v>
      </c>
      <c r="M49" s="193" t="s">
        <v>2125</v>
      </c>
      <c r="N49" s="329">
        <f t="shared" si="6"/>
        <v>101779.87789999635</v>
      </c>
      <c r="O49" s="329">
        <f t="shared" si="7"/>
        <v>695362.23989999876</v>
      </c>
    </row>
    <row r="50" spans="1:15" x14ac:dyDescent="0.15">
      <c r="A50" s="193"/>
      <c r="B50" s="193"/>
      <c r="C50" s="329"/>
      <c r="D50" s="201" t="s">
        <v>2215</v>
      </c>
      <c r="E50" s="193" t="s">
        <v>1283</v>
      </c>
      <c r="F50" s="203" t="str">
        <f>+'[6]รับ 0513'!$E$25</f>
        <v>GC 310513</v>
      </c>
      <c r="G50" s="329">
        <f>+'[6]รับ 0513'!$D$25</f>
        <v>89901</v>
      </c>
      <c r="H50" s="201" t="s">
        <v>2215</v>
      </c>
      <c r="I50" s="329"/>
      <c r="J50" s="193"/>
      <c r="K50" s="193"/>
      <c r="L50" s="329"/>
      <c r="M50" s="193"/>
      <c r="N50" s="329">
        <f t="shared" si="6"/>
        <v>101779.87789999635</v>
      </c>
      <c r="O50" s="329">
        <f t="shared" si="7"/>
        <v>785263.23989999876</v>
      </c>
    </row>
    <row r="51" spans="1:15" hidden="1" x14ac:dyDescent="0.15">
      <c r="A51" s="193"/>
      <c r="B51" s="193"/>
      <c r="C51" s="329"/>
      <c r="D51" s="201"/>
      <c r="E51" s="193"/>
      <c r="F51" s="203"/>
      <c r="G51" s="329"/>
      <c r="H51" s="201"/>
      <c r="I51" s="329"/>
      <c r="J51" s="193"/>
      <c r="K51" s="193"/>
      <c r="L51" s="329"/>
      <c r="M51" s="193"/>
      <c r="N51" s="329">
        <f t="shared" si="6"/>
        <v>101779.87789999635</v>
      </c>
      <c r="O51" s="329">
        <f t="shared" si="7"/>
        <v>785263.23989999876</v>
      </c>
    </row>
    <row r="52" spans="1:15" hidden="1" x14ac:dyDescent="0.15">
      <c r="A52" s="193"/>
      <c r="B52" s="193"/>
      <c r="C52" s="329"/>
      <c r="D52" s="201"/>
      <c r="E52" s="193"/>
      <c r="F52" s="203"/>
      <c r="G52" s="329"/>
      <c r="H52" s="201"/>
      <c r="I52" s="329"/>
      <c r="J52" s="193"/>
      <c r="K52" s="193"/>
      <c r="L52" s="329"/>
      <c r="M52" s="193"/>
      <c r="N52" s="329">
        <f t="shared" si="6"/>
        <v>101779.87789999635</v>
      </c>
      <c r="O52" s="329">
        <f t="shared" si="7"/>
        <v>785263.23989999876</v>
      </c>
    </row>
    <row r="53" spans="1:15" hidden="1" x14ac:dyDescent="0.15">
      <c r="A53" s="193"/>
      <c r="B53" s="193"/>
      <c r="C53" s="329"/>
      <c r="D53" s="201"/>
      <c r="E53" s="193"/>
      <c r="F53" s="203"/>
      <c r="G53" s="329"/>
      <c r="H53" s="201"/>
      <c r="I53" s="329"/>
      <c r="J53" s="193"/>
      <c r="K53" s="193"/>
      <c r="L53" s="329"/>
      <c r="M53" s="193"/>
      <c r="N53" s="329">
        <f t="shared" si="6"/>
        <v>101779.87789999635</v>
      </c>
      <c r="O53" s="329">
        <f t="shared" si="7"/>
        <v>785263.23989999876</v>
      </c>
    </row>
    <row r="54" spans="1:15" hidden="1" x14ac:dyDescent="0.15">
      <c r="A54" s="193"/>
      <c r="B54" s="193"/>
      <c r="C54" s="329"/>
      <c r="D54" s="201"/>
      <c r="E54" s="193"/>
      <c r="F54" s="203"/>
      <c r="G54" s="329"/>
      <c r="H54" s="201"/>
      <c r="I54" s="329"/>
      <c r="J54" s="193"/>
      <c r="K54" s="193"/>
      <c r="L54" s="329"/>
      <c r="M54" s="193"/>
      <c r="N54" s="329">
        <f t="shared" si="6"/>
        <v>101779.87789999635</v>
      </c>
      <c r="O54" s="329">
        <f t="shared" si="7"/>
        <v>785263.23989999876</v>
      </c>
    </row>
    <row r="55" spans="1:15" hidden="1" x14ac:dyDescent="0.15">
      <c r="A55" s="193"/>
      <c r="B55" s="193"/>
      <c r="C55" s="329"/>
      <c r="D55" s="201"/>
      <c r="E55" s="193"/>
      <c r="F55" s="193"/>
      <c r="G55" s="329"/>
      <c r="H55" s="201"/>
      <c r="I55" s="329"/>
      <c r="J55" s="193"/>
      <c r="K55" s="193"/>
      <c r="L55" s="329"/>
      <c r="M55" s="193"/>
      <c r="N55" s="329">
        <f t="shared" si="6"/>
        <v>101779.87789999635</v>
      </c>
      <c r="O55" s="329">
        <f t="shared" si="7"/>
        <v>785263.23989999876</v>
      </c>
    </row>
    <row r="56" spans="1:15" hidden="1" x14ac:dyDescent="0.15">
      <c r="A56" s="193"/>
      <c r="B56" s="193"/>
      <c r="C56" s="329"/>
      <c r="D56" s="201"/>
      <c r="E56" s="193"/>
      <c r="F56" s="203"/>
      <c r="G56" s="329"/>
      <c r="H56" s="201"/>
      <c r="I56" s="329"/>
      <c r="J56" s="193"/>
      <c r="K56" s="193"/>
      <c r="L56" s="329"/>
      <c r="M56" s="193"/>
      <c r="N56" s="329">
        <f t="shared" si="6"/>
        <v>101779.87789999635</v>
      </c>
      <c r="O56" s="329">
        <f t="shared" si="7"/>
        <v>785263.23989999876</v>
      </c>
    </row>
    <row r="57" spans="1:15" hidden="1" x14ac:dyDescent="0.15">
      <c r="A57" s="193"/>
      <c r="B57" s="193"/>
      <c r="C57" s="329"/>
      <c r="D57" s="201"/>
      <c r="E57" s="193"/>
      <c r="F57" s="203"/>
      <c r="G57" s="329"/>
      <c r="H57" s="201"/>
      <c r="I57" s="329"/>
      <c r="J57" s="193"/>
      <c r="K57" s="193"/>
      <c r="L57" s="329"/>
      <c r="M57" s="193"/>
      <c r="N57" s="329">
        <f t="shared" si="6"/>
        <v>101779.87789999635</v>
      </c>
      <c r="O57" s="329">
        <f t="shared" si="7"/>
        <v>785263.23989999876</v>
      </c>
    </row>
    <row r="58" spans="1:15" hidden="1" x14ac:dyDescent="0.15">
      <c r="A58" s="193"/>
      <c r="B58" s="193"/>
      <c r="C58" s="329"/>
      <c r="D58" s="201"/>
      <c r="E58" s="193"/>
      <c r="F58" s="193"/>
      <c r="G58" s="329"/>
      <c r="H58" s="201"/>
      <c r="I58" s="329"/>
      <c r="J58" s="193"/>
      <c r="K58" s="193"/>
      <c r="L58" s="329"/>
      <c r="M58" s="193"/>
      <c r="N58" s="329">
        <f t="shared" si="6"/>
        <v>101779.87789999635</v>
      </c>
      <c r="O58" s="329">
        <f t="shared" si="7"/>
        <v>785263.23989999876</v>
      </c>
    </row>
    <row r="59" spans="1:15" hidden="1" x14ac:dyDescent="0.15">
      <c r="A59" s="193"/>
      <c r="B59" s="193"/>
      <c r="C59" s="329"/>
      <c r="D59" s="201"/>
      <c r="E59" s="193"/>
      <c r="F59" s="193"/>
      <c r="G59" s="329"/>
      <c r="H59" s="201"/>
      <c r="I59" s="329"/>
      <c r="J59" s="193"/>
      <c r="K59" s="193"/>
      <c r="L59" s="329"/>
      <c r="M59" s="193"/>
      <c r="N59" s="329">
        <f t="shared" si="6"/>
        <v>101779.87789999635</v>
      </c>
      <c r="O59" s="329">
        <f t="shared" si="7"/>
        <v>785263.23989999876</v>
      </c>
    </row>
    <row r="60" spans="1:15" hidden="1" x14ac:dyDescent="0.15">
      <c r="A60" s="193"/>
      <c r="B60" s="193"/>
      <c r="C60" s="329"/>
      <c r="D60" s="201"/>
      <c r="E60" s="193"/>
      <c r="F60" s="193"/>
      <c r="G60" s="329"/>
      <c r="H60" s="201"/>
      <c r="I60" s="329"/>
      <c r="J60" s="193"/>
      <c r="K60" s="193"/>
      <c r="L60" s="329"/>
      <c r="M60" s="193"/>
      <c r="N60" s="329">
        <f t="shared" si="6"/>
        <v>101779.87789999635</v>
      </c>
      <c r="O60" s="329">
        <f t="shared" si="7"/>
        <v>785263.23989999876</v>
      </c>
    </row>
    <row r="61" spans="1:15" hidden="1" x14ac:dyDescent="0.15">
      <c r="A61" s="193"/>
      <c r="B61" s="193"/>
      <c r="C61" s="329"/>
      <c r="D61" s="201"/>
      <c r="E61" s="193"/>
      <c r="F61" s="193"/>
      <c r="G61" s="329"/>
      <c r="H61" s="201"/>
      <c r="I61" s="329"/>
      <c r="J61" s="193"/>
      <c r="K61" s="193"/>
      <c r="L61" s="329"/>
      <c r="M61" s="193"/>
      <c r="N61" s="329">
        <f t="shared" si="6"/>
        <v>101779.87789999635</v>
      </c>
      <c r="O61" s="329">
        <f t="shared" si="7"/>
        <v>785263.23989999876</v>
      </c>
    </row>
    <row r="62" spans="1:15" hidden="1" x14ac:dyDescent="0.15">
      <c r="A62" s="193"/>
      <c r="B62" s="193"/>
      <c r="C62" s="329"/>
      <c r="D62" s="201"/>
      <c r="E62" s="193"/>
      <c r="F62" s="193"/>
      <c r="G62" s="329"/>
      <c r="H62" s="201"/>
      <c r="I62" s="329"/>
      <c r="J62" s="193"/>
      <c r="K62" s="193"/>
      <c r="L62" s="329"/>
      <c r="M62" s="193"/>
      <c r="N62" s="329">
        <f t="shared" si="6"/>
        <v>101779.87789999635</v>
      </c>
      <c r="O62" s="329">
        <f t="shared" si="7"/>
        <v>785263.23989999876</v>
      </c>
    </row>
    <row r="63" spans="1:15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193"/>
      <c r="K63" s="193"/>
      <c r="L63" s="329"/>
      <c r="M63" s="193"/>
      <c r="N63" s="329">
        <f t="shared" si="6"/>
        <v>101779.87789999635</v>
      </c>
      <c r="O63" s="329">
        <f t="shared" si="7"/>
        <v>785263.23989999876</v>
      </c>
    </row>
    <row r="64" spans="1:15" hidden="1" x14ac:dyDescent="0.15">
      <c r="A64" s="193"/>
      <c r="B64" s="193"/>
      <c r="C64" s="329"/>
      <c r="D64" s="216"/>
      <c r="E64" s="193"/>
      <c r="F64" s="193"/>
      <c r="G64" s="329"/>
      <c r="H64" s="216"/>
      <c r="I64" s="329"/>
      <c r="J64" s="193"/>
      <c r="K64" s="193"/>
      <c r="L64" s="329"/>
      <c r="M64" s="193"/>
      <c r="N64" s="329">
        <f t="shared" si="6"/>
        <v>101779.87789999635</v>
      </c>
      <c r="O64" s="329">
        <f t="shared" si="7"/>
        <v>785263.23989999876</v>
      </c>
    </row>
    <row r="65" spans="1:16" x14ac:dyDescent="0.15">
      <c r="A65" s="220"/>
      <c r="B65" s="220"/>
      <c r="C65" s="334"/>
      <c r="D65" s="222"/>
      <c r="E65" s="220"/>
      <c r="F65" s="220"/>
      <c r="G65" s="334"/>
      <c r="H65" s="222"/>
      <c r="I65" s="334"/>
      <c r="J65" s="220"/>
      <c r="K65" s="220"/>
      <c r="L65" s="334"/>
      <c r="M65" s="220"/>
      <c r="N65" s="329">
        <f t="shared" si="6"/>
        <v>101779.87789999635</v>
      </c>
      <c r="O65" s="329">
        <f t="shared" si="7"/>
        <v>785263.23989999876</v>
      </c>
    </row>
    <row r="66" spans="1:16" x14ac:dyDescent="0.15">
      <c r="A66" s="224"/>
      <c r="B66" s="224"/>
      <c r="C66" s="335">
        <f>SUM(C7:C65)</f>
        <v>756488.53789999883</v>
      </c>
      <c r="D66" s="224"/>
      <c r="E66" s="224"/>
      <c r="F66" s="224"/>
      <c r="G66" s="335">
        <f>SUM(G7:G64)</f>
        <v>403836.272</v>
      </c>
      <c r="H66" s="226"/>
      <c r="I66" s="335">
        <f>SUM(I7:I64)</f>
        <v>214613.92999999996</v>
      </c>
      <c r="J66" s="224"/>
      <c r="K66" s="224"/>
      <c r="L66" s="335">
        <f>SUM(L9:L64)</f>
        <v>160447.64000000001</v>
      </c>
      <c r="M66" s="224"/>
      <c r="N66" s="227"/>
      <c r="O66" s="228">
        <f>C66+G66-I66-L66</f>
        <v>785263.23989999888</v>
      </c>
      <c r="P66" s="259"/>
    </row>
    <row r="67" spans="1:16" x14ac:dyDescent="0.15">
      <c r="A67" s="230"/>
      <c r="B67" s="615"/>
      <c r="C67" s="615"/>
      <c r="D67" s="615"/>
      <c r="E67" s="231"/>
      <c r="F67" s="461"/>
      <c r="G67" s="232"/>
      <c r="H67" s="233"/>
      <c r="I67" s="234"/>
      <c r="J67" s="272"/>
      <c r="K67" s="235" t="s">
        <v>200</v>
      </c>
      <c r="L67" s="236">
        <f>+L66+I66</f>
        <v>375061.56999999995</v>
      </c>
      <c r="M67" s="284"/>
      <c r="N67" s="330">
        <f>+N65</f>
        <v>101779.87789999635</v>
      </c>
      <c r="O67" s="331" t="s">
        <v>2125</v>
      </c>
      <c r="P67" s="259"/>
    </row>
    <row r="68" spans="1:16" x14ac:dyDescent="0.15">
      <c r="A68" s="181"/>
      <c r="B68" s="462"/>
      <c r="C68" s="336"/>
      <c r="D68" s="462"/>
      <c r="E68" s="231"/>
      <c r="F68" s="461"/>
      <c r="G68" s="232"/>
      <c r="H68" s="233"/>
      <c r="I68" s="234"/>
      <c r="J68" s="273"/>
      <c r="K68" s="235"/>
      <c r="L68" s="236"/>
      <c r="M68" s="284"/>
      <c r="N68" s="330">
        <v>189812.09000000247</v>
      </c>
      <c r="O68" s="331" t="s">
        <v>2173</v>
      </c>
    </row>
    <row r="69" spans="1:16" x14ac:dyDescent="0.15">
      <c r="A69" s="230" t="s">
        <v>2131</v>
      </c>
      <c r="B69" s="464" t="s">
        <v>2222</v>
      </c>
      <c r="C69" s="336"/>
      <c r="D69" s="462"/>
      <c r="E69" s="231" t="s">
        <v>67</v>
      </c>
      <c r="F69" s="461">
        <v>1549499.09</v>
      </c>
      <c r="G69" s="232" t="s">
        <v>98</v>
      </c>
      <c r="H69" s="233">
        <v>41369</v>
      </c>
      <c r="I69" s="234" t="s">
        <v>199</v>
      </c>
      <c r="J69" s="273">
        <v>40962.321100001078</v>
      </c>
      <c r="K69" s="268"/>
      <c r="L69" s="236"/>
      <c r="M69" s="235"/>
      <c r="N69" s="330">
        <v>89835</v>
      </c>
      <c r="O69" s="331" t="s">
        <v>2174</v>
      </c>
    </row>
    <row r="70" spans="1:16" x14ac:dyDescent="0.15">
      <c r="A70" s="230" t="s">
        <v>2132</v>
      </c>
      <c r="B70" s="464" t="s">
        <v>2223</v>
      </c>
      <c r="C70" s="336"/>
      <c r="D70" s="462"/>
      <c r="E70" s="231" t="s">
        <v>67</v>
      </c>
      <c r="F70" s="461">
        <v>5671019.8200000003</v>
      </c>
      <c r="G70" s="232" t="s">
        <v>98</v>
      </c>
      <c r="H70" s="233">
        <v>41373</v>
      </c>
      <c r="I70" s="234" t="s">
        <v>199</v>
      </c>
      <c r="J70" s="273">
        <v>21367.87</v>
      </c>
      <c r="K70" s="268"/>
      <c r="L70" s="236"/>
      <c r="M70" s="235"/>
      <c r="N70" s="330">
        <f>+G23</f>
        <v>134594</v>
      </c>
      <c r="O70" s="331" t="s">
        <v>2219</v>
      </c>
    </row>
    <row r="71" spans="1:16" x14ac:dyDescent="0.15">
      <c r="A71" s="230" t="s">
        <v>2175</v>
      </c>
      <c r="B71" s="464" t="s">
        <v>2224</v>
      </c>
      <c r="C71" s="336"/>
      <c r="D71" s="462"/>
      <c r="E71" s="231" t="s">
        <v>67</v>
      </c>
      <c r="F71" s="461">
        <v>1493200.09</v>
      </c>
      <c r="G71" s="232" t="s">
        <v>98</v>
      </c>
      <c r="H71" s="233">
        <v>41381</v>
      </c>
      <c r="I71" s="234" t="s">
        <v>199</v>
      </c>
      <c r="J71" s="273">
        <v>56536.988899998927</v>
      </c>
      <c r="K71" s="268"/>
      <c r="L71" s="236"/>
      <c r="M71" s="235"/>
      <c r="N71" s="330">
        <f>+G31</f>
        <v>44807</v>
      </c>
      <c r="O71" s="331" t="s">
        <v>2220</v>
      </c>
    </row>
    <row r="72" spans="1:16" ht="12" thickBot="1" x14ac:dyDescent="0.2">
      <c r="A72" s="230"/>
      <c r="B72" s="462"/>
      <c r="C72" s="336"/>
      <c r="D72" s="462"/>
      <c r="E72" s="231"/>
      <c r="F72" s="461"/>
      <c r="G72" s="232"/>
      <c r="H72" s="233"/>
      <c r="I72" s="401" t="s">
        <v>1920</v>
      </c>
      <c r="J72" s="274">
        <f>SUM(J69:J71)</f>
        <v>118867.18</v>
      </c>
      <c r="K72" s="268"/>
      <c r="L72" s="236"/>
      <c r="M72" s="235"/>
      <c r="N72" s="330">
        <f>+G32</f>
        <v>89686</v>
      </c>
      <c r="O72" s="331" t="s">
        <v>2221</v>
      </c>
    </row>
    <row r="73" spans="1:16" ht="12" thickTop="1" x14ac:dyDescent="0.15">
      <c r="A73" s="243" t="s">
        <v>2125</v>
      </c>
      <c r="B73" s="464" t="s">
        <v>2178</v>
      </c>
      <c r="C73" s="336"/>
      <c r="D73" s="464"/>
      <c r="E73" s="231" t="s">
        <v>67</v>
      </c>
      <c r="F73" s="463">
        <v>30359312.23</v>
      </c>
      <c r="G73" s="232" t="s">
        <v>98</v>
      </c>
      <c r="H73" s="233">
        <v>41348</v>
      </c>
      <c r="I73" s="234" t="s">
        <v>199</v>
      </c>
      <c r="J73" s="273">
        <v>41580.460000000021</v>
      </c>
      <c r="L73" s="236"/>
      <c r="M73" s="235"/>
      <c r="N73" s="330">
        <f>+G49</f>
        <v>44848.271999999997</v>
      </c>
      <c r="O73" s="331" t="s">
        <v>2217</v>
      </c>
    </row>
    <row r="74" spans="1:16" ht="12" thickBot="1" x14ac:dyDescent="0.2">
      <c r="A74" s="230"/>
      <c r="B74" s="462"/>
      <c r="C74" s="336"/>
      <c r="D74" s="462"/>
      <c r="E74" s="231"/>
      <c r="F74" s="461"/>
      <c r="G74" s="232"/>
      <c r="H74" s="233"/>
      <c r="I74" s="401" t="s">
        <v>320</v>
      </c>
      <c r="J74" s="274">
        <f>SUM(J73)</f>
        <v>41580.460000000021</v>
      </c>
      <c r="M74" s="235"/>
      <c r="N74" s="330">
        <f>+G50</f>
        <v>89901</v>
      </c>
      <c r="O74" s="331" t="s">
        <v>2218</v>
      </c>
    </row>
    <row r="75" spans="1:16" ht="12" thickTop="1" x14ac:dyDescent="0.15">
      <c r="A75" s="181"/>
      <c r="B75" s="181" t="s">
        <v>10</v>
      </c>
      <c r="C75" s="348" t="s">
        <v>1008</v>
      </c>
      <c r="D75" s="181" t="s">
        <v>1118</v>
      </c>
      <c r="E75" s="181" t="s">
        <v>871</v>
      </c>
      <c r="F75" s="181" t="s">
        <v>872</v>
      </c>
      <c r="G75" s="181" t="s">
        <v>18</v>
      </c>
      <c r="J75" s="259"/>
      <c r="M75" s="235"/>
      <c r="N75" s="330"/>
      <c r="O75" s="331"/>
    </row>
    <row r="76" spans="1:16" x14ac:dyDescent="0.15">
      <c r="A76" s="230" t="s">
        <v>2131</v>
      </c>
      <c r="B76" s="180">
        <v>40962</v>
      </c>
      <c r="C76" s="349">
        <v>22.4754</v>
      </c>
      <c r="D76" s="350">
        <f t="shared" ref="D76:D78" si="8">+B76*C76</f>
        <v>920637.33480000007</v>
      </c>
      <c r="E76" s="350">
        <f t="shared" ref="E76:E78" si="9">+D76*0.01</f>
        <v>9206.373348000001</v>
      </c>
      <c r="F76" s="350">
        <f t="shared" ref="F76:F78" si="10">+E76*0.1</f>
        <v>920.63733480000019</v>
      </c>
      <c r="G76" s="351">
        <f t="shared" ref="G76:G78" si="11">+E76+F76</f>
        <v>10127.010682800001</v>
      </c>
      <c r="J76" s="229"/>
      <c r="M76" s="235"/>
      <c r="N76" s="330"/>
      <c r="O76" s="331"/>
    </row>
    <row r="77" spans="1:16" x14ac:dyDescent="0.15">
      <c r="A77" s="230" t="s">
        <v>2132</v>
      </c>
      <c r="B77" s="180">
        <v>21368</v>
      </c>
      <c r="C77" s="349">
        <v>22.634699999999999</v>
      </c>
      <c r="D77" s="350">
        <f t="shared" si="8"/>
        <v>483658.2696</v>
      </c>
      <c r="E77" s="350">
        <f t="shared" si="9"/>
        <v>4836.5826960000004</v>
      </c>
      <c r="F77" s="350">
        <f t="shared" si="10"/>
        <v>483.65826960000004</v>
      </c>
      <c r="G77" s="351">
        <f t="shared" si="11"/>
        <v>5320.2409656</v>
      </c>
      <c r="J77" s="259"/>
      <c r="M77" s="266">
        <f>+O77-O66</f>
        <v>0</v>
      </c>
      <c r="N77" s="228" t="s">
        <v>56</v>
      </c>
      <c r="O77" s="333">
        <f>SUM(N67:N76)</f>
        <v>785263.23989999888</v>
      </c>
      <c r="P77" s="259"/>
    </row>
    <row r="78" spans="1:16" x14ac:dyDescent="0.15">
      <c r="A78" s="230" t="s">
        <v>2175</v>
      </c>
      <c r="B78" s="180">
        <v>56537</v>
      </c>
      <c r="C78" s="349">
        <v>22.900400000000001</v>
      </c>
      <c r="D78" s="350">
        <f t="shared" si="8"/>
        <v>1294719.9148000001</v>
      </c>
      <c r="E78" s="350">
        <f t="shared" si="9"/>
        <v>12947.199148000002</v>
      </c>
      <c r="F78" s="350">
        <f t="shared" si="10"/>
        <v>1294.7199148000002</v>
      </c>
      <c r="G78" s="351">
        <f t="shared" si="11"/>
        <v>14241.919062800001</v>
      </c>
      <c r="J78" s="259"/>
    </row>
    <row r="79" spans="1:16" ht="12" thickBot="1" x14ac:dyDescent="0.2">
      <c r="A79" s="230"/>
      <c r="B79" s="381">
        <f>SUM(B76:B78)</f>
        <v>118867</v>
      </c>
      <c r="C79" s="349"/>
      <c r="D79" s="350"/>
      <c r="E79" s="380">
        <f>SUM(E76:E78)</f>
        <v>26990.155192000006</v>
      </c>
      <c r="F79" s="380">
        <f t="shared" ref="F79:G79" si="12">SUM(F76:F78)</f>
        <v>2699.0155192000002</v>
      </c>
      <c r="G79" s="380">
        <f t="shared" si="12"/>
        <v>29689.1707112</v>
      </c>
      <c r="J79" s="259"/>
    </row>
    <row r="80" spans="1:16" ht="12" thickTop="1" x14ac:dyDescent="0.15">
      <c r="A80" s="230" t="s">
        <v>2125</v>
      </c>
      <c r="B80" s="180">
        <v>41580</v>
      </c>
      <c r="C80" s="427">
        <v>23.973600000000001</v>
      </c>
      <c r="D80" s="350">
        <f t="shared" ref="D80" si="13">+B80*C80</f>
        <v>996822.28800000006</v>
      </c>
      <c r="E80" s="350">
        <f t="shared" ref="E80" si="14">+D80*0.01</f>
        <v>9968.2228800000012</v>
      </c>
      <c r="F80" s="350">
        <f t="shared" ref="F80" si="15">+E80*0.1</f>
        <v>996.82228800000019</v>
      </c>
      <c r="G80" s="351">
        <f t="shared" ref="G80" si="16">+E80+F80</f>
        <v>10965.045168000001</v>
      </c>
      <c r="J80" s="259"/>
    </row>
    <row r="81" spans="1:16" ht="12" thickBot="1" x14ac:dyDescent="0.2">
      <c r="B81" s="402">
        <f>SUM(B80)</f>
        <v>41580</v>
      </c>
      <c r="E81" s="352">
        <f>SUM(E80)</f>
        <v>9968.2228800000012</v>
      </c>
      <c r="F81" s="352">
        <f t="shared" ref="F81:G81" si="17">SUM(F80)</f>
        <v>996.82228800000019</v>
      </c>
      <c r="G81" s="352">
        <f t="shared" si="17"/>
        <v>10965.045168000001</v>
      </c>
    </row>
    <row r="82" spans="1:16" ht="12" thickTop="1" x14ac:dyDescent="0.15"/>
    <row r="87" spans="1:16" s="181" customFormat="1" x14ac:dyDescent="0.15">
      <c r="A87" s="182"/>
      <c r="B87" s="179"/>
      <c r="C87" s="180"/>
      <c r="F87" s="182"/>
      <c r="G87" s="180"/>
      <c r="I87" s="180"/>
      <c r="J87" s="182"/>
      <c r="L87" s="180"/>
      <c r="M87" s="182"/>
      <c r="N87" s="180"/>
      <c r="O87" s="180"/>
      <c r="P87" s="182"/>
    </row>
    <row r="88" spans="1:16" s="181" customFormat="1" x14ac:dyDescent="0.15">
      <c r="A88" s="182"/>
      <c r="B88" s="179"/>
      <c r="C88" s="180"/>
      <c r="F88" s="182"/>
      <c r="G88" s="180"/>
      <c r="I88" s="180"/>
      <c r="J88" s="182"/>
      <c r="L88" s="180"/>
      <c r="M88" s="182"/>
      <c r="N88" s="180"/>
      <c r="O88" s="180"/>
      <c r="P88" s="182"/>
    </row>
    <row r="89" spans="1:16" s="181" customFormat="1" x14ac:dyDescent="0.15">
      <c r="A89" s="182"/>
      <c r="B89" s="179"/>
      <c r="C89" s="180"/>
      <c r="F89" s="182"/>
      <c r="G89" s="180"/>
      <c r="I89" s="180"/>
      <c r="J89" s="182"/>
      <c r="L89" s="180"/>
      <c r="M89" s="182"/>
      <c r="N89" s="180"/>
      <c r="O89" s="180"/>
      <c r="P89" s="182"/>
    </row>
    <row r="93" spans="1:16" s="181" customFormat="1" x14ac:dyDescent="0.15">
      <c r="A93" s="182"/>
      <c r="B93" s="179"/>
      <c r="C93" s="180"/>
      <c r="F93" s="182"/>
      <c r="G93" s="180"/>
      <c r="I93" s="180"/>
      <c r="J93" s="182"/>
      <c r="L93" s="180"/>
      <c r="M93" s="182"/>
      <c r="N93" s="180"/>
      <c r="O93" s="180"/>
      <c r="P93" s="182"/>
    </row>
    <row r="94" spans="1:16" s="181" customFormat="1" x14ac:dyDescent="0.15">
      <c r="A94" s="182"/>
      <c r="B94" s="179"/>
      <c r="C94" s="180"/>
      <c r="F94" s="182"/>
      <c r="G94" s="180"/>
      <c r="I94" s="180"/>
      <c r="J94" s="182"/>
      <c r="L94" s="180"/>
      <c r="M94" s="182"/>
      <c r="N94" s="180"/>
      <c r="O94" s="180"/>
      <c r="P94" s="182"/>
    </row>
    <row r="95" spans="1:16" s="181" customFormat="1" x14ac:dyDescent="0.15">
      <c r="A95" s="182"/>
      <c r="B95" s="179"/>
      <c r="C95" s="180"/>
      <c r="F95" s="182"/>
      <c r="G95" s="180"/>
      <c r="I95" s="180"/>
      <c r="J95" s="182"/>
      <c r="L95" s="180"/>
      <c r="M95" s="182"/>
      <c r="N95" s="180"/>
      <c r="O95" s="180"/>
      <c r="P95" s="182"/>
    </row>
    <row r="96" spans="1:16" s="181" customFormat="1" x14ac:dyDescent="0.15">
      <c r="A96" s="182"/>
      <c r="B96" s="179"/>
      <c r="C96" s="180"/>
      <c r="F96" s="182"/>
      <c r="G96" s="180"/>
      <c r="I96" s="180"/>
      <c r="J96" s="182"/>
      <c r="L96" s="180"/>
      <c r="M96" s="182"/>
      <c r="N96" s="180"/>
      <c r="O96" s="180"/>
      <c r="P96" s="182"/>
    </row>
    <row r="97" spans="1:16" s="181" customFormat="1" x14ac:dyDescent="0.15">
      <c r="A97" s="182"/>
      <c r="B97" s="179"/>
      <c r="C97" s="180"/>
      <c r="F97" s="182"/>
      <c r="G97" s="180"/>
      <c r="I97" s="180"/>
      <c r="J97" s="182"/>
      <c r="L97" s="180"/>
      <c r="M97" s="182"/>
      <c r="N97" s="180"/>
      <c r="O97" s="180"/>
      <c r="P97" s="182"/>
    </row>
    <row r="98" spans="1:16" s="181" customFormat="1" x14ac:dyDescent="0.15">
      <c r="A98" s="182"/>
      <c r="B98" s="179"/>
      <c r="C98" s="180"/>
      <c r="F98" s="182"/>
      <c r="G98" s="180"/>
      <c r="I98" s="180"/>
      <c r="J98" s="182"/>
      <c r="L98" s="180"/>
      <c r="M98" s="182"/>
      <c r="N98" s="180"/>
      <c r="O98" s="180"/>
      <c r="P98" s="182"/>
    </row>
    <row r="99" spans="1:16" s="181" customFormat="1" x14ac:dyDescent="0.15">
      <c r="A99" s="182"/>
      <c r="B99" s="179"/>
      <c r="C99" s="180"/>
      <c r="F99" s="182"/>
      <c r="G99" s="180"/>
      <c r="I99" s="180"/>
      <c r="J99" s="182"/>
      <c r="L99" s="180"/>
      <c r="M99" s="182"/>
      <c r="N99" s="180"/>
      <c r="O99" s="180"/>
      <c r="P99" s="182"/>
    </row>
  </sheetData>
  <mergeCells count="7">
    <mergeCell ref="B67:D6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P121"/>
  <sheetViews>
    <sheetView zoomScale="115" zoomScaleNormal="115" workbookViewId="0">
      <pane ySplit="6" topLeftCell="A37" activePane="bottomLeft" state="frozen"/>
      <selection pane="bottomLeft" activeCell="F43" sqref="F4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2142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2128</v>
      </c>
      <c r="B7" s="263"/>
      <c r="C7" s="328">
        <v>142774.491899999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142774.491899999</v>
      </c>
      <c r="O7" s="328">
        <f>+C88</f>
        <v>861391.36889999895</v>
      </c>
    </row>
    <row r="8" spans="1:15" x14ac:dyDescent="0.15">
      <c r="A8" s="193" t="s">
        <v>2129</v>
      </c>
      <c r="B8" s="193"/>
      <c r="C8" s="329">
        <v>89835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142774.491899999</v>
      </c>
      <c r="O8" s="329">
        <f>O7+G8-I8-L8</f>
        <v>861391.36889999895</v>
      </c>
    </row>
    <row r="9" spans="1:15" x14ac:dyDescent="0.15">
      <c r="A9" s="193" t="s">
        <v>2123</v>
      </c>
      <c r="B9" s="193"/>
      <c r="C9" s="329">
        <v>12924.251999996995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2" si="0">+N8-I9-L9</f>
        <v>142774.491899999</v>
      </c>
      <c r="O9" s="329">
        <f t="shared" ref="O9:O12" si="1">O8+G9-I9-L9</f>
        <v>861391.36889999895</v>
      </c>
    </row>
    <row r="10" spans="1:15" x14ac:dyDescent="0.15">
      <c r="A10" s="193" t="s">
        <v>2124</v>
      </c>
      <c r="B10" s="193"/>
      <c r="C10" s="329">
        <v>301522.70600000303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142774.491899999</v>
      </c>
      <c r="O10" s="329">
        <f t="shared" si="1"/>
        <v>861391.36889999895</v>
      </c>
    </row>
    <row r="11" spans="1:15" x14ac:dyDescent="0.15">
      <c r="A11" s="193" t="s">
        <v>2130</v>
      </c>
      <c r="B11" s="193"/>
      <c r="C11" s="329">
        <v>89866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0"/>
        <v>142774.491899999</v>
      </c>
      <c r="O11" s="329">
        <f t="shared" si="1"/>
        <v>861391.36889999895</v>
      </c>
    </row>
    <row r="12" spans="1:15" x14ac:dyDescent="0.15">
      <c r="A12" s="193" t="s">
        <v>2125</v>
      </c>
      <c r="B12" s="193"/>
      <c r="C12" s="329">
        <v>89778.918999999994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0"/>
        <v>142774.491899999</v>
      </c>
      <c r="O12" s="329">
        <f t="shared" si="1"/>
        <v>861391.36889999895</v>
      </c>
    </row>
    <row r="13" spans="1:15" x14ac:dyDescent="0.15">
      <c r="A13" s="193" t="s">
        <v>2131</v>
      </c>
      <c r="B13" s="193"/>
      <c r="C13" s="329">
        <v>89788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ref="N13:N79" si="2">+N12-I13-L13</f>
        <v>142774.491899999</v>
      </c>
      <c r="O13" s="329">
        <f t="shared" ref="O13:O79" si="3">O12+G13-I13-L13</f>
        <v>861391.36889999895</v>
      </c>
    </row>
    <row r="14" spans="1:15" x14ac:dyDescent="0.15">
      <c r="A14" s="193" t="s">
        <v>2132</v>
      </c>
      <c r="B14" s="193"/>
      <c r="C14" s="329">
        <v>44902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142774.491899999</v>
      </c>
      <c r="O14" s="329">
        <f t="shared" si="3"/>
        <v>861391.36889999895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142774.491899999</v>
      </c>
      <c r="O15" s="329">
        <f t="shared" si="3"/>
        <v>861391.36889999895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2143</v>
      </c>
      <c r="I16" s="329">
        <v>50612.160000000003</v>
      </c>
      <c r="J16" s="193" t="s">
        <v>2128</v>
      </c>
      <c r="K16" s="193" t="s">
        <v>2181</v>
      </c>
      <c r="L16" s="329">
        <v>34589.72</v>
      </c>
      <c r="M16" s="193" t="s">
        <v>2128</v>
      </c>
      <c r="N16" s="329">
        <f t="shared" si="2"/>
        <v>57572.611899998999</v>
      </c>
      <c r="O16" s="329">
        <f t="shared" si="3"/>
        <v>776189.48889999895</v>
      </c>
    </row>
    <row r="17" spans="1:15" x14ac:dyDescent="0.15">
      <c r="A17" s="193"/>
      <c r="B17" s="193"/>
      <c r="C17" s="329"/>
      <c r="D17" s="201" t="s">
        <v>2144</v>
      </c>
      <c r="E17" s="193" t="s">
        <v>1283</v>
      </c>
      <c r="F17" s="193" t="s">
        <v>2175</v>
      </c>
      <c r="G17" s="329">
        <v>134610</v>
      </c>
      <c r="H17" s="201" t="s">
        <v>2144</v>
      </c>
      <c r="I17" s="329">
        <v>10029.540000000001</v>
      </c>
      <c r="J17" s="193" t="s">
        <v>2128</v>
      </c>
      <c r="K17" s="193" t="s">
        <v>2181</v>
      </c>
      <c r="L17" s="329">
        <v>30296.1</v>
      </c>
      <c r="M17" s="193" t="s">
        <v>2128</v>
      </c>
      <c r="N17" s="329">
        <f t="shared" si="2"/>
        <v>17246.971899999</v>
      </c>
      <c r="O17" s="329">
        <f t="shared" si="3"/>
        <v>870473.84889999893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2145</v>
      </c>
      <c r="I18" s="329">
        <v>4161.13</v>
      </c>
      <c r="J18" s="193" t="s">
        <v>2128</v>
      </c>
      <c r="K18" s="193"/>
      <c r="L18" s="329"/>
      <c r="M18" s="193"/>
      <c r="N18" s="329">
        <f t="shared" si="2"/>
        <v>13085.841899998999</v>
      </c>
      <c r="O18" s="329">
        <f t="shared" si="3"/>
        <v>866312.71889999893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2146</v>
      </c>
      <c r="I19" s="329">
        <v>2751.5699999999997</v>
      </c>
      <c r="J19" s="193" t="s">
        <v>2128</v>
      </c>
      <c r="K19" s="193"/>
      <c r="L19" s="329"/>
      <c r="M19" s="193"/>
      <c r="N19" s="329">
        <f t="shared" ref="N19:N23" si="4">+N18-I19-L19</f>
        <v>10334.271899998999</v>
      </c>
      <c r="O19" s="329">
        <f t="shared" ref="O19:O23" si="5">O18+G19-I19-L19</f>
        <v>863561.14889999898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2147</v>
      </c>
      <c r="I20" s="329">
        <v>10334.271899998999</v>
      </c>
      <c r="J20" s="193" t="s">
        <v>2128</v>
      </c>
      <c r="K20" s="193"/>
      <c r="L20" s="329"/>
      <c r="M20" s="193"/>
      <c r="N20" s="329">
        <f t="shared" si="4"/>
        <v>0</v>
      </c>
      <c r="O20" s="329">
        <f t="shared" si="5"/>
        <v>853226.87699999998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2147</v>
      </c>
      <c r="I21" s="329">
        <v>1948.778100001</v>
      </c>
      <c r="J21" s="193" t="s">
        <v>2129</v>
      </c>
      <c r="K21" s="193" t="s">
        <v>2181</v>
      </c>
      <c r="L21" s="329">
        <v>87886.221899999</v>
      </c>
      <c r="M21" s="193" t="s">
        <v>2129</v>
      </c>
      <c r="N21" s="329">
        <f>C8+N20-I21-L21</f>
        <v>0</v>
      </c>
      <c r="O21" s="329">
        <f t="shared" si="5"/>
        <v>763391.87699999998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2147</v>
      </c>
      <c r="I22" s="329"/>
      <c r="J22" s="193"/>
      <c r="K22" s="193" t="s">
        <v>2182</v>
      </c>
      <c r="L22" s="329">
        <v>12409.988100000999</v>
      </c>
      <c r="M22" s="193" t="s">
        <v>2123</v>
      </c>
      <c r="N22" s="329">
        <f>C9+N21-I22-L22</f>
        <v>514.26389999599633</v>
      </c>
      <c r="O22" s="329">
        <f t="shared" si="5"/>
        <v>750981.88889999897</v>
      </c>
    </row>
    <row r="23" spans="1:15" x14ac:dyDescent="0.15">
      <c r="A23" s="193"/>
      <c r="B23" s="193"/>
      <c r="C23" s="329"/>
      <c r="D23" s="201" t="s">
        <v>2148</v>
      </c>
      <c r="E23" s="193" t="s">
        <v>319</v>
      </c>
      <c r="F23" s="203" t="s">
        <v>2125</v>
      </c>
      <c r="G23" s="329">
        <v>89660.13</v>
      </c>
      <c r="H23" s="201" t="s">
        <v>2148</v>
      </c>
      <c r="I23" s="329">
        <v>514.26389999599633</v>
      </c>
      <c r="J23" s="193" t="s">
        <v>2123</v>
      </c>
      <c r="K23" s="193"/>
      <c r="L23" s="329"/>
      <c r="M23" s="193"/>
      <c r="N23" s="329">
        <f t="shared" si="4"/>
        <v>0</v>
      </c>
      <c r="O23" s="329">
        <f t="shared" si="5"/>
        <v>840127.75500000303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2148</v>
      </c>
      <c r="I24" s="329">
        <v>7873.7061000040003</v>
      </c>
      <c r="J24" s="193" t="s">
        <v>2124</v>
      </c>
      <c r="K24" s="193" t="s">
        <v>2182</v>
      </c>
      <c r="L24" s="329">
        <v>4490.88</v>
      </c>
      <c r="M24" s="193" t="s">
        <v>2124</v>
      </c>
      <c r="N24" s="329">
        <f>C10+N23-I24-L24</f>
        <v>289158.119899999</v>
      </c>
      <c r="O24" s="329">
        <f t="shared" ref="O24:O26" si="6">O23+G24-I24-L24</f>
        <v>827763.168899999</v>
      </c>
    </row>
    <row r="25" spans="1:15" x14ac:dyDescent="0.15">
      <c r="A25" s="193"/>
      <c r="B25" s="193"/>
      <c r="C25" s="329"/>
      <c r="D25" s="201"/>
      <c r="E25" s="193"/>
      <c r="F25" s="193"/>
      <c r="G25" s="329"/>
      <c r="H25" s="201" t="s">
        <v>2148</v>
      </c>
      <c r="I25" s="329"/>
      <c r="J25" s="193"/>
      <c r="K25" s="193" t="s">
        <v>2182</v>
      </c>
      <c r="L25" s="329">
        <v>10235.200000000001</v>
      </c>
      <c r="M25" s="193" t="s">
        <v>2124</v>
      </c>
      <c r="N25" s="329">
        <f t="shared" ref="N25:N26" si="7">+N24-I25-L25</f>
        <v>278922.91989999899</v>
      </c>
      <c r="O25" s="329">
        <f t="shared" si="6"/>
        <v>817527.96889999905</v>
      </c>
    </row>
    <row r="26" spans="1:15" x14ac:dyDescent="0.15">
      <c r="A26" s="193"/>
      <c r="B26" s="193"/>
      <c r="C26" s="329"/>
      <c r="D26" s="201" t="s">
        <v>2149</v>
      </c>
      <c r="E26" s="193" t="s">
        <v>319</v>
      </c>
      <c r="F26" s="193" t="s">
        <v>2125</v>
      </c>
      <c r="G26" s="329">
        <v>79288.99899999745</v>
      </c>
      <c r="H26" s="201" t="s">
        <v>2149</v>
      </c>
      <c r="I26" s="329">
        <v>3624.9</v>
      </c>
      <c r="J26" s="193" t="s">
        <v>2124</v>
      </c>
      <c r="K26" s="193"/>
      <c r="L26" s="329"/>
      <c r="M26" s="193"/>
      <c r="N26" s="329">
        <f t="shared" si="7"/>
        <v>275298.01989999897</v>
      </c>
      <c r="O26" s="329">
        <f t="shared" si="6"/>
        <v>893192.06789999653</v>
      </c>
    </row>
    <row r="27" spans="1:15" x14ac:dyDescent="0.15">
      <c r="A27" s="193"/>
      <c r="B27" s="193"/>
      <c r="C27" s="329"/>
      <c r="D27" s="201" t="s">
        <v>2149</v>
      </c>
      <c r="E27" s="193" t="s">
        <v>319</v>
      </c>
      <c r="F27" s="193" t="s">
        <v>2173</v>
      </c>
      <c r="G27" s="329">
        <v>55167.480000002499</v>
      </c>
      <c r="H27" s="201" t="s">
        <v>2149</v>
      </c>
      <c r="I27" s="329"/>
      <c r="J27" s="193"/>
      <c r="K27" s="193"/>
      <c r="L27" s="329"/>
      <c r="M27" s="193"/>
      <c r="N27" s="329">
        <f t="shared" ref="N27:N28" si="8">+N26-I27-L27</f>
        <v>275298.01989999897</v>
      </c>
      <c r="O27" s="329">
        <f t="shared" ref="O27:O28" si="9">O26+G27-I27-L27</f>
        <v>948359.54789999907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2150</v>
      </c>
      <c r="I28" s="329">
        <v>20781.649999999998</v>
      </c>
      <c r="J28" s="193" t="s">
        <v>2124</v>
      </c>
      <c r="K28" s="193" t="s">
        <v>2182</v>
      </c>
      <c r="L28" s="329">
        <v>33009.57</v>
      </c>
      <c r="M28" s="193" t="s">
        <v>2124</v>
      </c>
      <c r="N28" s="329">
        <f t="shared" si="8"/>
        <v>221506.79989999896</v>
      </c>
      <c r="O28" s="329">
        <f t="shared" si="9"/>
        <v>894568.3278999991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2151</v>
      </c>
      <c r="I29" s="329">
        <v>12891.17</v>
      </c>
      <c r="J29" s="193" t="s">
        <v>2124</v>
      </c>
      <c r="K29" s="193" t="s">
        <v>2182</v>
      </c>
      <c r="L29" s="329">
        <v>28775.66</v>
      </c>
      <c r="M29" s="193" t="s">
        <v>2124</v>
      </c>
      <c r="N29" s="329">
        <f t="shared" si="2"/>
        <v>179839.96989999895</v>
      </c>
      <c r="O29" s="329">
        <f t="shared" si="3"/>
        <v>852901.49789999903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2152</v>
      </c>
      <c r="I30" s="329">
        <v>4915.51</v>
      </c>
      <c r="J30" s="193" t="s">
        <v>2124</v>
      </c>
      <c r="K30" s="193" t="s">
        <v>2182</v>
      </c>
      <c r="L30" s="329">
        <v>19769.75</v>
      </c>
      <c r="M30" s="193" t="s">
        <v>2124</v>
      </c>
      <c r="N30" s="329">
        <f t="shared" si="2"/>
        <v>155154.70989999894</v>
      </c>
      <c r="O30" s="329">
        <f t="shared" si="3"/>
        <v>828216.23789999902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2152</v>
      </c>
      <c r="I31" s="329"/>
      <c r="J31" s="193"/>
      <c r="K31" s="193" t="s">
        <v>2182</v>
      </c>
      <c r="L31" s="329">
        <v>17186.32</v>
      </c>
      <c r="M31" s="193" t="s">
        <v>2124</v>
      </c>
      <c r="N31" s="329">
        <f t="shared" si="2"/>
        <v>137968.38989999893</v>
      </c>
      <c r="O31" s="329">
        <f t="shared" si="3"/>
        <v>811029.91789999907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2153</v>
      </c>
      <c r="I32" s="329">
        <v>5970.83</v>
      </c>
      <c r="J32" s="193" t="s">
        <v>2124</v>
      </c>
      <c r="K32" s="193" t="s">
        <v>2182</v>
      </c>
      <c r="L32" s="329">
        <v>17475.59</v>
      </c>
      <c r="M32" s="193" t="s">
        <v>2124</v>
      </c>
      <c r="N32" s="329">
        <f t="shared" si="2"/>
        <v>114521.96989999895</v>
      </c>
      <c r="O32" s="329">
        <f t="shared" si="3"/>
        <v>787583.49789999914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2153</v>
      </c>
      <c r="I33" s="329"/>
      <c r="J33" s="193"/>
      <c r="K33" s="193" t="s">
        <v>2182</v>
      </c>
      <c r="L33" s="329">
        <v>28238.23</v>
      </c>
      <c r="M33" s="193" t="s">
        <v>2124</v>
      </c>
      <c r="N33" s="329">
        <f t="shared" si="2"/>
        <v>86283.739899998953</v>
      </c>
      <c r="O33" s="329">
        <f t="shared" si="3"/>
        <v>759345.26789999916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2154</v>
      </c>
      <c r="I34" s="329">
        <v>10362.609999999999</v>
      </c>
      <c r="J34" s="193" t="s">
        <v>2124</v>
      </c>
      <c r="K34" s="193"/>
      <c r="L34" s="329"/>
      <c r="M34" s="193"/>
      <c r="N34" s="329">
        <f t="shared" si="2"/>
        <v>75921.129899998952</v>
      </c>
      <c r="O34" s="329">
        <f t="shared" si="3"/>
        <v>748982.65789999918</v>
      </c>
    </row>
    <row r="35" spans="1:15" x14ac:dyDescent="0.15">
      <c r="A35" s="193"/>
      <c r="B35" s="193"/>
      <c r="C35" s="329"/>
      <c r="D35" s="201" t="s">
        <v>2155</v>
      </c>
      <c r="E35" s="193" t="s">
        <v>319</v>
      </c>
      <c r="F35" s="193" t="s">
        <v>2173</v>
      </c>
      <c r="G35" s="329">
        <v>134644.60999999999</v>
      </c>
      <c r="H35" s="201" t="s">
        <v>2155</v>
      </c>
      <c r="I35" s="329">
        <v>3759.4399999999996</v>
      </c>
      <c r="J35" s="193" t="s">
        <v>2124</v>
      </c>
      <c r="K35" s="193"/>
      <c r="L35" s="329"/>
      <c r="M35" s="193"/>
      <c r="N35" s="329">
        <f t="shared" si="2"/>
        <v>72161.68989999895</v>
      </c>
      <c r="O35" s="329">
        <f t="shared" si="3"/>
        <v>879867.82789999922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2156</v>
      </c>
      <c r="I36" s="329">
        <v>21574.17</v>
      </c>
      <c r="J36" s="193" t="s">
        <v>2124</v>
      </c>
      <c r="K36" s="193"/>
      <c r="L36" s="329"/>
      <c r="M36" s="193"/>
      <c r="N36" s="329">
        <f t="shared" si="2"/>
        <v>50587.519899998952</v>
      </c>
      <c r="O36" s="329">
        <f t="shared" si="3"/>
        <v>858293.65789999918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2157</v>
      </c>
      <c r="I37" s="329">
        <v>3952.3599999999997</v>
      </c>
      <c r="J37" s="193" t="s">
        <v>2124</v>
      </c>
      <c r="K37" s="193" t="s">
        <v>2182</v>
      </c>
      <c r="L37" s="329">
        <v>15861.31</v>
      </c>
      <c r="M37" s="193" t="s">
        <v>2124</v>
      </c>
      <c r="N37" s="329">
        <f t="shared" si="2"/>
        <v>30773.849899998953</v>
      </c>
      <c r="O37" s="329">
        <f t="shared" si="3"/>
        <v>838479.98789999913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2158</v>
      </c>
      <c r="I38" s="329">
        <v>8474.4699999999993</v>
      </c>
      <c r="J38" s="193" t="s">
        <v>2124</v>
      </c>
      <c r="K38" s="193"/>
      <c r="L38" s="329"/>
      <c r="M38" s="193"/>
      <c r="N38" s="329">
        <f t="shared" si="2"/>
        <v>22299.379899998952</v>
      </c>
      <c r="O38" s="329">
        <f t="shared" si="3"/>
        <v>830005.51789999916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2159</v>
      </c>
      <c r="I39" s="329">
        <v>6701.33</v>
      </c>
      <c r="J39" s="193" t="s">
        <v>2124</v>
      </c>
      <c r="K39" s="193"/>
      <c r="L39" s="329"/>
      <c r="M39" s="193"/>
      <c r="N39" s="329">
        <f t="shared" si="2"/>
        <v>15598.049899998952</v>
      </c>
      <c r="O39" s="329">
        <f t="shared" si="3"/>
        <v>823304.1878999992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2160</v>
      </c>
      <c r="I40" s="329">
        <v>10513.920000000002</v>
      </c>
      <c r="J40" s="193" t="s">
        <v>2124</v>
      </c>
      <c r="K40" s="193"/>
      <c r="L40" s="329"/>
      <c r="M40" s="193"/>
      <c r="N40" s="329">
        <f t="shared" si="2"/>
        <v>5084.1298999989503</v>
      </c>
      <c r="O40" s="329">
        <f t="shared" si="3"/>
        <v>812790.26789999916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2161</v>
      </c>
      <c r="I41" s="329">
        <v>4303.26</v>
      </c>
      <c r="J41" s="193" t="s">
        <v>2124</v>
      </c>
      <c r="K41" s="193" t="s">
        <v>2182</v>
      </c>
      <c r="L41" s="329">
        <v>780.86989999895013</v>
      </c>
      <c r="M41" s="193" t="s">
        <v>2124</v>
      </c>
      <c r="N41" s="329">
        <f t="shared" si="2"/>
        <v>0</v>
      </c>
      <c r="O41" s="329">
        <f t="shared" si="3"/>
        <v>807706.13800000015</v>
      </c>
    </row>
    <row r="42" spans="1:15" x14ac:dyDescent="0.15">
      <c r="A42" s="193"/>
      <c r="B42" s="193"/>
      <c r="C42" s="329"/>
      <c r="D42" s="201"/>
      <c r="E42" s="193"/>
      <c r="F42" s="193"/>
      <c r="G42" s="329"/>
      <c r="H42" s="201" t="s">
        <v>2161</v>
      </c>
      <c r="I42" s="329"/>
      <c r="J42" s="193"/>
      <c r="K42" s="193" t="s">
        <v>2181</v>
      </c>
      <c r="L42" s="329">
        <v>4987.4101000010496</v>
      </c>
      <c r="M42" s="193" t="s">
        <v>2130</v>
      </c>
      <c r="N42" s="329">
        <f>C11+N41-I42-L42</f>
        <v>84878.589899998944</v>
      </c>
      <c r="O42" s="329">
        <f t="shared" si="3"/>
        <v>802718.72789999912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2162</v>
      </c>
      <c r="I43" s="329">
        <v>3101.69</v>
      </c>
      <c r="J43" s="193" t="s">
        <v>2130</v>
      </c>
      <c r="K43" s="193" t="s">
        <v>2181</v>
      </c>
      <c r="L43" s="329">
        <v>3902.07</v>
      </c>
      <c r="M43" s="193" t="s">
        <v>2130</v>
      </c>
      <c r="N43" s="329">
        <f t="shared" si="2"/>
        <v>77874.829899998935</v>
      </c>
      <c r="O43" s="329">
        <f t="shared" si="3"/>
        <v>795714.96789999923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2163</v>
      </c>
      <c r="I44" s="329">
        <v>4294.83</v>
      </c>
      <c r="J44" s="193" t="s">
        <v>2130</v>
      </c>
      <c r="K44" s="193" t="s">
        <v>2181</v>
      </c>
      <c r="L44" s="329">
        <v>21953.15</v>
      </c>
      <c r="M44" s="193" t="s">
        <v>2130</v>
      </c>
      <c r="N44" s="329">
        <f t="shared" si="2"/>
        <v>51626.849899998932</v>
      </c>
      <c r="O44" s="329">
        <f t="shared" si="3"/>
        <v>769466.98789999925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2164</v>
      </c>
      <c r="I45" s="329">
        <v>5789.64</v>
      </c>
      <c r="J45" s="193" t="s">
        <v>2130</v>
      </c>
      <c r="K45" s="193" t="s">
        <v>2181</v>
      </c>
      <c r="L45" s="329">
        <v>21045.09</v>
      </c>
      <c r="M45" s="193" t="s">
        <v>2130</v>
      </c>
      <c r="N45" s="329">
        <f t="shared" si="2"/>
        <v>24792.119899998932</v>
      </c>
      <c r="O45" s="329">
        <f t="shared" si="3"/>
        <v>742632.25789999927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2165</v>
      </c>
      <c r="I46" s="329">
        <v>10315.68</v>
      </c>
      <c r="J46" s="193" t="s">
        <v>2130</v>
      </c>
      <c r="K46" s="193"/>
      <c r="L46" s="329"/>
      <c r="M46" s="193"/>
      <c r="N46" s="329">
        <f t="shared" si="2"/>
        <v>14476.439899998932</v>
      </c>
      <c r="O46" s="329">
        <f t="shared" si="3"/>
        <v>732316.57789999922</v>
      </c>
    </row>
    <row r="47" spans="1:15" x14ac:dyDescent="0.15">
      <c r="A47" s="193"/>
      <c r="B47" s="193"/>
      <c r="C47" s="329"/>
      <c r="D47" s="201" t="s">
        <v>2166</v>
      </c>
      <c r="E47" s="193" t="s">
        <v>1283</v>
      </c>
      <c r="F47" s="203" t="s">
        <v>2174</v>
      </c>
      <c r="G47" s="329">
        <v>89835</v>
      </c>
      <c r="H47" s="201" t="s">
        <v>2166</v>
      </c>
      <c r="I47" s="329">
        <v>7650.1200000000008</v>
      </c>
      <c r="J47" s="193" t="s">
        <v>2130</v>
      </c>
      <c r="K47" s="193"/>
      <c r="L47" s="329"/>
      <c r="M47" s="193"/>
      <c r="N47" s="329">
        <f t="shared" si="2"/>
        <v>6826.3198999989309</v>
      </c>
      <c r="O47" s="329">
        <f t="shared" si="3"/>
        <v>814501.45789999922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2167</v>
      </c>
      <c r="I48" s="329">
        <v>4414.68</v>
      </c>
      <c r="J48" s="193" t="s">
        <v>2130</v>
      </c>
      <c r="K48" s="193"/>
      <c r="L48" s="329"/>
      <c r="M48" s="203"/>
      <c r="N48" s="329">
        <f t="shared" si="2"/>
        <v>2411.6398999989306</v>
      </c>
      <c r="O48" s="329">
        <f t="shared" si="3"/>
        <v>810086.77789999917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 t="s">
        <v>2168</v>
      </c>
      <c r="I49" s="329">
        <v>2411.6398999989306</v>
      </c>
      <c r="J49" s="193" t="s">
        <v>2130</v>
      </c>
      <c r="K49" s="193"/>
      <c r="L49" s="329"/>
      <c r="M49" s="203"/>
      <c r="N49" s="329">
        <f t="shared" si="2"/>
        <v>0</v>
      </c>
      <c r="O49" s="329">
        <f t="shared" si="3"/>
        <v>807675.13800000027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2168</v>
      </c>
      <c r="I50" s="329">
        <v>3805.1001000010701</v>
      </c>
      <c r="J50" s="193" t="s">
        <v>2125</v>
      </c>
      <c r="K50" s="193"/>
      <c r="L50" s="329"/>
      <c r="M50" s="203"/>
      <c r="N50" s="329">
        <f>C12+N49-I50-L50</f>
        <v>85973.818899998922</v>
      </c>
      <c r="O50" s="329">
        <f t="shared" si="3"/>
        <v>803870.03789999918</v>
      </c>
    </row>
    <row r="51" spans="1:15" x14ac:dyDescent="0.15">
      <c r="A51" s="193"/>
      <c r="B51" s="193"/>
      <c r="C51" s="329"/>
      <c r="D51" s="201"/>
      <c r="E51" s="193"/>
      <c r="F51" s="193"/>
      <c r="G51" s="329"/>
      <c r="H51" s="201" t="s">
        <v>2169</v>
      </c>
      <c r="I51" s="329">
        <v>6418.29</v>
      </c>
      <c r="J51" s="193" t="s">
        <v>2125</v>
      </c>
      <c r="K51" s="193" t="s">
        <v>2182</v>
      </c>
      <c r="L51" s="329">
        <v>25545.49</v>
      </c>
      <c r="M51" s="193" t="s">
        <v>2125</v>
      </c>
      <c r="N51" s="329">
        <f t="shared" si="2"/>
        <v>54010.038899998923</v>
      </c>
      <c r="O51" s="329">
        <f t="shared" si="3"/>
        <v>771906.25789999915</v>
      </c>
    </row>
    <row r="52" spans="1:15" x14ac:dyDescent="0.15">
      <c r="A52" s="193"/>
      <c r="B52" s="193"/>
      <c r="C52" s="329"/>
      <c r="D52" s="201"/>
      <c r="E52" s="193"/>
      <c r="F52" s="193"/>
      <c r="G52" s="329"/>
      <c r="H52" s="201" t="s">
        <v>2170</v>
      </c>
      <c r="I52" s="329">
        <v>4060.3299999999995</v>
      </c>
      <c r="J52" s="193" t="s">
        <v>2125</v>
      </c>
      <c r="K52" s="193"/>
      <c r="L52" s="329"/>
      <c r="M52" s="203"/>
      <c r="N52" s="329">
        <f t="shared" si="2"/>
        <v>49949.708899998921</v>
      </c>
      <c r="O52" s="329">
        <f t="shared" si="3"/>
        <v>767845.92789999919</v>
      </c>
    </row>
    <row r="53" spans="1:15" x14ac:dyDescent="0.15">
      <c r="A53" s="193"/>
      <c r="B53" s="193"/>
      <c r="C53" s="329"/>
      <c r="D53" s="201"/>
      <c r="E53" s="193"/>
      <c r="F53" s="193"/>
      <c r="G53" s="329"/>
      <c r="H53" s="201" t="s">
        <v>2171</v>
      </c>
      <c r="I53" s="329">
        <v>7734.4900000000007</v>
      </c>
      <c r="J53" s="193" t="s">
        <v>2125</v>
      </c>
      <c r="K53" s="193"/>
      <c r="L53" s="329"/>
      <c r="M53" s="203"/>
      <c r="N53" s="329">
        <f t="shared" si="2"/>
        <v>42215.218899998923</v>
      </c>
      <c r="O53" s="329">
        <f t="shared" si="3"/>
        <v>760111.4378999992</v>
      </c>
    </row>
    <row r="54" spans="1:15" x14ac:dyDescent="0.15">
      <c r="A54" s="193"/>
      <c r="B54" s="193"/>
      <c r="C54" s="329"/>
      <c r="D54" s="201"/>
      <c r="E54" s="193"/>
      <c r="F54" s="193"/>
      <c r="G54" s="329"/>
      <c r="H54" s="201" t="s">
        <v>2172</v>
      </c>
      <c r="I54" s="329">
        <v>3622.9000000000005</v>
      </c>
      <c r="J54" s="193" t="s">
        <v>2125</v>
      </c>
      <c r="K54" s="193"/>
      <c r="L54" s="329"/>
      <c r="M54" s="203"/>
      <c r="N54" s="329">
        <f t="shared" si="2"/>
        <v>38592.318899998922</v>
      </c>
      <c r="O54" s="329">
        <f t="shared" si="3"/>
        <v>756488.53789999918</v>
      </c>
    </row>
    <row r="55" spans="1:15" hidden="1" x14ac:dyDescent="0.15">
      <c r="A55" s="193"/>
      <c r="B55" s="193"/>
      <c r="C55" s="329"/>
      <c r="D55" s="201"/>
      <c r="E55" s="193"/>
      <c r="F55" s="203"/>
      <c r="G55" s="329"/>
      <c r="H55" s="201"/>
      <c r="I55" s="329"/>
      <c r="J55" s="203"/>
      <c r="K55" s="193"/>
      <c r="L55" s="329"/>
      <c r="M55" s="193"/>
      <c r="N55" s="329">
        <f t="shared" si="2"/>
        <v>38592.318899998922</v>
      </c>
      <c r="O55" s="329">
        <f t="shared" si="3"/>
        <v>756488.53789999918</v>
      </c>
    </row>
    <row r="56" spans="1:15" hidden="1" x14ac:dyDescent="0.15">
      <c r="A56" s="193"/>
      <c r="B56" s="193"/>
      <c r="C56" s="329"/>
      <c r="D56" s="201"/>
      <c r="E56" s="193"/>
      <c r="F56" s="203"/>
      <c r="G56" s="329"/>
      <c r="H56" s="201"/>
      <c r="I56" s="329"/>
      <c r="J56" s="203"/>
      <c r="K56" s="193"/>
      <c r="L56" s="329"/>
      <c r="M56" s="203"/>
      <c r="N56" s="329">
        <f t="shared" si="2"/>
        <v>38592.318899998922</v>
      </c>
      <c r="O56" s="329">
        <f t="shared" si="3"/>
        <v>756488.53789999918</v>
      </c>
    </row>
    <row r="57" spans="1:15" hidden="1" x14ac:dyDescent="0.15">
      <c r="A57" s="193"/>
      <c r="B57" s="193"/>
      <c r="C57" s="329"/>
      <c r="D57" s="201"/>
      <c r="E57" s="193"/>
      <c r="F57" s="203"/>
      <c r="G57" s="329"/>
      <c r="H57" s="201"/>
      <c r="I57" s="329"/>
      <c r="J57" s="203"/>
      <c r="K57" s="193"/>
      <c r="L57" s="329"/>
      <c r="M57" s="203"/>
      <c r="N57" s="329">
        <f t="shared" si="2"/>
        <v>38592.318899998922</v>
      </c>
      <c r="O57" s="329">
        <f t="shared" si="3"/>
        <v>756488.53789999918</v>
      </c>
    </row>
    <row r="58" spans="1:15" hidden="1" x14ac:dyDescent="0.15">
      <c r="A58" s="193"/>
      <c r="B58" s="193"/>
      <c r="C58" s="329"/>
      <c r="D58" s="201"/>
      <c r="E58" s="193"/>
      <c r="F58" s="203"/>
      <c r="G58" s="329"/>
      <c r="H58" s="201"/>
      <c r="I58" s="329"/>
      <c r="J58" s="193"/>
      <c r="K58" s="193"/>
      <c r="L58" s="329"/>
      <c r="M58" s="203"/>
      <c r="N58" s="329">
        <f t="shared" si="2"/>
        <v>38592.318899998922</v>
      </c>
      <c r="O58" s="329">
        <f t="shared" si="3"/>
        <v>756488.53789999918</v>
      </c>
    </row>
    <row r="59" spans="1:15" hidden="1" x14ac:dyDescent="0.15">
      <c r="A59" s="193"/>
      <c r="B59" s="193"/>
      <c r="C59" s="329"/>
      <c r="D59" s="201"/>
      <c r="E59" s="193"/>
      <c r="F59" s="193"/>
      <c r="G59" s="329"/>
      <c r="H59" s="201"/>
      <c r="I59" s="329"/>
      <c r="J59" s="203"/>
      <c r="K59" s="193"/>
      <c r="L59" s="329"/>
      <c r="M59" s="203"/>
      <c r="N59" s="329">
        <f t="shared" si="2"/>
        <v>38592.318899998922</v>
      </c>
      <c r="O59" s="329">
        <f t="shared" si="3"/>
        <v>756488.53789999918</v>
      </c>
    </row>
    <row r="60" spans="1:15" hidden="1" x14ac:dyDescent="0.15">
      <c r="A60" s="193"/>
      <c r="B60" s="193"/>
      <c r="C60" s="329"/>
      <c r="D60" s="201"/>
      <c r="E60" s="193"/>
      <c r="F60" s="193"/>
      <c r="G60" s="329"/>
      <c r="H60" s="201"/>
      <c r="I60" s="329"/>
      <c r="J60" s="203"/>
      <c r="K60" s="193"/>
      <c r="L60" s="329"/>
      <c r="M60" s="203"/>
      <c r="N60" s="329">
        <f t="shared" si="2"/>
        <v>38592.318899998922</v>
      </c>
      <c r="O60" s="329">
        <f t="shared" si="3"/>
        <v>756488.53789999918</v>
      </c>
    </row>
    <row r="61" spans="1:15" hidden="1" x14ac:dyDescent="0.15">
      <c r="A61" s="193"/>
      <c r="B61" s="193"/>
      <c r="C61" s="329"/>
      <c r="D61" s="201"/>
      <c r="E61" s="193"/>
      <c r="F61" s="203"/>
      <c r="G61" s="329"/>
      <c r="H61" s="201"/>
      <c r="I61" s="329"/>
      <c r="J61" s="203"/>
      <c r="K61" s="193"/>
      <c r="L61" s="329"/>
      <c r="M61" s="203"/>
      <c r="N61" s="329">
        <f t="shared" si="2"/>
        <v>38592.318899998922</v>
      </c>
      <c r="O61" s="329">
        <f t="shared" si="3"/>
        <v>756488.53789999918</v>
      </c>
    </row>
    <row r="62" spans="1:15" hidden="1" x14ac:dyDescent="0.15">
      <c r="A62" s="193"/>
      <c r="B62" s="193"/>
      <c r="C62" s="329"/>
      <c r="D62" s="201"/>
      <c r="E62" s="193"/>
      <c r="F62" s="203"/>
      <c r="G62" s="329"/>
      <c r="H62" s="201"/>
      <c r="I62" s="329"/>
      <c r="J62" s="193"/>
      <c r="K62" s="193"/>
      <c r="L62" s="329"/>
      <c r="M62" s="203"/>
      <c r="N62" s="329">
        <f t="shared" si="2"/>
        <v>38592.318899998922</v>
      </c>
      <c r="O62" s="329">
        <f t="shared" si="3"/>
        <v>756488.53789999918</v>
      </c>
    </row>
    <row r="63" spans="1:15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203"/>
      <c r="K63" s="193"/>
      <c r="L63" s="329"/>
      <c r="M63" s="203"/>
      <c r="N63" s="329">
        <f t="shared" si="2"/>
        <v>38592.318899998922</v>
      </c>
      <c r="O63" s="329">
        <f t="shared" si="3"/>
        <v>756488.53789999918</v>
      </c>
    </row>
    <row r="64" spans="1:15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193"/>
      <c r="K64" s="193"/>
      <c r="L64" s="329"/>
      <c r="M64" s="193"/>
      <c r="N64" s="329">
        <f t="shared" si="2"/>
        <v>38592.318899998922</v>
      </c>
      <c r="O64" s="329">
        <f t="shared" si="3"/>
        <v>756488.53789999918</v>
      </c>
    </row>
    <row r="65" spans="1:15" hidden="1" x14ac:dyDescent="0.15">
      <c r="A65" s="193"/>
      <c r="B65" s="193"/>
      <c r="C65" s="329"/>
      <c r="D65" s="201"/>
      <c r="E65" s="193"/>
      <c r="F65" s="203"/>
      <c r="G65" s="329"/>
      <c r="H65" s="201"/>
      <c r="I65" s="329"/>
      <c r="J65" s="193"/>
      <c r="K65" s="193"/>
      <c r="L65" s="329"/>
      <c r="M65" s="193"/>
      <c r="N65" s="329">
        <f t="shared" si="2"/>
        <v>38592.318899998922</v>
      </c>
      <c r="O65" s="329">
        <f t="shared" si="3"/>
        <v>756488.53789999918</v>
      </c>
    </row>
    <row r="66" spans="1:15" hidden="1" x14ac:dyDescent="0.15">
      <c r="A66" s="193"/>
      <c r="B66" s="193"/>
      <c r="C66" s="329"/>
      <c r="D66" s="201"/>
      <c r="E66" s="193"/>
      <c r="F66" s="203"/>
      <c r="G66" s="329"/>
      <c r="H66" s="201"/>
      <c r="I66" s="329"/>
      <c r="J66" s="193"/>
      <c r="K66" s="193"/>
      <c r="L66" s="329"/>
      <c r="M66" s="193"/>
      <c r="N66" s="329">
        <f t="shared" si="2"/>
        <v>38592.318899998922</v>
      </c>
      <c r="O66" s="329">
        <f t="shared" si="3"/>
        <v>756488.53789999918</v>
      </c>
    </row>
    <row r="67" spans="1:15" hidden="1" x14ac:dyDescent="0.15">
      <c r="A67" s="193"/>
      <c r="B67" s="193"/>
      <c r="C67" s="329"/>
      <c r="D67" s="201"/>
      <c r="E67" s="193"/>
      <c r="F67" s="203"/>
      <c r="G67" s="329"/>
      <c r="H67" s="201"/>
      <c r="I67" s="329"/>
      <c r="J67" s="193"/>
      <c r="K67" s="193"/>
      <c r="L67" s="329"/>
      <c r="M67" s="193"/>
      <c r="N67" s="329">
        <f t="shared" si="2"/>
        <v>38592.318899998922</v>
      </c>
      <c r="O67" s="329">
        <f t="shared" si="3"/>
        <v>756488.53789999918</v>
      </c>
    </row>
    <row r="68" spans="1:15" hidden="1" x14ac:dyDescent="0.15">
      <c r="A68" s="193"/>
      <c r="B68" s="193"/>
      <c r="C68" s="329"/>
      <c r="D68" s="201"/>
      <c r="E68" s="193"/>
      <c r="F68" s="203"/>
      <c r="G68" s="329"/>
      <c r="H68" s="201"/>
      <c r="I68" s="329"/>
      <c r="J68" s="193"/>
      <c r="K68" s="193"/>
      <c r="L68" s="329"/>
      <c r="M68" s="193"/>
      <c r="N68" s="329">
        <f t="shared" si="2"/>
        <v>38592.318899998922</v>
      </c>
      <c r="O68" s="329">
        <f t="shared" si="3"/>
        <v>756488.53789999918</v>
      </c>
    </row>
    <row r="69" spans="1:15" hidden="1" x14ac:dyDescent="0.15">
      <c r="A69" s="193"/>
      <c r="B69" s="193"/>
      <c r="C69" s="329"/>
      <c r="D69" s="201"/>
      <c r="E69" s="193"/>
      <c r="F69" s="203"/>
      <c r="G69" s="329"/>
      <c r="H69" s="201"/>
      <c r="I69" s="329"/>
      <c r="J69" s="193"/>
      <c r="K69" s="193"/>
      <c r="L69" s="329"/>
      <c r="M69" s="193"/>
      <c r="N69" s="329">
        <f t="shared" si="2"/>
        <v>38592.318899998922</v>
      </c>
      <c r="O69" s="329">
        <f t="shared" si="3"/>
        <v>756488.53789999918</v>
      </c>
    </row>
    <row r="70" spans="1:15" hidden="1" x14ac:dyDescent="0.15">
      <c r="A70" s="193"/>
      <c r="B70" s="193"/>
      <c r="C70" s="329"/>
      <c r="D70" s="201"/>
      <c r="E70" s="193"/>
      <c r="F70" s="203"/>
      <c r="G70" s="329"/>
      <c r="H70" s="201"/>
      <c r="I70" s="329"/>
      <c r="J70" s="193"/>
      <c r="K70" s="193"/>
      <c r="L70" s="329"/>
      <c r="M70" s="193"/>
      <c r="N70" s="329">
        <f t="shared" si="2"/>
        <v>38592.318899998922</v>
      </c>
      <c r="O70" s="329">
        <f t="shared" si="3"/>
        <v>756488.53789999918</v>
      </c>
    </row>
    <row r="71" spans="1:15" hidden="1" x14ac:dyDescent="0.15">
      <c r="A71" s="193"/>
      <c r="B71" s="193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2"/>
        <v>38592.318899998922</v>
      </c>
      <c r="O71" s="329">
        <f t="shared" si="3"/>
        <v>756488.53789999918</v>
      </c>
    </row>
    <row r="72" spans="1:15" hidden="1" x14ac:dyDescent="0.15">
      <c r="A72" s="193"/>
      <c r="B72" s="193"/>
      <c r="C72" s="329"/>
      <c r="D72" s="201"/>
      <c r="E72" s="193"/>
      <c r="F72" s="203"/>
      <c r="G72" s="329"/>
      <c r="H72" s="201"/>
      <c r="I72" s="329"/>
      <c r="J72" s="193"/>
      <c r="K72" s="193"/>
      <c r="L72" s="329"/>
      <c r="M72" s="193"/>
      <c r="N72" s="329">
        <f t="shared" si="2"/>
        <v>38592.318899998922</v>
      </c>
      <c r="O72" s="329">
        <f t="shared" si="3"/>
        <v>756488.53789999918</v>
      </c>
    </row>
    <row r="73" spans="1:15" hidden="1" x14ac:dyDescent="0.15">
      <c r="A73" s="193"/>
      <c r="B73" s="193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193"/>
      <c r="N73" s="329">
        <f t="shared" si="2"/>
        <v>38592.318899998922</v>
      </c>
      <c r="O73" s="329">
        <f t="shared" si="3"/>
        <v>756488.53789999918</v>
      </c>
    </row>
    <row r="74" spans="1:15" hidden="1" x14ac:dyDescent="0.15">
      <c r="A74" s="193"/>
      <c r="B74" s="193"/>
      <c r="C74" s="329"/>
      <c r="D74" s="201"/>
      <c r="E74" s="193"/>
      <c r="F74" s="203"/>
      <c r="G74" s="329"/>
      <c r="H74" s="201"/>
      <c r="I74" s="329"/>
      <c r="J74" s="193"/>
      <c r="K74" s="193"/>
      <c r="L74" s="329"/>
      <c r="M74" s="193"/>
      <c r="N74" s="329">
        <f t="shared" si="2"/>
        <v>38592.318899998922</v>
      </c>
      <c r="O74" s="329">
        <f t="shared" si="3"/>
        <v>756488.53789999918</v>
      </c>
    </row>
    <row r="75" spans="1:15" hidden="1" x14ac:dyDescent="0.15">
      <c r="A75" s="193"/>
      <c r="B75" s="193"/>
      <c r="C75" s="329"/>
      <c r="D75" s="201"/>
      <c r="E75" s="193"/>
      <c r="F75" s="203"/>
      <c r="G75" s="329"/>
      <c r="H75" s="201"/>
      <c r="I75" s="329"/>
      <c r="J75" s="193"/>
      <c r="K75" s="193"/>
      <c r="L75" s="329"/>
      <c r="M75" s="193"/>
      <c r="N75" s="329">
        <f t="shared" si="2"/>
        <v>38592.318899998922</v>
      </c>
      <c r="O75" s="329">
        <f t="shared" si="3"/>
        <v>756488.53789999918</v>
      </c>
    </row>
    <row r="76" spans="1:15" hidden="1" x14ac:dyDescent="0.15">
      <c r="A76" s="193"/>
      <c r="B76" s="193"/>
      <c r="C76" s="329"/>
      <c r="D76" s="201"/>
      <c r="E76" s="193"/>
      <c r="F76" s="203"/>
      <c r="G76" s="329"/>
      <c r="H76" s="201"/>
      <c r="I76" s="329"/>
      <c r="J76" s="193"/>
      <c r="K76" s="193"/>
      <c r="L76" s="329"/>
      <c r="M76" s="193"/>
      <c r="N76" s="329">
        <f t="shared" si="2"/>
        <v>38592.318899998922</v>
      </c>
      <c r="O76" s="329">
        <f t="shared" si="3"/>
        <v>756488.53789999918</v>
      </c>
    </row>
    <row r="77" spans="1:15" hidden="1" x14ac:dyDescent="0.15">
      <c r="A77" s="193"/>
      <c r="B77" s="193"/>
      <c r="C77" s="329"/>
      <c r="D77" s="201"/>
      <c r="E77" s="193"/>
      <c r="F77" s="193"/>
      <c r="G77" s="329"/>
      <c r="H77" s="201"/>
      <c r="I77" s="329"/>
      <c r="J77" s="193"/>
      <c r="K77" s="193"/>
      <c r="L77" s="329"/>
      <c r="M77" s="193"/>
      <c r="N77" s="329">
        <f t="shared" si="2"/>
        <v>38592.318899998922</v>
      </c>
      <c r="O77" s="329">
        <f t="shared" si="3"/>
        <v>756488.53789999918</v>
      </c>
    </row>
    <row r="78" spans="1:15" hidden="1" x14ac:dyDescent="0.15">
      <c r="A78" s="193"/>
      <c r="B78" s="193"/>
      <c r="C78" s="329"/>
      <c r="D78" s="201"/>
      <c r="E78" s="193"/>
      <c r="F78" s="203"/>
      <c r="G78" s="329"/>
      <c r="H78" s="201"/>
      <c r="I78" s="329"/>
      <c r="J78" s="193"/>
      <c r="K78" s="193"/>
      <c r="L78" s="329"/>
      <c r="M78" s="193"/>
      <c r="N78" s="329">
        <f t="shared" si="2"/>
        <v>38592.318899998922</v>
      </c>
      <c r="O78" s="329">
        <f t="shared" si="3"/>
        <v>756488.53789999918</v>
      </c>
    </row>
    <row r="79" spans="1:15" hidden="1" x14ac:dyDescent="0.15">
      <c r="A79" s="193"/>
      <c r="B79" s="193"/>
      <c r="C79" s="329"/>
      <c r="D79" s="201"/>
      <c r="E79" s="193"/>
      <c r="F79" s="203"/>
      <c r="G79" s="329"/>
      <c r="H79" s="201"/>
      <c r="I79" s="329"/>
      <c r="J79" s="193"/>
      <c r="K79" s="193"/>
      <c r="L79" s="329"/>
      <c r="M79" s="193"/>
      <c r="N79" s="329">
        <f t="shared" si="2"/>
        <v>38592.318899998922</v>
      </c>
      <c r="O79" s="329">
        <f t="shared" si="3"/>
        <v>756488.53789999918</v>
      </c>
    </row>
    <row r="80" spans="1:15" hidden="1" x14ac:dyDescent="0.15">
      <c r="A80" s="193"/>
      <c r="B80" s="193"/>
      <c r="C80" s="329"/>
      <c r="D80" s="201"/>
      <c r="E80" s="193"/>
      <c r="F80" s="193"/>
      <c r="G80" s="329"/>
      <c r="H80" s="201"/>
      <c r="I80" s="329"/>
      <c r="J80" s="193"/>
      <c r="K80" s="193"/>
      <c r="L80" s="329"/>
      <c r="M80" s="193"/>
      <c r="N80" s="329">
        <f t="shared" ref="N80:N87" si="10">+N79-I80-L80</f>
        <v>38592.318899998922</v>
      </c>
      <c r="O80" s="329">
        <f t="shared" ref="O80:O87" si="11">O79+G80-I80-L80</f>
        <v>756488.53789999918</v>
      </c>
    </row>
    <row r="81" spans="1:16" hidden="1" x14ac:dyDescent="0.15">
      <c r="A81" s="193"/>
      <c r="B81" s="193"/>
      <c r="C81" s="329"/>
      <c r="D81" s="201"/>
      <c r="E81" s="193"/>
      <c r="F81" s="193"/>
      <c r="G81" s="329"/>
      <c r="H81" s="201"/>
      <c r="I81" s="329"/>
      <c r="J81" s="193"/>
      <c r="K81" s="193"/>
      <c r="L81" s="329"/>
      <c r="M81" s="193"/>
      <c r="N81" s="329">
        <f t="shared" si="10"/>
        <v>38592.318899998922</v>
      </c>
      <c r="O81" s="329">
        <f t="shared" si="11"/>
        <v>756488.53789999918</v>
      </c>
    </row>
    <row r="82" spans="1:16" hidden="1" x14ac:dyDescent="0.15">
      <c r="A82" s="193"/>
      <c r="B82" s="193"/>
      <c r="C82" s="329"/>
      <c r="D82" s="201"/>
      <c r="E82" s="193"/>
      <c r="F82" s="193"/>
      <c r="G82" s="329"/>
      <c r="H82" s="201"/>
      <c r="I82" s="329"/>
      <c r="J82" s="193"/>
      <c r="K82" s="193"/>
      <c r="L82" s="329"/>
      <c r="M82" s="193"/>
      <c r="N82" s="329">
        <f t="shared" si="10"/>
        <v>38592.318899998922</v>
      </c>
      <c r="O82" s="329">
        <f t="shared" si="11"/>
        <v>756488.53789999918</v>
      </c>
    </row>
    <row r="83" spans="1:16" hidden="1" x14ac:dyDescent="0.15">
      <c r="A83" s="193"/>
      <c r="B83" s="193"/>
      <c r="C83" s="329"/>
      <c r="D83" s="201"/>
      <c r="E83" s="193"/>
      <c r="F83" s="193"/>
      <c r="G83" s="329"/>
      <c r="H83" s="201"/>
      <c r="I83" s="329"/>
      <c r="J83" s="193"/>
      <c r="K83" s="193"/>
      <c r="L83" s="329"/>
      <c r="M83" s="193"/>
      <c r="N83" s="329">
        <f t="shared" si="10"/>
        <v>38592.318899998922</v>
      </c>
      <c r="O83" s="329">
        <f t="shared" si="11"/>
        <v>756488.53789999918</v>
      </c>
    </row>
    <row r="84" spans="1:16" hidden="1" x14ac:dyDescent="0.15">
      <c r="A84" s="193"/>
      <c r="B84" s="193"/>
      <c r="C84" s="329"/>
      <c r="D84" s="201"/>
      <c r="E84" s="193"/>
      <c r="F84" s="193"/>
      <c r="G84" s="329"/>
      <c r="H84" s="201"/>
      <c r="I84" s="329"/>
      <c r="J84" s="193"/>
      <c r="K84" s="193"/>
      <c r="L84" s="329"/>
      <c r="M84" s="193"/>
      <c r="N84" s="329">
        <f t="shared" si="10"/>
        <v>38592.318899998922</v>
      </c>
      <c r="O84" s="329">
        <f t="shared" si="11"/>
        <v>756488.53789999918</v>
      </c>
    </row>
    <row r="85" spans="1:16" hidden="1" x14ac:dyDescent="0.15">
      <c r="A85" s="193"/>
      <c r="B85" s="193"/>
      <c r="C85" s="329"/>
      <c r="D85" s="201"/>
      <c r="E85" s="193"/>
      <c r="F85" s="203"/>
      <c r="G85" s="329"/>
      <c r="H85" s="201"/>
      <c r="I85" s="329"/>
      <c r="J85" s="193"/>
      <c r="K85" s="193"/>
      <c r="L85" s="329"/>
      <c r="M85" s="193"/>
      <c r="N85" s="329">
        <f t="shared" si="10"/>
        <v>38592.318899998922</v>
      </c>
      <c r="O85" s="329">
        <f t="shared" si="11"/>
        <v>756488.53789999918</v>
      </c>
    </row>
    <row r="86" spans="1:16" hidden="1" x14ac:dyDescent="0.15">
      <c r="A86" s="193"/>
      <c r="B86" s="193"/>
      <c r="C86" s="329"/>
      <c r="D86" s="216"/>
      <c r="E86" s="193"/>
      <c r="F86" s="193"/>
      <c r="G86" s="329"/>
      <c r="H86" s="216"/>
      <c r="I86" s="329"/>
      <c r="J86" s="193"/>
      <c r="K86" s="193"/>
      <c r="L86" s="329"/>
      <c r="M86" s="193"/>
      <c r="N86" s="329">
        <f t="shared" si="10"/>
        <v>38592.318899998922</v>
      </c>
      <c r="O86" s="329">
        <f t="shared" si="11"/>
        <v>756488.53789999918</v>
      </c>
    </row>
    <row r="87" spans="1:16" x14ac:dyDescent="0.15">
      <c r="A87" s="220"/>
      <c r="B87" s="220"/>
      <c r="C87" s="334"/>
      <c r="D87" s="222"/>
      <c r="E87" s="220"/>
      <c r="F87" s="220"/>
      <c r="G87" s="334"/>
      <c r="H87" s="222"/>
      <c r="I87" s="334"/>
      <c r="J87" s="220"/>
      <c r="K87" s="220"/>
      <c r="L87" s="334"/>
      <c r="M87" s="220"/>
      <c r="N87" s="329">
        <f t="shared" si="10"/>
        <v>38592.318899998922</v>
      </c>
      <c r="O87" s="329">
        <f t="shared" si="11"/>
        <v>756488.53789999918</v>
      </c>
    </row>
    <row r="88" spans="1:16" x14ac:dyDescent="0.15">
      <c r="A88" s="224"/>
      <c r="B88" s="224"/>
      <c r="C88" s="335">
        <f>SUM(C7:C87)</f>
        <v>861391.36889999895</v>
      </c>
      <c r="D88" s="224"/>
      <c r="E88" s="224"/>
      <c r="F88" s="224"/>
      <c r="G88" s="335">
        <f>SUM(G7:G86)</f>
        <v>583206.21899999992</v>
      </c>
      <c r="H88" s="226"/>
      <c r="I88" s="335">
        <f>SUM(I7:I86)</f>
        <v>269670.42999999993</v>
      </c>
      <c r="J88" s="224"/>
      <c r="K88" s="224"/>
      <c r="L88" s="335">
        <f>SUM(L9:L86)</f>
        <v>418438.62000000005</v>
      </c>
      <c r="M88" s="224"/>
      <c r="N88" s="227"/>
      <c r="O88" s="228">
        <f>C88+G88-I88-L88</f>
        <v>756488.53789999872</v>
      </c>
      <c r="P88" s="259"/>
    </row>
    <row r="89" spans="1:16" x14ac:dyDescent="0.15">
      <c r="A89" s="230"/>
      <c r="B89" s="615"/>
      <c r="C89" s="615"/>
      <c r="D89" s="615"/>
      <c r="E89" s="231"/>
      <c r="F89" s="458"/>
      <c r="G89" s="232"/>
      <c r="H89" s="233"/>
      <c r="I89" s="234"/>
      <c r="J89" s="272"/>
      <c r="K89" s="235" t="s">
        <v>200</v>
      </c>
      <c r="L89" s="236">
        <f>+L88+I88</f>
        <v>688109.05</v>
      </c>
      <c r="M89" s="284"/>
      <c r="N89" s="330">
        <f>+N87</f>
        <v>38592.318899998922</v>
      </c>
      <c r="O89" s="331" t="s">
        <v>2125</v>
      </c>
      <c r="P89" s="259"/>
    </row>
    <row r="90" spans="1:16" x14ac:dyDescent="0.15">
      <c r="A90" s="181"/>
      <c r="B90" s="459"/>
      <c r="C90" s="336"/>
      <c r="D90" s="459"/>
      <c r="E90" s="231"/>
      <c r="F90" s="458"/>
      <c r="G90" s="232"/>
      <c r="H90" s="233"/>
      <c r="I90" s="234"/>
      <c r="J90" s="273"/>
      <c r="K90" s="235"/>
      <c r="L90" s="236"/>
      <c r="M90" s="284"/>
      <c r="N90" s="330">
        <v>89788</v>
      </c>
      <c r="O90" s="331" t="s">
        <v>2131</v>
      </c>
    </row>
    <row r="91" spans="1:16" x14ac:dyDescent="0.15">
      <c r="A91" s="230" t="s">
        <v>2128</v>
      </c>
      <c r="B91" s="460" t="s">
        <v>2139</v>
      </c>
      <c r="C91" s="336"/>
      <c r="D91" s="459"/>
      <c r="E91" s="231" t="s">
        <v>67</v>
      </c>
      <c r="F91" s="458">
        <v>1639839.01</v>
      </c>
      <c r="G91" s="232" t="s">
        <v>98</v>
      </c>
      <c r="H91" s="233">
        <v>41351</v>
      </c>
      <c r="I91" s="234" t="s">
        <v>199</v>
      </c>
      <c r="J91" s="273">
        <v>64885.82</v>
      </c>
      <c r="K91" s="268"/>
      <c r="L91" s="236"/>
      <c r="M91" s="235"/>
      <c r="N91" s="330">
        <v>44902</v>
      </c>
      <c r="O91" s="331" t="s">
        <v>2132</v>
      </c>
    </row>
    <row r="92" spans="1:16" x14ac:dyDescent="0.15">
      <c r="A92" s="230" t="s">
        <v>2129</v>
      </c>
      <c r="B92" s="460" t="s">
        <v>2179</v>
      </c>
      <c r="C92" s="336"/>
      <c r="D92" s="459"/>
      <c r="E92" s="231" t="s">
        <v>67</v>
      </c>
      <c r="F92" s="458">
        <v>4016142.13</v>
      </c>
      <c r="G92" s="232" t="s">
        <v>98</v>
      </c>
      <c r="H92" s="233">
        <v>41358</v>
      </c>
      <c r="I92" s="234" t="s">
        <v>199</v>
      </c>
      <c r="J92" s="273">
        <v>87886.221899999</v>
      </c>
      <c r="K92" s="268"/>
      <c r="L92" s="236"/>
      <c r="M92" s="235"/>
      <c r="N92" s="330">
        <f>+G17</f>
        <v>134610</v>
      </c>
      <c r="O92" s="331" t="s">
        <v>2175</v>
      </c>
    </row>
    <row r="93" spans="1:16" x14ac:dyDescent="0.15">
      <c r="A93" s="230" t="s">
        <v>2130</v>
      </c>
      <c r="B93" s="460" t="s">
        <v>2180</v>
      </c>
      <c r="C93" s="336"/>
      <c r="D93" s="459"/>
      <c r="E93" s="231" t="s">
        <v>67</v>
      </c>
      <c r="F93" s="458">
        <v>75620.67</v>
      </c>
      <c r="G93" s="232" t="s">
        <v>98</v>
      </c>
      <c r="H93" s="233">
        <v>41365</v>
      </c>
      <c r="I93" s="234" t="s">
        <v>199</v>
      </c>
      <c r="J93" s="273">
        <v>51887.720100001054</v>
      </c>
      <c r="K93" s="268"/>
      <c r="L93" s="236"/>
      <c r="M93" s="235"/>
      <c r="N93" s="330">
        <f>+G23+G26</f>
        <v>168949.12899999745</v>
      </c>
      <c r="O93" s="331" t="s">
        <v>2125</v>
      </c>
    </row>
    <row r="94" spans="1:16" ht="12" thickBot="1" x14ac:dyDescent="0.2">
      <c r="A94" s="230"/>
      <c r="B94" s="459"/>
      <c r="C94" s="336"/>
      <c r="D94" s="459"/>
      <c r="E94" s="231"/>
      <c r="F94" s="458"/>
      <c r="G94" s="232"/>
      <c r="H94" s="233"/>
      <c r="I94" s="401" t="s">
        <v>1920</v>
      </c>
      <c r="J94" s="274">
        <f>SUM(J91:J93)</f>
        <v>204659.76200000005</v>
      </c>
      <c r="K94" s="268"/>
      <c r="L94" s="236"/>
      <c r="M94" s="235"/>
      <c r="N94" s="330">
        <f>+G27+G35</f>
        <v>189812.09000000247</v>
      </c>
      <c r="O94" s="331" t="s">
        <v>2173</v>
      </c>
    </row>
    <row r="95" spans="1:16" ht="12" thickTop="1" x14ac:dyDescent="0.15">
      <c r="A95" s="230" t="s">
        <v>2123</v>
      </c>
      <c r="B95" s="460" t="s">
        <v>2176</v>
      </c>
      <c r="C95" s="336"/>
      <c r="D95" s="459"/>
      <c r="E95" s="231" t="s">
        <v>67</v>
      </c>
      <c r="F95" s="458">
        <v>24675336.48</v>
      </c>
      <c r="G95" s="232" t="s">
        <v>98</v>
      </c>
      <c r="H95" s="233">
        <v>41339</v>
      </c>
      <c r="I95" s="234" t="s">
        <v>199</v>
      </c>
      <c r="J95" s="273">
        <v>12409.988100000999</v>
      </c>
      <c r="L95" s="236"/>
      <c r="M95" s="235"/>
      <c r="N95" s="330">
        <f>+G47</f>
        <v>89835</v>
      </c>
      <c r="O95" s="331" t="s">
        <v>2174</v>
      </c>
    </row>
    <row r="96" spans="1:16" x14ac:dyDescent="0.15">
      <c r="A96" s="230" t="s">
        <v>2124</v>
      </c>
      <c r="B96" s="460" t="s">
        <v>2177</v>
      </c>
      <c r="C96" s="336"/>
      <c r="D96" s="459"/>
      <c r="E96" s="231" t="s">
        <v>67</v>
      </c>
      <c r="F96" s="458">
        <v>29468730.670000002</v>
      </c>
      <c r="G96" s="232" t="s">
        <v>98</v>
      </c>
      <c r="H96" s="233">
        <v>41340</v>
      </c>
      <c r="I96" s="234" t="s">
        <v>199</v>
      </c>
      <c r="J96" s="273">
        <v>175823.37989999895</v>
      </c>
      <c r="M96" s="235"/>
      <c r="N96" s="330"/>
      <c r="O96" s="331"/>
    </row>
    <row r="97" spans="1:16" x14ac:dyDescent="0.15">
      <c r="A97" s="230" t="s">
        <v>2125</v>
      </c>
      <c r="B97" s="460" t="s">
        <v>2178</v>
      </c>
      <c r="C97" s="336"/>
      <c r="D97" s="459"/>
      <c r="E97" s="231" t="s">
        <v>67</v>
      </c>
      <c r="F97" s="458">
        <v>30359312.23</v>
      </c>
      <c r="G97" s="232" t="s">
        <v>98</v>
      </c>
      <c r="H97" s="233">
        <v>41348</v>
      </c>
      <c r="I97" s="234" t="s">
        <v>199</v>
      </c>
      <c r="J97" s="273">
        <v>25545.49</v>
      </c>
      <c r="M97" s="235"/>
      <c r="N97" s="330"/>
      <c r="O97" s="331"/>
    </row>
    <row r="98" spans="1:16" ht="12" thickBot="1" x14ac:dyDescent="0.2">
      <c r="A98" s="230"/>
      <c r="B98" s="459"/>
      <c r="C98" s="336"/>
      <c r="D98" s="459"/>
      <c r="E98" s="231"/>
      <c r="F98" s="458"/>
      <c r="G98" s="232"/>
      <c r="H98" s="233"/>
      <c r="I98" s="401" t="s">
        <v>320</v>
      </c>
      <c r="J98" s="274">
        <f>SUM(J95:J97)</f>
        <v>213778.85799999995</v>
      </c>
      <c r="M98" s="235"/>
      <c r="N98" s="330"/>
      <c r="O98" s="331"/>
    </row>
    <row r="99" spans="1:16" ht="12" thickTop="1" x14ac:dyDescent="0.15">
      <c r="A99" s="181"/>
      <c r="B99" s="181" t="s">
        <v>10</v>
      </c>
      <c r="C99" s="348" t="s">
        <v>1008</v>
      </c>
      <c r="D99" s="181" t="s">
        <v>1118</v>
      </c>
      <c r="E99" s="181" t="s">
        <v>871</v>
      </c>
      <c r="F99" s="181" t="s">
        <v>872</v>
      </c>
      <c r="G99" s="181" t="s">
        <v>18</v>
      </c>
      <c r="J99" s="259"/>
      <c r="M99" s="266">
        <f>+O99-O88</f>
        <v>0</v>
      </c>
      <c r="N99" s="228" t="s">
        <v>56</v>
      </c>
      <c r="O99" s="333">
        <f>SUM(N89:N98)</f>
        <v>756488.53789999883</v>
      </c>
      <c r="P99" s="259"/>
    </row>
    <row r="100" spans="1:16" x14ac:dyDescent="0.15">
      <c r="A100" s="230" t="s">
        <v>2128</v>
      </c>
      <c r="B100" s="180">
        <v>64886</v>
      </c>
      <c r="C100" s="349">
        <v>23.7257</v>
      </c>
      <c r="D100" s="350">
        <f t="shared" ref="D100:D102" si="12">+B100*C100</f>
        <v>1539465.7701999999</v>
      </c>
      <c r="E100" s="350">
        <f t="shared" ref="E100:E102" si="13">+D100*0.01</f>
        <v>15394.657701999999</v>
      </c>
      <c r="F100" s="350">
        <f t="shared" ref="F100:F102" si="14">+E100*0.1</f>
        <v>1539.4657702</v>
      </c>
      <c r="G100" s="351">
        <f t="shared" ref="G100:G102" si="15">+E100+F100</f>
        <v>16934.123472199997</v>
      </c>
      <c r="J100" s="229"/>
    </row>
    <row r="101" spans="1:16" x14ac:dyDescent="0.15">
      <c r="A101" s="230" t="s">
        <v>2129</v>
      </c>
      <c r="B101" s="180">
        <v>87886</v>
      </c>
      <c r="C101" s="349">
        <v>23.214600000000001</v>
      </c>
      <c r="D101" s="350">
        <f t="shared" si="12"/>
        <v>2040238.3356000001</v>
      </c>
      <c r="E101" s="350">
        <f t="shared" si="13"/>
        <v>20402.383356000002</v>
      </c>
      <c r="F101" s="350">
        <f t="shared" si="14"/>
        <v>2040.2383356000003</v>
      </c>
      <c r="G101" s="351">
        <f t="shared" si="15"/>
        <v>22442.621691600001</v>
      </c>
      <c r="J101" s="259"/>
    </row>
    <row r="102" spans="1:16" x14ac:dyDescent="0.15">
      <c r="A102" s="230" t="s">
        <v>2130</v>
      </c>
      <c r="B102" s="180">
        <v>51888</v>
      </c>
      <c r="C102" s="349">
        <v>22.327400000000001</v>
      </c>
      <c r="D102" s="350">
        <f t="shared" si="12"/>
        <v>1158524.1311999999</v>
      </c>
      <c r="E102" s="350">
        <f t="shared" si="13"/>
        <v>11585.241312</v>
      </c>
      <c r="F102" s="350">
        <f t="shared" si="14"/>
        <v>1158.5241312000001</v>
      </c>
      <c r="G102" s="351">
        <f t="shared" si="15"/>
        <v>12743.7654432</v>
      </c>
      <c r="J102" s="259"/>
    </row>
    <row r="103" spans="1:16" ht="12" thickBot="1" x14ac:dyDescent="0.2">
      <c r="A103" s="230"/>
      <c r="B103" s="381">
        <f>SUM(B100:B102)</f>
        <v>204660</v>
      </c>
      <c r="C103" s="349"/>
      <c r="D103" s="350"/>
      <c r="E103" s="380">
        <f>SUM(E96:E102)</f>
        <v>47382.282370000001</v>
      </c>
      <c r="F103" s="380">
        <f t="shared" ref="F103:G103" si="16">SUM(F96:F102)</f>
        <v>59832781.128237009</v>
      </c>
      <c r="G103" s="380">
        <f t="shared" si="16"/>
        <v>52120.510606999997</v>
      </c>
      <c r="J103" s="259"/>
    </row>
    <row r="104" spans="1:16" ht="12" thickTop="1" x14ac:dyDescent="0.15">
      <c r="A104" s="230" t="s">
        <v>2123</v>
      </c>
      <c r="B104" s="180">
        <v>12410</v>
      </c>
      <c r="C104" s="349">
        <v>25.150300000000001</v>
      </c>
      <c r="D104" s="350">
        <f t="shared" ref="D104" si="17">+B104*C104</f>
        <v>312115.223</v>
      </c>
      <c r="E104" s="350">
        <f t="shared" ref="E104" si="18">+D104*0.01</f>
        <v>3121.1522300000001</v>
      </c>
      <c r="F104" s="350">
        <f t="shared" ref="F104" si="19">+E104*0.1</f>
        <v>312.11522300000001</v>
      </c>
      <c r="G104" s="351">
        <f t="shared" ref="G104" si="20">+E104+F104</f>
        <v>3433.2674530000004</v>
      </c>
      <c r="J104" s="259"/>
    </row>
    <row r="105" spans="1:16" x14ac:dyDescent="0.15">
      <c r="A105" s="230" t="s">
        <v>2124</v>
      </c>
      <c r="B105" s="180">
        <v>175823</v>
      </c>
      <c r="C105" s="349">
        <v>25.150300000000001</v>
      </c>
      <c r="D105" s="350">
        <f t="shared" ref="D105" si="21">+B105*C105</f>
        <v>4422001.1968999999</v>
      </c>
      <c r="E105" s="350">
        <f t="shared" ref="E105" si="22">+D105*0.01</f>
        <v>44220.011968999999</v>
      </c>
      <c r="F105" s="350">
        <f t="shared" ref="F105" si="23">+E105*0.1</f>
        <v>4422.0011968999997</v>
      </c>
      <c r="G105" s="351">
        <f t="shared" ref="G105" si="24">+E105+F105</f>
        <v>48642.013165899996</v>
      </c>
    </row>
    <row r="106" spans="1:16" x14ac:dyDescent="0.15">
      <c r="A106" s="230" t="s">
        <v>2125</v>
      </c>
      <c r="B106" s="180">
        <v>25545</v>
      </c>
      <c r="C106" s="349">
        <v>23.973600000000001</v>
      </c>
      <c r="D106" s="350">
        <f t="shared" ref="D106" si="25">+B106*C106</f>
        <v>612405.61200000008</v>
      </c>
      <c r="E106" s="350">
        <f t="shared" ref="E106" si="26">+D106*0.01</f>
        <v>6124.0561200000011</v>
      </c>
      <c r="F106" s="350">
        <f t="shared" ref="F106" si="27">+E106*0.1</f>
        <v>612.40561200000013</v>
      </c>
      <c r="G106" s="351">
        <f t="shared" ref="G106" si="28">+E106+F106</f>
        <v>6736.4617320000016</v>
      </c>
    </row>
    <row r="107" spans="1:16" ht="12" thickBot="1" x14ac:dyDescent="0.2">
      <c r="B107" s="402">
        <f>SUM(B104:B106)</f>
        <v>213778</v>
      </c>
      <c r="E107" s="352">
        <f>SUM(E104:E106)</f>
        <v>53465.220319</v>
      </c>
      <c r="F107" s="352">
        <f t="shared" ref="F107:G107" si="29">SUM(F104:F106)</f>
        <v>5346.5220319</v>
      </c>
      <c r="G107" s="352">
        <f t="shared" si="29"/>
        <v>58811.7423509</v>
      </c>
    </row>
    <row r="108" spans="1:16" ht="12" thickTop="1" x14ac:dyDescent="0.15"/>
    <row r="109" spans="1:16" s="181" customFormat="1" x14ac:dyDescent="0.15">
      <c r="A109" s="182"/>
      <c r="B109" s="179"/>
      <c r="C109" s="180"/>
      <c r="F109" s="182"/>
      <c r="G109" s="180"/>
      <c r="I109" s="180"/>
      <c r="J109" s="182"/>
      <c r="L109" s="180"/>
      <c r="M109" s="182"/>
      <c r="N109" s="180"/>
      <c r="O109" s="180"/>
      <c r="P109" s="182"/>
    </row>
    <row r="110" spans="1:16" s="181" customFormat="1" x14ac:dyDescent="0.15">
      <c r="A110" s="182"/>
      <c r="B110" s="179"/>
      <c r="C110" s="180"/>
      <c r="F110" s="182"/>
      <c r="G110" s="180"/>
      <c r="I110" s="180"/>
      <c r="J110" s="182"/>
      <c r="L110" s="180"/>
      <c r="M110" s="182"/>
      <c r="N110" s="180"/>
      <c r="O110" s="180"/>
      <c r="P110" s="182"/>
    </row>
    <row r="111" spans="1:16" s="181" customFormat="1" x14ac:dyDescent="0.15">
      <c r="A111" s="182"/>
      <c r="B111" s="179"/>
      <c r="C111" s="180"/>
      <c r="F111" s="182"/>
      <c r="G111" s="180"/>
      <c r="I111" s="180"/>
      <c r="J111" s="182"/>
      <c r="L111" s="180"/>
      <c r="M111" s="182"/>
      <c r="N111" s="180"/>
      <c r="O111" s="180"/>
      <c r="P111" s="182"/>
    </row>
    <row r="115" spans="1:16" s="181" customFormat="1" x14ac:dyDescent="0.15">
      <c r="A115" s="182"/>
      <c r="B115" s="179"/>
      <c r="C115" s="180"/>
      <c r="F115" s="182"/>
      <c r="G115" s="180"/>
      <c r="I115" s="180"/>
      <c r="J115" s="182"/>
      <c r="L115" s="180"/>
      <c r="M115" s="182"/>
      <c r="N115" s="180"/>
      <c r="O115" s="180"/>
      <c r="P115" s="182"/>
    </row>
    <row r="116" spans="1:16" s="181" customFormat="1" x14ac:dyDescent="0.15">
      <c r="A116" s="182"/>
      <c r="B116" s="179"/>
      <c r="C116" s="180"/>
      <c r="F116" s="182"/>
      <c r="G116" s="180"/>
      <c r="I116" s="180"/>
      <c r="J116" s="182"/>
      <c r="L116" s="180"/>
      <c r="M116" s="182"/>
      <c r="N116" s="180"/>
      <c r="O116" s="180"/>
      <c r="P116" s="182"/>
    </row>
    <row r="117" spans="1:16" s="181" customFormat="1" x14ac:dyDescent="0.15">
      <c r="A117" s="182"/>
      <c r="B117" s="179"/>
      <c r="C117" s="180"/>
      <c r="F117" s="182"/>
      <c r="G117" s="180"/>
      <c r="I117" s="180"/>
      <c r="J117" s="182"/>
      <c r="L117" s="180"/>
      <c r="M117" s="182"/>
      <c r="N117" s="180"/>
      <c r="O117" s="180"/>
      <c r="P117" s="182"/>
    </row>
    <row r="118" spans="1:16" s="181" customFormat="1" x14ac:dyDescent="0.15">
      <c r="A118" s="182"/>
      <c r="B118" s="179"/>
      <c r="C118" s="180"/>
      <c r="F118" s="182"/>
      <c r="G118" s="180"/>
      <c r="I118" s="180"/>
      <c r="J118" s="182"/>
      <c r="L118" s="180"/>
      <c r="M118" s="182"/>
      <c r="N118" s="180"/>
      <c r="O118" s="180"/>
      <c r="P118" s="182"/>
    </row>
    <row r="119" spans="1:16" s="181" customFormat="1" x14ac:dyDescent="0.15">
      <c r="A119" s="182"/>
      <c r="B119" s="179"/>
      <c r="C119" s="180"/>
      <c r="F119" s="182"/>
      <c r="G119" s="180"/>
      <c r="I119" s="180"/>
      <c r="J119" s="182"/>
      <c r="L119" s="180"/>
      <c r="M119" s="182"/>
      <c r="N119" s="180"/>
      <c r="O119" s="180"/>
      <c r="P119" s="182"/>
    </row>
    <row r="120" spans="1:16" s="181" customFormat="1" x14ac:dyDescent="0.15">
      <c r="A120" s="182"/>
      <c r="B120" s="179"/>
      <c r="C120" s="180"/>
      <c r="F120" s="182"/>
      <c r="G120" s="180"/>
      <c r="I120" s="180"/>
      <c r="J120" s="182"/>
      <c r="L120" s="180"/>
      <c r="M120" s="182"/>
      <c r="N120" s="180"/>
      <c r="O120" s="180"/>
      <c r="P120" s="182"/>
    </row>
    <row r="121" spans="1:16" s="181" customFormat="1" x14ac:dyDescent="0.15">
      <c r="A121" s="182"/>
      <c r="B121" s="179"/>
      <c r="C121" s="180"/>
      <c r="F121" s="182"/>
      <c r="G121" s="180"/>
      <c r="I121" s="180"/>
      <c r="J121" s="182"/>
      <c r="L121" s="180"/>
      <c r="M121" s="182"/>
      <c r="N121" s="180"/>
      <c r="O121" s="180"/>
      <c r="P121" s="182"/>
    </row>
  </sheetData>
  <mergeCells count="7">
    <mergeCell ref="B89:D8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P118"/>
  <sheetViews>
    <sheetView topLeftCell="E1" zoomScale="115" zoomScaleNormal="115" workbookViewId="0">
      <pane ySplit="6" topLeftCell="A34" activePane="bottomLeft" state="frozen"/>
      <selection pane="bottomLeft" activeCell="N92" sqref="N92:O9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2091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2071</v>
      </c>
      <c r="B7" s="263"/>
      <c r="C7" s="328">
        <v>48638.56529999902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48638.56529999902</v>
      </c>
      <c r="O7" s="328">
        <f>+C85</f>
        <v>722418.83529999899</v>
      </c>
    </row>
    <row r="8" spans="1:15" x14ac:dyDescent="0.15">
      <c r="A8" s="193" t="s">
        <v>2067</v>
      </c>
      <c r="B8" s="193"/>
      <c r="C8" s="329">
        <v>134777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48638.56529999902</v>
      </c>
      <c r="O8" s="329">
        <f>O7+G8-I8-L8</f>
        <v>722418.83529999899</v>
      </c>
    </row>
    <row r="9" spans="1:15" x14ac:dyDescent="0.15">
      <c r="A9" s="193" t="s">
        <v>2069</v>
      </c>
      <c r="B9" s="193"/>
      <c r="C9" s="329">
        <v>269513.26999999996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48638.56529999902</v>
      </c>
      <c r="O9" s="329">
        <f t="shared" ref="O9:O10" si="1">O8+G9-I9-L9</f>
        <v>722418.83529999899</v>
      </c>
    </row>
    <row r="10" spans="1:15" x14ac:dyDescent="0.15">
      <c r="A10" s="193" t="s">
        <v>2072</v>
      </c>
      <c r="B10" s="193"/>
      <c r="C10" s="329">
        <v>134765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48638.56529999902</v>
      </c>
      <c r="O10" s="329">
        <f t="shared" si="1"/>
        <v>722418.83529999899</v>
      </c>
    </row>
    <row r="11" spans="1:15" x14ac:dyDescent="0.15">
      <c r="A11" s="193" t="s">
        <v>2073</v>
      </c>
      <c r="B11" s="193"/>
      <c r="C11" s="329">
        <v>134725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" si="2">+N10-I11-L11</f>
        <v>48638.56529999902</v>
      </c>
      <c r="O11" s="329">
        <f t="shared" ref="O11" si="3">O10+G11-I11-L11</f>
        <v>722418.83529999899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ref="N12:N75" si="4">+N11-I12-L12</f>
        <v>48638.56529999902</v>
      </c>
      <c r="O12" s="329">
        <f t="shared" ref="O12:O75" si="5">O11+G12-I12-L12</f>
        <v>722418.83529999899</v>
      </c>
    </row>
    <row r="13" spans="1:15" x14ac:dyDescent="0.15">
      <c r="A13" s="193"/>
      <c r="B13" s="193"/>
      <c r="C13" s="329"/>
      <c r="D13" s="201" t="s">
        <v>2092</v>
      </c>
      <c r="E13" s="193" t="s">
        <v>1283</v>
      </c>
      <c r="F13" s="203" t="s">
        <v>2126</v>
      </c>
      <c r="G13" s="329">
        <v>179679</v>
      </c>
      <c r="H13" s="201" t="s">
        <v>2092</v>
      </c>
      <c r="I13" s="329">
        <v>12349.670000000002</v>
      </c>
      <c r="J13" s="193" t="s">
        <v>2071</v>
      </c>
      <c r="K13" s="193" t="s">
        <v>2141</v>
      </c>
      <c r="L13" s="329">
        <v>2942.92</v>
      </c>
      <c r="M13" s="207" t="s">
        <v>2071</v>
      </c>
      <c r="N13" s="329">
        <f t="shared" si="4"/>
        <v>33345.975299999016</v>
      </c>
      <c r="O13" s="329">
        <f t="shared" si="5"/>
        <v>886805.2452999989</v>
      </c>
    </row>
    <row r="14" spans="1:15" x14ac:dyDescent="0.15">
      <c r="A14" s="193"/>
      <c r="B14" s="193"/>
      <c r="C14" s="329"/>
      <c r="D14" s="201" t="s">
        <v>2093</v>
      </c>
      <c r="E14" s="193" t="s">
        <v>319</v>
      </c>
      <c r="F14" s="203" t="s">
        <v>2069</v>
      </c>
      <c r="G14" s="329">
        <v>89802.985000000001</v>
      </c>
      <c r="H14" s="201" t="s">
        <v>2093</v>
      </c>
      <c r="I14" s="329">
        <v>2654.88</v>
      </c>
      <c r="J14" s="193" t="s">
        <v>2071</v>
      </c>
      <c r="K14" s="193" t="s">
        <v>2141</v>
      </c>
      <c r="L14" s="329">
        <v>21511.48</v>
      </c>
      <c r="M14" s="207" t="s">
        <v>2071</v>
      </c>
      <c r="N14" s="329">
        <f t="shared" si="4"/>
        <v>9179.6152999990154</v>
      </c>
      <c r="O14" s="329">
        <f t="shared" si="5"/>
        <v>952441.8702999989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 t="s">
        <v>2093</v>
      </c>
      <c r="I15" s="329"/>
      <c r="J15" s="193"/>
      <c r="K15" s="193" t="s">
        <v>2141</v>
      </c>
      <c r="L15" s="329">
        <v>9179.6152999990154</v>
      </c>
      <c r="M15" s="193" t="s">
        <v>2071</v>
      </c>
      <c r="N15" s="329">
        <f t="shared" si="4"/>
        <v>0</v>
      </c>
      <c r="O15" s="329">
        <f t="shared" si="5"/>
        <v>943262.25499999989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2093</v>
      </c>
      <c r="I16" s="329"/>
      <c r="J16" s="193"/>
      <c r="K16" s="193" t="s">
        <v>2141</v>
      </c>
      <c r="L16" s="329">
        <v>6139.8147000009803</v>
      </c>
      <c r="M16" s="193" t="s">
        <v>2067</v>
      </c>
      <c r="N16" s="329">
        <f>C8+N15-I16-L16</f>
        <v>128637.18529999902</v>
      </c>
      <c r="O16" s="329">
        <f t="shared" si="5"/>
        <v>937122.44029999885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2094</v>
      </c>
      <c r="I17" s="329">
        <v>7018.8799999999992</v>
      </c>
      <c r="J17" s="193" t="s">
        <v>2067</v>
      </c>
      <c r="K17" s="193" t="s">
        <v>2141</v>
      </c>
      <c r="L17" s="329">
        <v>17529.73</v>
      </c>
      <c r="M17" s="193" t="s">
        <v>2067</v>
      </c>
      <c r="N17" s="329">
        <f t="shared" si="4"/>
        <v>104088.57529999902</v>
      </c>
      <c r="O17" s="329">
        <f t="shared" si="5"/>
        <v>912573.83029999887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2095</v>
      </c>
      <c r="I18" s="329">
        <v>16223.999999999998</v>
      </c>
      <c r="J18" s="193" t="s">
        <v>2067</v>
      </c>
      <c r="K18" s="193"/>
      <c r="L18" s="329"/>
      <c r="M18" s="193"/>
      <c r="N18" s="329">
        <f t="shared" si="4"/>
        <v>87864.575299999022</v>
      </c>
      <c r="O18" s="329">
        <f t="shared" si="5"/>
        <v>896349.83029999887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2096</v>
      </c>
      <c r="I19" s="329">
        <v>4328.5300000000007</v>
      </c>
      <c r="J19" s="193" t="s">
        <v>2067</v>
      </c>
      <c r="K19" s="193" t="s">
        <v>2141</v>
      </c>
      <c r="L19" s="329">
        <v>37892.58</v>
      </c>
      <c r="M19" s="193" t="s">
        <v>2067</v>
      </c>
      <c r="N19" s="329">
        <f t="shared" si="4"/>
        <v>45643.465299999021</v>
      </c>
      <c r="O19" s="329">
        <f t="shared" si="5"/>
        <v>854128.72029999888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2096</v>
      </c>
      <c r="I20" s="329"/>
      <c r="J20" s="193"/>
      <c r="K20" s="193" t="s">
        <v>2141</v>
      </c>
      <c r="L20" s="329">
        <v>45643.465299999021</v>
      </c>
      <c r="M20" s="193" t="s">
        <v>2067</v>
      </c>
      <c r="N20" s="329">
        <f t="shared" si="4"/>
        <v>0</v>
      </c>
      <c r="O20" s="329">
        <f t="shared" si="5"/>
        <v>808485.25499999989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2096</v>
      </c>
      <c r="I21" s="329"/>
      <c r="J21" s="193"/>
      <c r="K21" s="193" t="s">
        <v>2140</v>
      </c>
      <c r="L21" s="329">
        <v>227.334700000982</v>
      </c>
      <c r="M21" s="193" t="s">
        <v>2069</v>
      </c>
      <c r="N21" s="329">
        <f>C9+N20-I21-L21</f>
        <v>269285.93529999896</v>
      </c>
      <c r="O21" s="329">
        <f t="shared" si="5"/>
        <v>808257.92029999895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2096</v>
      </c>
      <c r="I22" s="329"/>
      <c r="J22" s="193"/>
      <c r="K22" s="193" t="s">
        <v>2140</v>
      </c>
      <c r="L22" s="329">
        <v>19426.46</v>
      </c>
      <c r="M22" s="193" t="s">
        <v>2069</v>
      </c>
      <c r="N22" s="329">
        <f t="shared" si="4"/>
        <v>249859.47529999897</v>
      </c>
      <c r="O22" s="329">
        <f t="shared" si="5"/>
        <v>788831.46029999899</v>
      </c>
    </row>
    <row r="23" spans="1:15" x14ac:dyDescent="0.15">
      <c r="A23" s="193"/>
      <c r="B23" s="193"/>
      <c r="C23" s="329"/>
      <c r="D23" s="201"/>
      <c r="E23" s="193"/>
      <c r="F23" s="193"/>
      <c r="G23" s="329"/>
      <c r="H23" s="201" t="s">
        <v>2096</v>
      </c>
      <c r="I23" s="329"/>
      <c r="J23" s="193"/>
      <c r="K23" s="193" t="s">
        <v>2140</v>
      </c>
      <c r="L23" s="329">
        <v>31317.93</v>
      </c>
      <c r="M23" s="193" t="s">
        <v>2069</v>
      </c>
      <c r="N23" s="329">
        <f t="shared" si="4"/>
        <v>218541.54529999898</v>
      </c>
      <c r="O23" s="329">
        <f t="shared" si="5"/>
        <v>757513.53029999894</v>
      </c>
    </row>
    <row r="24" spans="1:15" x14ac:dyDescent="0.15">
      <c r="A24" s="193"/>
      <c r="B24" s="193"/>
      <c r="C24" s="329"/>
      <c r="D24" s="201"/>
      <c r="E24" s="193"/>
      <c r="F24" s="193"/>
      <c r="G24" s="329"/>
      <c r="H24" s="201" t="s">
        <v>2097</v>
      </c>
      <c r="I24" s="329">
        <v>5232.96</v>
      </c>
      <c r="J24" s="193" t="s">
        <v>2069</v>
      </c>
      <c r="K24" s="193" t="s">
        <v>2140</v>
      </c>
      <c r="L24" s="329">
        <v>90254.17</v>
      </c>
      <c r="M24" s="193" t="s">
        <v>2069</v>
      </c>
      <c r="N24" s="329">
        <f t="shared" si="4"/>
        <v>123054.41529999899</v>
      </c>
      <c r="O24" s="329">
        <f t="shared" si="5"/>
        <v>662026.40029999893</v>
      </c>
    </row>
    <row r="25" spans="1:15" x14ac:dyDescent="0.15">
      <c r="A25" s="193"/>
      <c r="B25" s="193"/>
      <c r="C25" s="329"/>
      <c r="D25" s="201" t="s">
        <v>2098</v>
      </c>
      <c r="E25" s="193" t="s">
        <v>1283</v>
      </c>
      <c r="F25" s="203" t="s">
        <v>2127</v>
      </c>
      <c r="G25" s="329">
        <v>179884</v>
      </c>
      <c r="H25" s="201" t="s">
        <v>2098</v>
      </c>
      <c r="I25" s="329">
        <v>6989.09</v>
      </c>
      <c r="J25" s="193" t="s">
        <v>2069</v>
      </c>
      <c r="K25" s="193" t="s">
        <v>2140</v>
      </c>
      <c r="L25" s="329">
        <v>35903.39</v>
      </c>
      <c r="M25" s="193" t="s">
        <v>2069</v>
      </c>
      <c r="N25" s="329">
        <f t="shared" si="4"/>
        <v>80161.935299998993</v>
      </c>
      <c r="O25" s="329">
        <f t="shared" si="5"/>
        <v>799017.92029999895</v>
      </c>
    </row>
    <row r="26" spans="1:15" x14ac:dyDescent="0.15">
      <c r="A26" s="193"/>
      <c r="B26" s="193"/>
      <c r="C26" s="329"/>
      <c r="D26" s="201" t="s">
        <v>2099</v>
      </c>
      <c r="E26" s="193" t="s">
        <v>1283</v>
      </c>
      <c r="F26" s="203" t="s">
        <v>2128</v>
      </c>
      <c r="G26" s="329">
        <v>179936</v>
      </c>
      <c r="H26" s="201" t="s">
        <v>2099</v>
      </c>
      <c r="I26" s="329">
        <v>14303.300000000001</v>
      </c>
      <c r="J26" s="193" t="s">
        <v>2069</v>
      </c>
      <c r="K26" s="193" t="s">
        <v>2140</v>
      </c>
      <c r="L26" s="329">
        <v>33801.64</v>
      </c>
      <c r="M26" s="193" t="s">
        <v>2069</v>
      </c>
      <c r="N26" s="329">
        <f t="shared" si="4"/>
        <v>32056.995299998991</v>
      </c>
      <c r="O26" s="329">
        <f t="shared" si="5"/>
        <v>930848.98029999889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2100</v>
      </c>
      <c r="I27" s="329">
        <v>2685.37</v>
      </c>
      <c r="J27" s="193" t="s">
        <v>2069</v>
      </c>
      <c r="K27" s="193" t="s">
        <v>2140</v>
      </c>
      <c r="L27" s="329">
        <v>18284.71</v>
      </c>
      <c r="M27" s="193" t="s">
        <v>2069</v>
      </c>
      <c r="N27" s="329">
        <f t="shared" si="4"/>
        <v>11086.915299998993</v>
      </c>
      <c r="O27" s="329">
        <f t="shared" si="5"/>
        <v>909878.90029999893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2101</v>
      </c>
      <c r="I28" s="329">
        <v>1609.73</v>
      </c>
      <c r="J28" s="193" t="s">
        <v>2069</v>
      </c>
      <c r="K28" s="193" t="s">
        <v>2140</v>
      </c>
      <c r="L28" s="329">
        <v>2827.26</v>
      </c>
      <c r="M28" s="193" t="s">
        <v>2069</v>
      </c>
      <c r="N28" s="329">
        <f t="shared" si="4"/>
        <v>6649.9252999989931</v>
      </c>
      <c r="O28" s="329">
        <f t="shared" si="5"/>
        <v>905441.91029999894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2101</v>
      </c>
      <c r="I29" s="329"/>
      <c r="J29" s="193"/>
      <c r="K29" s="193" t="s">
        <v>2140</v>
      </c>
      <c r="L29" s="329">
        <v>6649.9252999989931</v>
      </c>
      <c r="M29" s="193" t="s">
        <v>2069</v>
      </c>
      <c r="N29" s="329">
        <f t="shared" si="4"/>
        <v>0</v>
      </c>
      <c r="O29" s="329">
        <f t="shared" si="5"/>
        <v>898791.98499999999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2101</v>
      </c>
      <c r="I30" s="329"/>
      <c r="J30" s="193"/>
      <c r="K30" s="193" t="s">
        <v>2141</v>
      </c>
      <c r="L30" s="329">
        <v>14616.864700001001</v>
      </c>
      <c r="M30" s="193" t="s">
        <v>2072</v>
      </c>
      <c r="N30" s="329">
        <f>C10+N29-I30-L30</f>
        <v>120148.135299999</v>
      </c>
      <c r="O30" s="329">
        <f t="shared" si="5"/>
        <v>884175.12029999902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2102</v>
      </c>
      <c r="I31" s="329">
        <v>4556.1499999999996</v>
      </c>
      <c r="J31" s="193" t="s">
        <v>2072</v>
      </c>
      <c r="K31" s="193" t="s">
        <v>2141</v>
      </c>
      <c r="L31" s="329">
        <v>34390.620000000003</v>
      </c>
      <c r="M31" s="193" t="s">
        <v>2072</v>
      </c>
      <c r="N31" s="329">
        <f t="shared" si="4"/>
        <v>81201.365299999015</v>
      </c>
      <c r="O31" s="329">
        <f t="shared" si="5"/>
        <v>845228.350299999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2103</v>
      </c>
      <c r="I32" s="329">
        <v>12080.679999999998</v>
      </c>
      <c r="J32" s="193" t="s">
        <v>2072</v>
      </c>
      <c r="K32" s="193" t="s">
        <v>2141</v>
      </c>
      <c r="L32" s="329">
        <v>718.61</v>
      </c>
      <c r="M32" s="193" t="s">
        <v>2072</v>
      </c>
      <c r="N32" s="329">
        <f t="shared" si="4"/>
        <v>68402.075299999022</v>
      </c>
      <c r="O32" s="329">
        <f t="shared" si="5"/>
        <v>832429.06029999896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2103</v>
      </c>
      <c r="I33" s="329"/>
      <c r="J33" s="193"/>
      <c r="K33" s="193" t="s">
        <v>2141</v>
      </c>
      <c r="L33" s="329">
        <v>17106.98</v>
      </c>
      <c r="M33" s="193" t="s">
        <v>2072</v>
      </c>
      <c r="N33" s="329">
        <f t="shared" si="4"/>
        <v>51295.095299999026</v>
      </c>
      <c r="O33" s="329">
        <f t="shared" si="5"/>
        <v>815322.08029999898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2104</v>
      </c>
      <c r="I34" s="329">
        <v>3477.92</v>
      </c>
      <c r="J34" s="193" t="s">
        <v>2072</v>
      </c>
      <c r="K34" s="193" t="s">
        <v>2141</v>
      </c>
      <c r="L34" s="329">
        <v>47817.175299999028</v>
      </c>
      <c r="M34" s="193" t="s">
        <v>2072</v>
      </c>
      <c r="N34" s="329">
        <f t="shared" si="4"/>
        <v>0</v>
      </c>
      <c r="O34" s="329">
        <f t="shared" si="5"/>
        <v>764026.98499999987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2104</v>
      </c>
      <c r="I35" s="329"/>
      <c r="J35" s="193"/>
      <c r="K35" s="193" t="s">
        <v>2141</v>
      </c>
      <c r="L35" s="329">
        <v>29026.684700000998</v>
      </c>
      <c r="M35" s="193" t="s">
        <v>2073</v>
      </c>
      <c r="N35" s="329">
        <f>C11+N34-I35-L35</f>
        <v>105698.315299999</v>
      </c>
      <c r="O35" s="329">
        <f t="shared" si="5"/>
        <v>735000.30029999884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2105</v>
      </c>
      <c r="I36" s="329">
        <v>5478.86</v>
      </c>
      <c r="J36" s="193" t="s">
        <v>2073</v>
      </c>
      <c r="K36" s="193" t="s">
        <v>2141</v>
      </c>
      <c r="L36" s="329">
        <v>3007.89</v>
      </c>
      <c r="M36" s="193" t="s">
        <v>2073</v>
      </c>
      <c r="N36" s="329">
        <f t="shared" si="4"/>
        <v>97211.565299998998</v>
      </c>
      <c r="O36" s="329">
        <f t="shared" si="5"/>
        <v>726513.55029999884</v>
      </c>
    </row>
    <row r="37" spans="1:15" x14ac:dyDescent="0.15">
      <c r="A37" s="193"/>
      <c r="B37" s="193"/>
      <c r="C37" s="329"/>
      <c r="D37" s="201" t="s">
        <v>2106</v>
      </c>
      <c r="E37" s="193" t="s">
        <v>1283</v>
      </c>
      <c r="F37" s="203" t="s">
        <v>2129</v>
      </c>
      <c r="G37" s="329">
        <v>89835</v>
      </c>
      <c r="H37" s="201" t="s">
        <v>2106</v>
      </c>
      <c r="I37" s="329">
        <v>4427</v>
      </c>
      <c r="J37" s="193" t="s">
        <v>2073</v>
      </c>
      <c r="K37" s="193"/>
      <c r="L37" s="329"/>
      <c r="M37" s="193"/>
      <c r="N37" s="329">
        <f t="shared" si="4"/>
        <v>92784.565299998998</v>
      </c>
      <c r="O37" s="329">
        <f t="shared" si="5"/>
        <v>811921.55029999884</v>
      </c>
    </row>
    <row r="38" spans="1:15" x14ac:dyDescent="0.15">
      <c r="A38" s="193"/>
      <c r="B38" s="193"/>
      <c r="C38" s="329"/>
      <c r="D38" s="201" t="s">
        <v>2107</v>
      </c>
      <c r="E38" s="193" t="s">
        <v>319</v>
      </c>
      <c r="F38" s="203" t="s">
        <v>2123</v>
      </c>
      <c r="G38" s="329">
        <v>12924.251999996995</v>
      </c>
      <c r="H38" s="201" t="s">
        <v>2107</v>
      </c>
      <c r="I38" s="329">
        <v>8744.9083999999984</v>
      </c>
      <c r="J38" s="193" t="s">
        <v>2073</v>
      </c>
      <c r="K38" s="193"/>
      <c r="L38" s="329"/>
      <c r="M38" s="193"/>
      <c r="N38" s="329">
        <f t="shared" si="4"/>
        <v>84039.656899998998</v>
      </c>
      <c r="O38" s="329">
        <f t="shared" si="5"/>
        <v>816100.89389999583</v>
      </c>
    </row>
    <row r="39" spans="1:15" x14ac:dyDescent="0.15">
      <c r="A39" s="193"/>
      <c r="B39" s="193"/>
      <c r="C39" s="329"/>
      <c r="D39" s="201" t="s">
        <v>2107</v>
      </c>
      <c r="E39" s="193" t="s">
        <v>319</v>
      </c>
      <c r="F39" s="193" t="s">
        <v>2124</v>
      </c>
      <c r="G39" s="329">
        <v>166786.277000003</v>
      </c>
      <c r="H39" s="201" t="s">
        <v>2107</v>
      </c>
      <c r="I39" s="329"/>
      <c r="J39" s="193"/>
      <c r="K39" s="193"/>
      <c r="L39" s="329"/>
      <c r="M39" s="193"/>
      <c r="N39" s="329">
        <f t="shared" si="4"/>
        <v>84039.656899998998</v>
      </c>
      <c r="O39" s="329">
        <f t="shared" si="5"/>
        <v>982887.17089999886</v>
      </c>
    </row>
    <row r="40" spans="1:15" x14ac:dyDescent="0.15">
      <c r="A40" s="193"/>
      <c r="B40" s="193"/>
      <c r="C40" s="329"/>
      <c r="D40" s="201"/>
      <c r="E40" s="193"/>
      <c r="F40" s="193"/>
      <c r="G40" s="329"/>
      <c r="H40" s="201" t="s">
        <v>2108</v>
      </c>
      <c r="I40" s="329">
        <v>1519.76</v>
      </c>
      <c r="J40" s="193" t="s">
        <v>2073</v>
      </c>
      <c r="K40" s="193" t="s">
        <v>2141</v>
      </c>
      <c r="L40" s="329">
        <v>18899.669999999998</v>
      </c>
      <c r="M40" s="193" t="s">
        <v>2073</v>
      </c>
      <c r="N40" s="329">
        <f t="shared" si="4"/>
        <v>63620.226899999005</v>
      </c>
      <c r="O40" s="329">
        <f t="shared" si="5"/>
        <v>962467.74089999881</v>
      </c>
    </row>
    <row r="41" spans="1:15" x14ac:dyDescent="0.15">
      <c r="A41" s="193"/>
      <c r="B41" s="193"/>
      <c r="C41" s="329"/>
      <c r="D41" s="201"/>
      <c r="E41" s="193"/>
      <c r="F41" s="193"/>
      <c r="G41" s="329"/>
      <c r="H41" s="201" t="s">
        <v>2109</v>
      </c>
      <c r="I41" s="329">
        <v>3918.2300000000005</v>
      </c>
      <c r="J41" s="193" t="s">
        <v>2073</v>
      </c>
      <c r="K41" s="193" t="s">
        <v>2141</v>
      </c>
      <c r="L41" s="329">
        <v>32523.84</v>
      </c>
      <c r="M41" s="193" t="s">
        <v>2073</v>
      </c>
      <c r="N41" s="329">
        <f t="shared" si="4"/>
        <v>27178.156899999001</v>
      </c>
      <c r="O41" s="329">
        <f t="shared" si="5"/>
        <v>926025.67089999886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2110</v>
      </c>
      <c r="I42" s="329">
        <v>27178.156899999001</v>
      </c>
      <c r="J42" s="193" t="s">
        <v>2073</v>
      </c>
      <c r="K42" s="193"/>
      <c r="L42" s="329"/>
      <c r="M42" s="193"/>
      <c r="N42" s="329">
        <f t="shared" si="4"/>
        <v>0</v>
      </c>
      <c r="O42" s="329">
        <f t="shared" si="5"/>
        <v>898847.51399999985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2110</v>
      </c>
      <c r="I43" s="329">
        <v>28321.023100000999</v>
      </c>
      <c r="J43" s="203" t="s">
        <v>2126</v>
      </c>
      <c r="K43" s="193" t="s">
        <v>2141</v>
      </c>
      <c r="L43" s="329">
        <v>32733.48</v>
      </c>
      <c r="M43" s="203" t="s">
        <v>2126</v>
      </c>
      <c r="N43" s="329">
        <f>G13+N42-I43-L43</f>
        <v>118624.49689999899</v>
      </c>
      <c r="O43" s="329">
        <f t="shared" si="5"/>
        <v>837793.01089999883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2110</v>
      </c>
      <c r="I44" s="329"/>
      <c r="J44" s="193"/>
      <c r="K44" s="193" t="s">
        <v>2141</v>
      </c>
      <c r="L44" s="329">
        <v>20095.3</v>
      </c>
      <c r="M44" s="203" t="s">
        <v>2126</v>
      </c>
      <c r="N44" s="329">
        <f t="shared" si="4"/>
        <v>98529.196899998991</v>
      </c>
      <c r="O44" s="329">
        <f t="shared" si="5"/>
        <v>817697.71089999878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2111</v>
      </c>
      <c r="I45" s="329">
        <v>6597.9400000000005</v>
      </c>
      <c r="J45" s="203" t="s">
        <v>2126</v>
      </c>
      <c r="K45" s="193" t="s">
        <v>2141</v>
      </c>
      <c r="L45" s="329">
        <v>17627.77</v>
      </c>
      <c r="M45" s="203" t="s">
        <v>2126</v>
      </c>
      <c r="N45" s="329">
        <f t="shared" si="4"/>
        <v>74303.486899998985</v>
      </c>
      <c r="O45" s="329">
        <f t="shared" si="5"/>
        <v>793472.00089999882</v>
      </c>
    </row>
    <row r="46" spans="1:15" x14ac:dyDescent="0.15">
      <c r="A46" s="193"/>
      <c r="B46" s="193"/>
      <c r="C46" s="329"/>
      <c r="D46" s="201" t="s">
        <v>2112</v>
      </c>
      <c r="E46" s="193" t="s">
        <v>319</v>
      </c>
      <c r="F46" s="193" t="s">
        <v>2124</v>
      </c>
      <c r="G46" s="329">
        <v>134736.429</v>
      </c>
      <c r="H46" s="201" t="s">
        <v>2112</v>
      </c>
      <c r="I46" s="329">
        <v>1733.65</v>
      </c>
      <c r="J46" s="203" t="s">
        <v>2126</v>
      </c>
      <c r="K46" s="193" t="s">
        <v>2141</v>
      </c>
      <c r="L46" s="329">
        <v>11388.02</v>
      </c>
      <c r="M46" s="203" t="s">
        <v>2126</v>
      </c>
      <c r="N46" s="329">
        <f t="shared" si="4"/>
        <v>61181.816899998987</v>
      </c>
      <c r="O46" s="329">
        <f t="shared" si="5"/>
        <v>915086.75989999878</v>
      </c>
    </row>
    <row r="47" spans="1:15" x14ac:dyDescent="0.15">
      <c r="A47" s="193"/>
      <c r="B47" s="193"/>
      <c r="C47" s="329"/>
      <c r="D47" s="201" t="s">
        <v>2112</v>
      </c>
      <c r="E47" s="193" t="s">
        <v>1283</v>
      </c>
      <c r="F47" s="203" t="s">
        <v>2130</v>
      </c>
      <c r="G47" s="329">
        <v>89866</v>
      </c>
      <c r="H47" s="201" t="s">
        <v>2112</v>
      </c>
      <c r="I47" s="329"/>
      <c r="J47" s="193"/>
      <c r="K47" s="193" t="s">
        <v>2141</v>
      </c>
      <c r="L47" s="329">
        <v>33764.83</v>
      </c>
      <c r="M47" s="203" t="s">
        <v>2126</v>
      </c>
      <c r="N47" s="329">
        <f t="shared" si="4"/>
        <v>27416.986899998985</v>
      </c>
      <c r="O47" s="329">
        <f t="shared" si="5"/>
        <v>971187.92989999882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2113</v>
      </c>
      <c r="I48" s="329">
        <v>6108.21</v>
      </c>
      <c r="J48" s="203" t="s">
        <v>2126</v>
      </c>
      <c r="K48" s="193" t="s">
        <v>2141</v>
      </c>
      <c r="L48" s="329">
        <v>21308.776899998986</v>
      </c>
      <c r="M48" s="203" t="s">
        <v>2126</v>
      </c>
      <c r="N48" s="329">
        <f t="shared" si="4"/>
        <v>0</v>
      </c>
      <c r="O48" s="329">
        <f t="shared" si="5"/>
        <v>943770.94299999985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 t="s">
        <v>2113</v>
      </c>
      <c r="I49" s="329"/>
      <c r="J49" s="193"/>
      <c r="K49" s="193" t="s">
        <v>2140</v>
      </c>
      <c r="L49" s="329">
        <v>6487.5731000010101</v>
      </c>
      <c r="M49" s="203" t="s">
        <v>2069</v>
      </c>
      <c r="N49" s="329">
        <f>G14+N48-I49-L49</f>
        <v>83315.411899998988</v>
      </c>
      <c r="O49" s="329">
        <f t="shared" si="5"/>
        <v>937283.36989999888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 t="s">
        <v>2113</v>
      </c>
      <c r="I50" s="329"/>
      <c r="J50" s="193"/>
      <c r="K50" s="193" t="s">
        <v>2140</v>
      </c>
      <c r="L50" s="329">
        <v>50901.75</v>
      </c>
      <c r="M50" s="203" t="s">
        <v>2069</v>
      </c>
      <c r="N50" s="329">
        <f t="shared" si="4"/>
        <v>32413.661899998988</v>
      </c>
      <c r="O50" s="329">
        <f t="shared" si="5"/>
        <v>886381.61989999888</v>
      </c>
    </row>
    <row r="51" spans="1:15" x14ac:dyDescent="0.15">
      <c r="A51" s="193"/>
      <c r="B51" s="193"/>
      <c r="C51" s="329"/>
      <c r="D51" s="201" t="s">
        <v>2114</v>
      </c>
      <c r="E51" s="193" t="s">
        <v>319</v>
      </c>
      <c r="F51" s="193" t="s">
        <v>2125</v>
      </c>
      <c r="G51" s="329">
        <v>89778.918999999994</v>
      </c>
      <c r="H51" s="201" t="s">
        <v>2114</v>
      </c>
      <c r="I51" s="329">
        <v>5662.07</v>
      </c>
      <c r="J51" s="203" t="s">
        <v>2069</v>
      </c>
      <c r="K51" s="193"/>
      <c r="L51" s="329"/>
      <c r="M51" s="193"/>
      <c r="N51" s="329">
        <f t="shared" si="4"/>
        <v>26751.591899998988</v>
      </c>
      <c r="O51" s="329">
        <f t="shared" si="5"/>
        <v>970498.46889999893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2115</v>
      </c>
      <c r="I52" s="329">
        <v>3212.1299999999997</v>
      </c>
      <c r="J52" s="203" t="s">
        <v>2069</v>
      </c>
      <c r="K52" s="193" t="s">
        <v>2140</v>
      </c>
      <c r="L52" s="329">
        <v>3992.7</v>
      </c>
      <c r="M52" s="203" t="s">
        <v>2069</v>
      </c>
      <c r="N52" s="329">
        <f t="shared" si="4"/>
        <v>19546.761899998986</v>
      </c>
      <c r="O52" s="329">
        <f t="shared" si="5"/>
        <v>963293.63889999897</v>
      </c>
    </row>
    <row r="53" spans="1:15" x14ac:dyDescent="0.15">
      <c r="A53" s="193"/>
      <c r="B53" s="193"/>
      <c r="C53" s="329"/>
      <c r="D53" s="201"/>
      <c r="E53" s="193"/>
      <c r="F53" s="203"/>
      <c r="G53" s="329"/>
      <c r="H53" s="201" t="s">
        <v>2116</v>
      </c>
      <c r="I53" s="329">
        <v>4904.03</v>
      </c>
      <c r="J53" s="203" t="s">
        <v>2069</v>
      </c>
      <c r="K53" s="193" t="s">
        <v>2140</v>
      </c>
      <c r="L53" s="329">
        <v>1601.07</v>
      </c>
      <c r="M53" s="203" t="s">
        <v>2069</v>
      </c>
      <c r="N53" s="329">
        <f t="shared" si="4"/>
        <v>13041.661899998988</v>
      </c>
      <c r="O53" s="329">
        <f t="shared" si="5"/>
        <v>956788.538899999</v>
      </c>
    </row>
    <row r="54" spans="1:15" x14ac:dyDescent="0.15">
      <c r="A54" s="193"/>
      <c r="B54" s="193"/>
      <c r="C54" s="329"/>
      <c r="D54" s="201" t="s">
        <v>2117</v>
      </c>
      <c r="E54" s="193" t="s">
        <v>1283</v>
      </c>
      <c r="F54" s="203" t="s">
        <v>2131</v>
      </c>
      <c r="G54" s="329">
        <v>89788</v>
      </c>
      <c r="H54" s="201" t="s">
        <v>2117</v>
      </c>
      <c r="I54" s="329">
        <v>6865.73</v>
      </c>
      <c r="J54" s="203" t="s">
        <v>2069</v>
      </c>
      <c r="K54" s="193" t="s">
        <v>2140</v>
      </c>
      <c r="L54" s="329">
        <v>6175.9318999989882</v>
      </c>
      <c r="M54" s="203" t="s">
        <v>2069</v>
      </c>
      <c r="N54" s="329">
        <f t="shared" si="4"/>
        <v>0</v>
      </c>
      <c r="O54" s="329">
        <f t="shared" si="5"/>
        <v>1033534.877</v>
      </c>
    </row>
    <row r="55" spans="1:15" x14ac:dyDescent="0.15">
      <c r="A55" s="193"/>
      <c r="B55" s="193"/>
      <c r="C55" s="329"/>
      <c r="D55" s="201"/>
      <c r="E55" s="193"/>
      <c r="F55" s="203"/>
      <c r="G55" s="329"/>
      <c r="H55" s="201" t="s">
        <v>2117</v>
      </c>
      <c r="I55" s="329"/>
      <c r="J55" s="193"/>
      <c r="K55" s="193" t="s">
        <v>2141</v>
      </c>
      <c r="L55" s="329">
        <v>4922.6481000010099</v>
      </c>
      <c r="M55" s="203" t="s">
        <v>2127</v>
      </c>
      <c r="N55" s="329">
        <f>G25+N54-I55-L55</f>
        <v>174961.35189999899</v>
      </c>
      <c r="O55" s="329">
        <f t="shared" si="5"/>
        <v>1028612.2288999989</v>
      </c>
    </row>
    <row r="56" spans="1:15" x14ac:dyDescent="0.15">
      <c r="A56" s="193"/>
      <c r="B56" s="193"/>
      <c r="C56" s="329"/>
      <c r="D56" s="201"/>
      <c r="E56" s="193"/>
      <c r="F56" s="193"/>
      <c r="G56" s="329"/>
      <c r="H56" s="201" t="s">
        <v>2118</v>
      </c>
      <c r="I56" s="329">
        <v>3824.62</v>
      </c>
      <c r="J56" s="203" t="s">
        <v>2127</v>
      </c>
      <c r="K56" s="193" t="s">
        <v>2141</v>
      </c>
      <c r="L56" s="329">
        <v>58946.23</v>
      </c>
      <c r="M56" s="203" t="s">
        <v>2127</v>
      </c>
      <c r="N56" s="329">
        <f t="shared" si="4"/>
        <v>112190.50189999898</v>
      </c>
      <c r="O56" s="329">
        <f t="shared" si="5"/>
        <v>965841.37889999896</v>
      </c>
    </row>
    <row r="57" spans="1:15" x14ac:dyDescent="0.15">
      <c r="A57" s="193"/>
      <c r="B57" s="193"/>
      <c r="C57" s="329"/>
      <c r="D57" s="201"/>
      <c r="E57" s="193"/>
      <c r="F57" s="193"/>
      <c r="G57" s="329"/>
      <c r="H57" s="201" t="s">
        <v>2119</v>
      </c>
      <c r="I57" s="329">
        <v>4036.2200000000003</v>
      </c>
      <c r="J57" s="203" t="s">
        <v>2127</v>
      </c>
      <c r="K57" s="193" t="s">
        <v>2141</v>
      </c>
      <c r="L57" s="329">
        <v>32935.43</v>
      </c>
      <c r="M57" s="203" t="s">
        <v>2127</v>
      </c>
      <c r="N57" s="329">
        <f t="shared" si="4"/>
        <v>75218.85189999899</v>
      </c>
      <c r="O57" s="329">
        <f t="shared" si="5"/>
        <v>928869.72889999894</v>
      </c>
    </row>
    <row r="58" spans="1:15" x14ac:dyDescent="0.15">
      <c r="A58" s="193"/>
      <c r="B58" s="193"/>
      <c r="C58" s="329"/>
      <c r="D58" s="201" t="s">
        <v>2120</v>
      </c>
      <c r="E58" s="193" t="s">
        <v>1283</v>
      </c>
      <c r="F58" s="203" t="s">
        <v>2132</v>
      </c>
      <c r="G58" s="329">
        <v>44902</v>
      </c>
      <c r="H58" s="201" t="s">
        <v>2120</v>
      </c>
      <c r="I58" s="329">
        <v>9672.3799999999992</v>
      </c>
      <c r="J58" s="203" t="s">
        <v>2127</v>
      </c>
      <c r="K58" s="193" t="s">
        <v>2141</v>
      </c>
      <c r="L58" s="329">
        <v>34742.33</v>
      </c>
      <c r="M58" s="203" t="s">
        <v>2127</v>
      </c>
      <c r="N58" s="329">
        <f t="shared" si="4"/>
        <v>30804.141899998984</v>
      </c>
      <c r="O58" s="329">
        <f t="shared" si="5"/>
        <v>929357.01889999898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2120</v>
      </c>
      <c r="I59" s="329"/>
      <c r="J59" s="193"/>
      <c r="K59" s="193" t="s">
        <v>2141</v>
      </c>
      <c r="L59" s="329">
        <v>21781.31</v>
      </c>
      <c r="M59" s="203" t="s">
        <v>2127</v>
      </c>
      <c r="N59" s="329">
        <f t="shared" si="4"/>
        <v>9022.8318999989824</v>
      </c>
      <c r="O59" s="329">
        <f t="shared" si="5"/>
        <v>907575.70889999892</v>
      </c>
    </row>
    <row r="60" spans="1:15" x14ac:dyDescent="0.15">
      <c r="A60" s="193"/>
      <c r="B60" s="193"/>
      <c r="C60" s="329"/>
      <c r="D60" s="201"/>
      <c r="E60" s="193"/>
      <c r="F60" s="203"/>
      <c r="G60" s="329"/>
      <c r="H60" s="201" t="s">
        <v>2121</v>
      </c>
      <c r="I60" s="329">
        <v>3598.2200000000003</v>
      </c>
      <c r="J60" s="203" t="s">
        <v>2127</v>
      </c>
      <c r="K60" s="193" t="s">
        <v>2141</v>
      </c>
      <c r="L60" s="329">
        <v>5424.6118999989822</v>
      </c>
      <c r="M60" s="203" t="s">
        <v>2127</v>
      </c>
      <c r="N60" s="329">
        <f t="shared" si="4"/>
        <v>0</v>
      </c>
      <c r="O60" s="329">
        <f t="shared" si="5"/>
        <v>898552.87699999998</v>
      </c>
    </row>
    <row r="61" spans="1:15" x14ac:dyDescent="0.15">
      <c r="A61" s="193"/>
      <c r="B61" s="193"/>
      <c r="C61" s="329"/>
      <c r="D61" s="201"/>
      <c r="E61" s="193"/>
      <c r="F61" s="203"/>
      <c r="G61" s="329"/>
      <c r="H61" s="201" t="s">
        <v>2121</v>
      </c>
      <c r="I61" s="329"/>
      <c r="J61" s="193"/>
      <c r="K61" s="193" t="s">
        <v>2141</v>
      </c>
      <c r="L61" s="329">
        <v>14816.018100001</v>
      </c>
      <c r="M61" s="193" t="s">
        <v>2128</v>
      </c>
      <c r="N61" s="329">
        <f>G26+N60-I61-L61</f>
        <v>165119.98189999899</v>
      </c>
      <c r="O61" s="329">
        <f t="shared" si="5"/>
        <v>883736.85889999894</v>
      </c>
    </row>
    <row r="62" spans="1:15" x14ac:dyDescent="0.15">
      <c r="A62" s="193"/>
      <c r="B62" s="193"/>
      <c r="C62" s="329"/>
      <c r="D62" s="201"/>
      <c r="E62" s="193"/>
      <c r="F62" s="203"/>
      <c r="G62" s="329"/>
      <c r="H62" s="201" t="s">
        <v>2122</v>
      </c>
      <c r="I62" s="329">
        <v>2463.9900000000002</v>
      </c>
      <c r="J62" s="193" t="s">
        <v>2128</v>
      </c>
      <c r="K62" s="193" t="s">
        <v>2141</v>
      </c>
      <c r="L62" s="329">
        <v>19881.5</v>
      </c>
      <c r="M62" s="193" t="s">
        <v>2128</v>
      </c>
      <c r="N62" s="329">
        <f t="shared" si="4"/>
        <v>142774.491899999</v>
      </c>
      <c r="O62" s="329">
        <f t="shared" si="5"/>
        <v>861391.36889999895</v>
      </c>
    </row>
    <row r="63" spans="1:15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193"/>
      <c r="K63" s="193"/>
      <c r="L63" s="329"/>
      <c r="M63" s="193"/>
      <c r="N63" s="329">
        <f t="shared" si="4"/>
        <v>142774.491899999</v>
      </c>
      <c r="O63" s="329">
        <f t="shared" si="5"/>
        <v>861391.36889999895</v>
      </c>
    </row>
    <row r="64" spans="1:15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193"/>
      <c r="K64" s="193"/>
      <c r="L64" s="329"/>
      <c r="M64" s="193"/>
      <c r="N64" s="329">
        <f t="shared" si="4"/>
        <v>142774.491899999</v>
      </c>
      <c r="O64" s="329">
        <f t="shared" si="5"/>
        <v>861391.36889999895</v>
      </c>
    </row>
    <row r="65" spans="1:15" hidden="1" x14ac:dyDescent="0.15">
      <c r="A65" s="193"/>
      <c r="B65" s="193"/>
      <c r="C65" s="329"/>
      <c r="D65" s="201"/>
      <c r="E65" s="193"/>
      <c r="F65" s="203"/>
      <c r="G65" s="329"/>
      <c r="H65" s="201"/>
      <c r="I65" s="329"/>
      <c r="J65" s="193"/>
      <c r="K65" s="193"/>
      <c r="L65" s="329"/>
      <c r="M65" s="193"/>
      <c r="N65" s="329">
        <f t="shared" si="4"/>
        <v>142774.491899999</v>
      </c>
      <c r="O65" s="329">
        <f t="shared" si="5"/>
        <v>861391.36889999895</v>
      </c>
    </row>
    <row r="66" spans="1:15" hidden="1" x14ac:dyDescent="0.15">
      <c r="A66" s="193"/>
      <c r="B66" s="193"/>
      <c r="C66" s="329"/>
      <c r="D66" s="201"/>
      <c r="E66" s="193"/>
      <c r="F66" s="203"/>
      <c r="G66" s="329"/>
      <c r="H66" s="201"/>
      <c r="I66" s="329"/>
      <c r="J66" s="193"/>
      <c r="K66" s="193"/>
      <c r="L66" s="329"/>
      <c r="M66" s="193"/>
      <c r="N66" s="329">
        <f t="shared" si="4"/>
        <v>142774.491899999</v>
      </c>
      <c r="O66" s="329">
        <f t="shared" si="5"/>
        <v>861391.36889999895</v>
      </c>
    </row>
    <row r="67" spans="1:15" hidden="1" x14ac:dyDescent="0.15">
      <c r="A67" s="193"/>
      <c r="B67" s="193"/>
      <c r="C67" s="329"/>
      <c r="D67" s="201"/>
      <c r="E67" s="193"/>
      <c r="F67" s="203"/>
      <c r="G67" s="329"/>
      <c r="H67" s="201"/>
      <c r="I67" s="329"/>
      <c r="J67" s="193"/>
      <c r="K67" s="193"/>
      <c r="L67" s="329"/>
      <c r="M67" s="193"/>
      <c r="N67" s="329">
        <f t="shared" si="4"/>
        <v>142774.491899999</v>
      </c>
      <c r="O67" s="329">
        <f t="shared" si="5"/>
        <v>861391.36889999895</v>
      </c>
    </row>
    <row r="68" spans="1:15" hidden="1" x14ac:dyDescent="0.15">
      <c r="A68" s="193"/>
      <c r="B68" s="193"/>
      <c r="C68" s="329"/>
      <c r="D68" s="201"/>
      <c r="E68" s="193"/>
      <c r="F68" s="203"/>
      <c r="G68" s="329"/>
      <c r="H68" s="201"/>
      <c r="I68" s="329"/>
      <c r="J68" s="193"/>
      <c r="K68" s="193"/>
      <c r="L68" s="329"/>
      <c r="M68" s="193"/>
      <c r="N68" s="329">
        <f t="shared" si="4"/>
        <v>142774.491899999</v>
      </c>
      <c r="O68" s="329">
        <f t="shared" si="5"/>
        <v>861391.36889999895</v>
      </c>
    </row>
    <row r="69" spans="1:15" hidden="1" x14ac:dyDescent="0.15">
      <c r="A69" s="193"/>
      <c r="B69" s="193"/>
      <c r="C69" s="329"/>
      <c r="D69" s="201"/>
      <c r="E69" s="193"/>
      <c r="F69" s="203"/>
      <c r="G69" s="329"/>
      <c r="H69" s="201"/>
      <c r="I69" s="329"/>
      <c r="J69" s="193"/>
      <c r="K69" s="193"/>
      <c r="L69" s="329"/>
      <c r="M69" s="193"/>
      <c r="N69" s="329">
        <f t="shared" si="4"/>
        <v>142774.491899999</v>
      </c>
      <c r="O69" s="329">
        <f t="shared" si="5"/>
        <v>861391.36889999895</v>
      </c>
    </row>
    <row r="70" spans="1:15" hidden="1" x14ac:dyDescent="0.15">
      <c r="A70" s="193"/>
      <c r="B70" s="193"/>
      <c r="C70" s="329"/>
      <c r="D70" s="201"/>
      <c r="E70" s="193"/>
      <c r="F70" s="203"/>
      <c r="G70" s="329"/>
      <c r="H70" s="201"/>
      <c r="I70" s="329"/>
      <c r="J70" s="193"/>
      <c r="K70" s="193"/>
      <c r="L70" s="329"/>
      <c r="M70" s="193"/>
      <c r="N70" s="329">
        <f t="shared" si="4"/>
        <v>142774.491899999</v>
      </c>
      <c r="O70" s="329">
        <f t="shared" si="5"/>
        <v>861391.36889999895</v>
      </c>
    </row>
    <row r="71" spans="1:15" hidden="1" x14ac:dyDescent="0.15">
      <c r="A71" s="193"/>
      <c r="B71" s="193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4"/>
        <v>142774.491899999</v>
      </c>
      <c r="O71" s="329">
        <f t="shared" si="5"/>
        <v>861391.36889999895</v>
      </c>
    </row>
    <row r="72" spans="1:15" hidden="1" x14ac:dyDescent="0.15">
      <c r="A72" s="193"/>
      <c r="B72" s="193"/>
      <c r="C72" s="329"/>
      <c r="D72" s="201"/>
      <c r="E72" s="193"/>
      <c r="F72" s="203"/>
      <c r="G72" s="329"/>
      <c r="H72" s="201"/>
      <c r="I72" s="329"/>
      <c r="J72" s="193"/>
      <c r="K72" s="193"/>
      <c r="L72" s="329"/>
      <c r="M72" s="193"/>
      <c r="N72" s="329">
        <f t="shared" si="4"/>
        <v>142774.491899999</v>
      </c>
      <c r="O72" s="329">
        <f t="shared" si="5"/>
        <v>861391.36889999895</v>
      </c>
    </row>
    <row r="73" spans="1:15" hidden="1" x14ac:dyDescent="0.15">
      <c r="A73" s="193"/>
      <c r="B73" s="193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193"/>
      <c r="N73" s="329">
        <f t="shared" si="4"/>
        <v>142774.491899999</v>
      </c>
      <c r="O73" s="329">
        <f t="shared" si="5"/>
        <v>861391.36889999895</v>
      </c>
    </row>
    <row r="74" spans="1:15" hidden="1" x14ac:dyDescent="0.15">
      <c r="A74" s="193"/>
      <c r="B74" s="193"/>
      <c r="C74" s="329"/>
      <c r="D74" s="201"/>
      <c r="E74" s="193"/>
      <c r="F74" s="193"/>
      <c r="G74" s="329"/>
      <c r="H74" s="201"/>
      <c r="I74" s="329"/>
      <c r="J74" s="193"/>
      <c r="K74" s="193"/>
      <c r="L74" s="329"/>
      <c r="M74" s="193"/>
      <c r="N74" s="329">
        <f t="shared" si="4"/>
        <v>142774.491899999</v>
      </c>
      <c r="O74" s="329">
        <f t="shared" si="5"/>
        <v>861391.36889999895</v>
      </c>
    </row>
    <row r="75" spans="1:15" hidden="1" x14ac:dyDescent="0.15">
      <c r="A75" s="193"/>
      <c r="B75" s="193"/>
      <c r="C75" s="329"/>
      <c r="D75" s="201"/>
      <c r="E75" s="193"/>
      <c r="F75" s="203"/>
      <c r="G75" s="329"/>
      <c r="H75" s="201"/>
      <c r="I75" s="329"/>
      <c r="J75" s="193"/>
      <c r="K75" s="193"/>
      <c r="L75" s="329"/>
      <c r="M75" s="193"/>
      <c r="N75" s="329">
        <f t="shared" si="4"/>
        <v>142774.491899999</v>
      </c>
      <c r="O75" s="329">
        <f t="shared" si="5"/>
        <v>861391.36889999895</v>
      </c>
    </row>
    <row r="76" spans="1:15" hidden="1" x14ac:dyDescent="0.15">
      <c r="A76" s="193"/>
      <c r="B76" s="193"/>
      <c r="C76" s="329"/>
      <c r="D76" s="201"/>
      <c r="E76" s="193"/>
      <c r="F76" s="203"/>
      <c r="G76" s="329"/>
      <c r="H76" s="201"/>
      <c r="I76" s="329"/>
      <c r="J76" s="193"/>
      <c r="K76" s="193"/>
      <c r="L76" s="329"/>
      <c r="M76" s="193"/>
      <c r="N76" s="329">
        <f t="shared" ref="N76:N84" si="6">+N75-I76-L76</f>
        <v>142774.491899999</v>
      </c>
      <c r="O76" s="329">
        <f t="shared" ref="O76:O84" si="7">O75+G76-I76-L76</f>
        <v>861391.36889999895</v>
      </c>
    </row>
    <row r="77" spans="1:15" hidden="1" x14ac:dyDescent="0.15">
      <c r="A77" s="193"/>
      <c r="B77" s="193"/>
      <c r="C77" s="329"/>
      <c r="D77" s="201"/>
      <c r="E77" s="193"/>
      <c r="F77" s="193"/>
      <c r="G77" s="329"/>
      <c r="H77" s="201"/>
      <c r="I77" s="329"/>
      <c r="J77" s="193"/>
      <c r="K77" s="193"/>
      <c r="L77" s="329"/>
      <c r="M77" s="193"/>
      <c r="N77" s="329">
        <f t="shared" si="6"/>
        <v>142774.491899999</v>
      </c>
      <c r="O77" s="329">
        <f t="shared" si="7"/>
        <v>861391.36889999895</v>
      </c>
    </row>
    <row r="78" spans="1:15" hidden="1" x14ac:dyDescent="0.15">
      <c r="A78" s="193"/>
      <c r="B78" s="193"/>
      <c r="C78" s="329"/>
      <c r="D78" s="201"/>
      <c r="E78" s="193"/>
      <c r="F78" s="193"/>
      <c r="G78" s="329"/>
      <c r="H78" s="201"/>
      <c r="I78" s="329"/>
      <c r="J78" s="193"/>
      <c r="K78" s="193"/>
      <c r="L78" s="329"/>
      <c r="M78" s="193"/>
      <c r="N78" s="329">
        <f t="shared" si="6"/>
        <v>142774.491899999</v>
      </c>
      <c r="O78" s="329">
        <f t="shared" si="7"/>
        <v>861391.36889999895</v>
      </c>
    </row>
    <row r="79" spans="1:15" hidden="1" x14ac:dyDescent="0.15">
      <c r="A79" s="193"/>
      <c r="B79" s="193"/>
      <c r="C79" s="329"/>
      <c r="D79" s="201"/>
      <c r="E79" s="193"/>
      <c r="F79" s="193"/>
      <c r="G79" s="329"/>
      <c r="H79" s="201"/>
      <c r="I79" s="329"/>
      <c r="J79" s="193"/>
      <c r="K79" s="193"/>
      <c r="L79" s="329"/>
      <c r="M79" s="193"/>
      <c r="N79" s="329">
        <f t="shared" si="6"/>
        <v>142774.491899999</v>
      </c>
      <c r="O79" s="329">
        <f t="shared" si="7"/>
        <v>861391.36889999895</v>
      </c>
    </row>
    <row r="80" spans="1:15" hidden="1" x14ac:dyDescent="0.15">
      <c r="A80" s="193"/>
      <c r="B80" s="193"/>
      <c r="C80" s="329"/>
      <c r="D80" s="201"/>
      <c r="E80" s="193"/>
      <c r="F80" s="193"/>
      <c r="G80" s="329"/>
      <c r="H80" s="201"/>
      <c r="I80" s="329"/>
      <c r="J80" s="193"/>
      <c r="K80" s="193"/>
      <c r="L80" s="329"/>
      <c r="M80" s="193"/>
      <c r="N80" s="329">
        <f t="shared" si="6"/>
        <v>142774.491899999</v>
      </c>
      <c r="O80" s="329">
        <f t="shared" si="7"/>
        <v>861391.36889999895</v>
      </c>
    </row>
    <row r="81" spans="1:16" hidden="1" x14ac:dyDescent="0.15">
      <c r="A81" s="193"/>
      <c r="B81" s="193"/>
      <c r="C81" s="329"/>
      <c r="D81" s="201"/>
      <c r="E81" s="193"/>
      <c r="F81" s="193"/>
      <c r="G81" s="329"/>
      <c r="H81" s="201"/>
      <c r="I81" s="329"/>
      <c r="J81" s="193"/>
      <c r="K81" s="193"/>
      <c r="L81" s="329"/>
      <c r="M81" s="193"/>
      <c r="N81" s="329">
        <f t="shared" si="6"/>
        <v>142774.491899999</v>
      </c>
      <c r="O81" s="329">
        <f t="shared" si="7"/>
        <v>861391.36889999895</v>
      </c>
    </row>
    <row r="82" spans="1:16" hidden="1" x14ac:dyDescent="0.15">
      <c r="A82" s="193"/>
      <c r="B82" s="193"/>
      <c r="C82" s="329"/>
      <c r="D82" s="201"/>
      <c r="E82" s="193"/>
      <c r="F82" s="203"/>
      <c r="G82" s="329"/>
      <c r="H82" s="201"/>
      <c r="I82" s="329"/>
      <c r="J82" s="193"/>
      <c r="K82" s="193"/>
      <c r="L82" s="329"/>
      <c r="M82" s="193"/>
      <c r="N82" s="329">
        <f t="shared" si="6"/>
        <v>142774.491899999</v>
      </c>
      <c r="O82" s="329">
        <f t="shared" si="7"/>
        <v>861391.36889999895</v>
      </c>
    </row>
    <row r="83" spans="1:16" hidden="1" x14ac:dyDescent="0.15">
      <c r="A83" s="193"/>
      <c r="B83" s="193"/>
      <c r="C83" s="329"/>
      <c r="D83" s="216"/>
      <c r="E83" s="193"/>
      <c r="F83" s="193"/>
      <c r="G83" s="329"/>
      <c r="H83" s="216"/>
      <c r="I83" s="329"/>
      <c r="J83" s="193"/>
      <c r="K83" s="193"/>
      <c r="L83" s="329"/>
      <c r="M83" s="193"/>
      <c r="N83" s="329">
        <f t="shared" si="6"/>
        <v>142774.491899999</v>
      </c>
      <c r="O83" s="329">
        <f t="shared" si="7"/>
        <v>861391.36889999895</v>
      </c>
    </row>
    <row r="84" spans="1:16" x14ac:dyDescent="0.15">
      <c r="A84" s="220"/>
      <c r="B84" s="220"/>
      <c r="C84" s="334"/>
      <c r="D84" s="222"/>
      <c r="E84" s="220"/>
      <c r="F84" s="220"/>
      <c r="G84" s="334"/>
      <c r="H84" s="222"/>
      <c r="I84" s="334"/>
      <c r="J84" s="220"/>
      <c r="K84" s="220"/>
      <c r="L84" s="334"/>
      <c r="M84" s="220"/>
      <c r="N84" s="329">
        <f t="shared" si="6"/>
        <v>142774.491899999</v>
      </c>
      <c r="O84" s="329">
        <f t="shared" si="7"/>
        <v>861391.36889999895</v>
      </c>
    </row>
    <row r="85" spans="1:16" x14ac:dyDescent="0.15">
      <c r="A85" s="224"/>
      <c r="B85" s="224"/>
      <c r="C85" s="335">
        <f>SUM(C7:C84)</f>
        <v>722418.83529999899</v>
      </c>
      <c r="D85" s="224"/>
      <c r="E85" s="224"/>
      <c r="F85" s="224"/>
      <c r="G85" s="335">
        <f>SUM(G7:G83)</f>
        <v>1347918.862</v>
      </c>
      <c r="H85" s="226"/>
      <c r="I85" s="335">
        <f>SUM(I7:I83)</f>
        <v>231778.28839999999</v>
      </c>
      <c r="J85" s="224"/>
      <c r="K85" s="224"/>
      <c r="L85" s="335">
        <f>SUM(L9:L83)</f>
        <v>977168.04</v>
      </c>
      <c r="M85" s="224"/>
      <c r="N85" s="227"/>
      <c r="O85" s="228">
        <f>C85+G85-I85-L85</f>
        <v>861391.36889999895</v>
      </c>
      <c r="P85" s="259"/>
    </row>
    <row r="86" spans="1:16" x14ac:dyDescent="0.15">
      <c r="A86" s="230"/>
      <c r="B86" s="615"/>
      <c r="C86" s="615"/>
      <c r="D86" s="615"/>
      <c r="E86" s="231"/>
      <c r="F86" s="455"/>
      <c r="G86" s="232"/>
      <c r="H86" s="233"/>
      <c r="I86" s="234"/>
      <c r="J86" s="272"/>
      <c r="K86" s="235" t="s">
        <v>200</v>
      </c>
      <c r="L86" s="236">
        <f>+L85+I85</f>
        <v>1208946.3284</v>
      </c>
      <c r="M86" s="284"/>
      <c r="N86" s="330">
        <f>+N84</f>
        <v>142774.491899999</v>
      </c>
      <c r="O86" s="331" t="s">
        <v>2128</v>
      </c>
      <c r="P86" s="259"/>
    </row>
    <row r="87" spans="1:16" x14ac:dyDescent="0.15">
      <c r="A87" s="181"/>
      <c r="B87" s="456"/>
      <c r="C87" s="336"/>
      <c r="D87" s="456"/>
      <c r="E87" s="231"/>
      <c r="F87" s="455"/>
      <c r="G87" s="232"/>
      <c r="H87" s="233"/>
      <c r="I87" s="234"/>
      <c r="J87" s="273"/>
      <c r="K87" s="235"/>
      <c r="L87" s="236"/>
      <c r="M87" s="284"/>
      <c r="N87" s="330">
        <f>+G37</f>
        <v>89835</v>
      </c>
      <c r="O87" s="331" t="s">
        <v>2129</v>
      </c>
    </row>
    <row r="88" spans="1:16" x14ac:dyDescent="0.15">
      <c r="A88" s="230" t="s">
        <v>2071</v>
      </c>
      <c r="B88" s="457" t="s">
        <v>2090</v>
      </c>
      <c r="C88" s="336"/>
      <c r="D88" s="456"/>
      <c r="E88" s="231" t="s">
        <v>67</v>
      </c>
      <c r="F88" s="455">
        <v>788567.22</v>
      </c>
      <c r="G88" s="232" t="s">
        <v>98</v>
      </c>
      <c r="H88" s="233">
        <v>41334</v>
      </c>
      <c r="I88" s="234" t="s">
        <v>199</v>
      </c>
      <c r="J88" s="273">
        <v>33634.015299999017</v>
      </c>
      <c r="K88" s="268"/>
      <c r="L88" s="236"/>
      <c r="M88" s="235"/>
      <c r="N88" s="330">
        <f>+G38</f>
        <v>12924.251999996995</v>
      </c>
      <c r="O88" s="331" t="s">
        <v>2123</v>
      </c>
    </row>
    <row r="89" spans="1:16" x14ac:dyDescent="0.15">
      <c r="A89" s="230" t="s">
        <v>2067</v>
      </c>
      <c r="B89" s="457" t="s">
        <v>2134</v>
      </c>
      <c r="C89" s="336"/>
      <c r="D89" s="456"/>
      <c r="E89" s="231" t="s">
        <v>67</v>
      </c>
      <c r="F89" s="455">
        <v>1828595.01</v>
      </c>
      <c r="G89" s="232" t="s">
        <v>98</v>
      </c>
      <c r="H89" s="233">
        <v>41337</v>
      </c>
      <c r="I89" s="234" t="s">
        <v>199</v>
      </c>
      <c r="J89" s="273">
        <v>107205.59</v>
      </c>
      <c r="K89" s="268"/>
      <c r="L89" s="236"/>
      <c r="M89" s="235"/>
      <c r="N89" s="330">
        <f>+G39+G46</f>
        <v>301522.70600000303</v>
      </c>
      <c r="O89" s="331" t="s">
        <v>2124</v>
      </c>
    </row>
    <row r="90" spans="1:16" x14ac:dyDescent="0.15">
      <c r="A90" s="230" t="s">
        <v>2072</v>
      </c>
      <c r="B90" s="457" t="s">
        <v>2135</v>
      </c>
      <c r="C90" s="336"/>
      <c r="D90" s="456"/>
      <c r="E90" s="231" t="s">
        <v>67</v>
      </c>
      <c r="F90" s="455">
        <v>682034.69</v>
      </c>
      <c r="G90" s="232" t="s">
        <v>98</v>
      </c>
      <c r="H90" s="233">
        <v>41341</v>
      </c>
      <c r="I90" s="234" t="s">
        <v>199</v>
      </c>
      <c r="J90" s="273">
        <v>114650.25000000003</v>
      </c>
      <c r="K90" s="268"/>
      <c r="L90" s="236"/>
      <c r="M90" s="235"/>
      <c r="N90" s="330">
        <f>+G47</f>
        <v>89866</v>
      </c>
      <c r="O90" s="331" t="s">
        <v>2130</v>
      </c>
    </row>
    <row r="91" spans="1:16" x14ac:dyDescent="0.15">
      <c r="A91" s="230" t="s">
        <v>2073</v>
      </c>
      <c r="B91" s="457" t="s">
        <v>2136</v>
      </c>
      <c r="C91" s="336"/>
      <c r="D91" s="456"/>
      <c r="E91" s="231" t="s">
        <v>67</v>
      </c>
      <c r="F91" s="455">
        <v>5844053.2999999998</v>
      </c>
      <c r="G91" s="232" t="s">
        <v>98</v>
      </c>
      <c r="H91" s="233">
        <v>41344</v>
      </c>
      <c r="I91" s="234" t="s">
        <v>199</v>
      </c>
      <c r="J91" s="273">
        <v>83458.084700000996</v>
      </c>
      <c r="K91" s="268"/>
      <c r="L91" s="236"/>
      <c r="M91" s="235"/>
      <c r="N91" s="330">
        <f>+G51</f>
        <v>89778.918999999994</v>
      </c>
      <c r="O91" s="331" t="s">
        <v>2125</v>
      </c>
    </row>
    <row r="92" spans="1:16" x14ac:dyDescent="0.15">
      <c r="A92" s="230" t="s">
        <v>2126</v>
      </c>
      <c r="B92" s="457" t="s">
        <v>2137</v>
      </c>
      <c r="C92" s="336"/>
      <c r="D92" s="456"/>
      <c r="E92" s="231" t="s">
        <v>67</v>
      </c>
      <c r="F92" s="455">
        <v>3370140.53</v>
      </c>
      <c r="G92" s="232" t="s">
        <v>98</v>
      </c>
      <c r="H92" s="233">
        <v>41344</v>
      </c>
      <c r="I92" s="234" t="s">
        <v>199</v>
      </c>
      <c r="J92" s="273">
        <v>136918.176899999</v>
      </c>
      <c r="K92" s="268"/>
      <c r="L92" s="236"/>
      <c r="M92" s="235"/>
      <c r="N92" s="330">
        <f>+G54</f>
        <v>89788</v>
      </c>
      <c r="O92" s="331" t="s">
        <v>2131</v>
      </c>
    </row>
    <row r="93" spans="1:16" x14ac:dyDescent="0.15">
      <c r="A93" s="230" t="s">
        <v>2127</v>
      </c>
      <c r="B93" s="457" t="s">
        <v>2138</v>
      </c>
      <c r="C93" s="336"/>
      <c r="D93" s="456"/>
      <c r="E93" s="231" t="s">
        <v>67</v>
      </c>
      <c r="F93" s="455">
        <v>1676958.31</v>
      </c>
      <c r="G93" s="232" t="s">
        <v>98</v>
      </c>
      <c r="H93" s="233">
        <v>41351</v>
      </c>
      <c r="I93" s="234" t="s">
        <v>199</v>
      </c>
      <c r="J93" s="273">
        <v>158752.56</v>
      </c>
      <c r="K93" s="268"/>
      <c r="L93" s="236"/>
      <c r="M93" s="235"/>
      <c r="N93" s="330">
        <f>+G58</f>
        <v>44902</v>
      </c>
      <c r="O93" s="331" t="s">
        <v>2132</v>
      </c>
    </row>
    <row r="94" spans="1:16" x14ac:dyDescent="0.15">
      <c r="A94" s="230" t="s">
        <v>2128</v>
      </c>
      <c r="B94" s="457" t="s">
        <v>2139</v>
      </c>
      <c r="C94" s="336"/>
      <c r="D94" s="456"/>
      <c r="E94" s="231" t="s">
        <v>67</v>
      </c>
      <c r="F94" s="455">
        <v>1639839.01</v>
      </c>
      <c r="G94" s="232" t="s">
        <v>98</v>
      </c>
      <c r="H94" s="233">
        <v>41351</v>
      </c>
      <c r="I94" s="234" t="s">
        <v>199</v>
      </c>
      <c r="J94" s="273">
        <v>34697.518100000998</v>
      </c>
      <c r="K94" s="268"/>
      <c r="L94" s="236"/>
      <c r="M94" s="235"/>
      <c r="N94" s="330"/>
      <c r="O94" s="331"/>
    </row>
    <row r="95" spans="1:16" ht="12" thickBot="1" x14ac:dyDescent="0.2">
      <c r="A95" s="230"/>
      <c r="B95" s="456"/>
      <c r="C95" s="336"/>
      <c r="D95" s="456"/>
      <c r="E95" s="231"/>
      <c r="F95" s="455"/>
      <c r="G95" s="232"/>
      <c r="H95" s="233"/>
      <c r="I95" s="401" t="s">
        <v>1920</v>
      </c>
      <c r="J95" s="274">
        <f>SUM(J88:J94)</f>
        <v>669316.19500000018</v>
      </c>
      <c r="K95" s="268"/>
      <c r="L95" s="236"/>
      <c r="M95" s="235"/>
      <c r="N95" s="330"/>
      <c r="O95" s="331"/>
    </row>
    <row r="96" spans="1:16" ht="12" thickTop="1" x14ac:dyDescent="0.15">
      <c r="A96" s="230" t="s">
        <v>2069</v>
      </c>
      <c r="B96" s="457" t="s">
        <v>2133</v>
      </c>
      <c r="C96" s="336"/>
      <c r="D96" s="456"/>
      <c r="E96" s="231" t="s">
        <v>67</v>
      </c>
      <c r="F96" s="455">
        <v>37547906.25</v>
      </c>
      <c r="G96" s="232" t="s">
        <v>98</v>
      </c>
      <c r="H96" s="233">
        <v>41331</v>
      </c>
      <c r="I96" s="234" t="s">
        <v>199</v>
      </c>
      <c r="J96" s="273">
        <v>307851.84500000003</v>
      </c>
      <c r="L96" s="236"/>
      <c r="M96" s="266">
        <f>+O96-O85</f>
        <v>0</v>
      </c>
      <c r="N96" s="228" t="s">
        <v>56</v>
      </c>
      <c r="O96" s="333">
        <f>SUM(N86:N95)</f>
        <v>861391.36889999895</v>
      </c>
      <c r="P96" s="259"/>
    </row>
    <row r="97" spans="1:16" ht="12" thickBot="1" x14ac:dyDescent="0.2">
      <c r="A97" s="230"/>
      <c r="B97" s="456"/>
      <c r="C97" s="336"/>
      <c r="D97" s="456"/>
      <c r="E97" s="231"/>
      <c r="F97" s="455"/>
      <c r="G97" s="232"/>
      <c r="H97" s="233"/>
      <c r="I97" s="401" t="s">
        <v>320</v>
      </c>
      <c r="J97" s="274">
        <f>SUM(J96)</f>
        <v>307851.84500000003</v>
      </c>
    </row>
    <row r="98" spans="1:16" ht="12" thickTop="1" x14ac:dyDescent="0.15">
      <c r="A98" s="181"/>
      <c r="B98" s="181" t="s">
        <v>10</v>
      </c>
      <c r="C98" s="348" t="s">
        <v>1008</v>
      </c>
      <c r="D98" s="181" t="s">
        <v>1118</v>
      </c>
      <c r="E98" s="181" t="s">
        <v>871</v>
      </c>
      <c r="F98" s="181" t="s">
        <v>872</v>
      </c>
      <c r="G98" s="181" t="s">
        <v>18</v>
      </c>
      <c r="J98" s="259"/>
    </row>
    <row r="99" spans="1:16" x14ac:dyDescent="0.15">
      <c r="A99" s="230" t="s">
        <v>2071</v>
      </c>
      <c r="B99" s="180">
        <v>33634</v>
      </c>
      <c r="C99" s="349">
        <v>25.7226</v>
      </c>
      <c r="D99" s="350">
        <f t="shared" ref="D99:D105" si="8">+B99*C99</f>
        <v>865153.92839999998</v>
      </c>
      <c r="E99" s="350">
        <f t="shared" ref="E99:E105" si="9">+D99*0.01</f>
        <v>8651.5392840000004</v>
      </c>
      <c r="F99" s="350">
        <f t="shared" ref="F99:F105" si="10">+E99*0.1</f>
        <v>865.15392840000004</v>
      </c>
      <c r="G99" s="351">
        <f t="shared" ref="G99:G105" si="11">+E99+F99</f>
        <v>9516.6932124000014</v>
      </c>
      <c r="J99" s="229"/>
    </row>
    <row r="100" spans="1:16" x14ac:dyDescent="0.15">
      <c r="A100" s="230" t="s">
        <v>2067</v>
      </c>
      <c r="B100" s="180">
        <v>107206</v>
      </c>
      <c r="C100" s="349">
        <v>25.3002</v>
      </c>
      <c r="D100" s="350">
        <f t="shared" si="8"/>
        <v>2712333.2412</v>
      </c>
      <c r="E100" s="350">
        <f t="shared" si="9"/>
        <v>27123.332412</v>
      </c>
      <c r="F100" s="350">
        <f t="shared" si="10"/>
        <v>2712.3332412</v>
      </c>
      <c r="G100" s="351">
        <f t="shared" si="11"/>
        <v>29835.665653199998</v>
      </c>
      <c r="J100" s="259"/>
    </row>
    <row r="101" spans="1:16" x14ac:dyDescent="0.15">
      <c r="A101" s="230" t="s">
        <v>2072</v>
      </c>
      <c r="B101" s="180">
        <v>114650</v>
      </c>
      <c r="C101" s="349">
        <v>24.811199999999999</v>
      </c>
      <c r="D101" s="350">
        <f t="shared" si="8"/>
        <v>2844604.08</v>
      </c>
      <c r="E101" s="350">
        <f t="shared" si="9"/>
        <v>28446.040800000002</v>
      </c>
      <c r="F101" s="350">
        <f t="shared" si="10"/>
        <v>2844.6040800000005</v>
      </c>
      <c r="G101" s="351">
        <f t="shared" si="11"/>
        <v>31290.644880000003</v>
      </c>
      <c r="J101" s="259"/>
    </row>
    <row r="102" spans="1:16" x14ac:dyDescent="0.15">
      <c r="A102" s="230" t="s">
        <v>2073</v>
      </c>
      <c r="B102" s="180">
        <v>83458</v>
      </c>
      <c r="C102" s="349">
        <v>24.497599999999998</v>
      </c>
      <c r="D102" s="350">
        <f t="shared" si="8"/>
        <v>2044520.7007999998</v>
      </c>
      <c r="E102" s="350">
        <f t="shared" si="9"/>
        <v>20445.207007999998</v>
      </c>
      <c r="F102" s="350">
        <f t="shared" si="10"/>
        <v>2044.5207007999998</v>
      </c>
      <c r="G102" s="351">
        <f t="shared" si="11"/>
        <v>22489.727708799997</v>
      </c>
      <c r="J102" s="259"/>
    </row>
    <row r="103" spans="1:16" x14ac:dyDescent="0.15">
      <c r="A103" s="230" t="s">
        <v>2126</v>
      </c>
      <c r="B103" s="180">
        <v>136918</v>
      </c>
      <c r="C103" s="349">
        <v>23.894600000000001</v>
      </c>
      <c r="D103" s="350">
        <f t="shared" si="8"/>
        <v>3271600.8428000002</v>
      </c>
      <c r="E103" s="350">
        <f t="shared" si="9"/>
        <v>32716.008428000005</v>
      </c>
      <c r="F103" s="350">
        <f t="shared" si="10"/>
        <v>3271.6008428000005</v>
      </c>
      <c r="G103" s="351">
        <f t="shared" si="11"/>
        <v>35987.609270800007</v>
      </c>
      <c r="J103" s="259"/>
    </row>
    <row r="104" spans="1:16" x14ac:dyDescent="0.15">
      <c r="A104" s="230" t="s">
        <v>2127</v>
      </c>
      <c r="B104" s="180">
        <v>158753</v>
      </c>
      <c r="C104" s="349">
        <v>23.834800000000001</v>
      </c>
      <c r="D104" s="350">
        <f t="shared" si="8"/>
        <v>3783846.0044000004</v>
      </c>
      <c r="E104" s="350">
        <f t="shared" si="9"/>
        <v>37838.460044000007</v>
      </c>
      <c r="F104" s="350">
        <f t="shared" si="10"/>
        <v>3783.8460044000008</v>
      </c>
      <c r="G104" s="351">
        <f t="shared" si="11"/>
        <v>41622.306048400009</v>
      </c>
    </row>
    <row r="105" spans="1:16" x14ac:dyDescent="0.15">
      <c r="A105" s="230" t="s">
        <v>2128</v>
      </c>
      <c r="B105" s="180">
        <v>34698</v>
      </c>
      <c r="C105" s="349">
        <v>23.7257</v>
      </c>
      <c r="D105" s="350">
        <f t="shared" si="8"/>
        <v>823234.33860000002</v>
      </c>
      <c r="E105" s="350">
        <f t="shared" si="9"/>
        <v>8232.3433860000005</v>
      </c>
      <c r="F105" s="350">
        <f t="shared" si="10"/>
        <v>823.23433860000011</v>
      </c>
      <c r="G105" s="351">
        <f t="shared" si="11"/>
        <v>9055.5777245999998</v>
      </c>
    </row>
    <row r="106" spans="1:16" s="181" customFormat="1" ht="12" thickBot="1" x14ac:dyDescent="0.2">
      <c r="A106" s="230"/>
      <c r="B106" s="381">
        <f>SUM(B99:B105)</f>
        <v>669317</v>
      </c>
      <c r="C106" s="349"/>
      <c r="D106" s="350"/>
      <c r="E106" s="380">
        <f>SUM(E99:E105)</f>
        <v>163452.931362</v>
      </c>
      <c r="F106" s="380">
        <f t="shared" ref="F106:G106" si="12">SUM(F99:F105)</f>
        <v>16345.2931362</v>
      </c>
      <c r="G106" s="380">
        <f t="shared" si="12"/>
        <v>179798.22449820003</v>
      </c>
      <c r="I106" s="180"/>
      <c r="J106" s="182"/>
      <c r="L106" s="180"/>
      <c r="M106" s="182"/>
      <c r="N106" s="180"/>
      <c r="O106" s="180"/>
      <c r="P106" s="182"/>
    </row>
    <row r="107" spans="1:16" s="181" customFormat="1" ht="12" thickTop="1" x14ac:dyDescent="0.15">
      <c r="A107" s="230" t="s">
        <v>2069</v>
      </c>
      <c r="B107" s="180">
        <v>307852</v>
      </c>
      <c r="C107" s="349">
        <v>26.005199999999999</v>
      </c>
      <c r="D107" s="350">
        <f t="shared" ref="D107" si="13">+B107*C107</f>
        <v>8005752.8303999994</v>
      </c>
      <c r="E107" s="350">
        <f t="shared" ref="E107" si="14">+D107*0.01</f>
        <v>80057.528303999992</v>
      </c>
      <c r="F107" s="350">
        <f t="shared" ref="F107" si="15">+E107*0.1</f>
        <v>8005.7528303999998</v>
      </c>
      <c r="G107" s="351">
        <f t="shared" ref="G107" si="16">+E107+F107</f>
        <v>88063.281134399993</v>
      </c>
      <c r="I107" s="180"/>
      <c r="J107" s="182"/>
      <c r="L107" s="180"/>
      <c r="M107" s="182"/>
      <c r="N107" s="180"/>
      <c r="O107" s="180"/>
      <c r="P107" s="182"/>
    </row>
    <row r="108" spans="1:16" s="181" customFormat="1" ht="12" thickBot="1" x14ac:dyDescent="0.2">
      <c r="A108" s="182"/>
      <c r="B108" s="402">
        <f>SUM(B107)</f>
        <v>307852</v>
      </c>
      <c r="C108" s="180"/>
      <c r="E108" s="352">
        <f>SUM(E107)</f>
        <v>80057.528303999992</v>
      </c>
      <c r="F108" s="352">
        <f t="shared" ref="F108:G108" si="17">SUM(F107)</f>
        <v>8005.7528303999998</v>
      </c>
      <c r="G108" s="352">
        <f t="shared" si="17"/>
        <v>88063.281134399993</v>
      </c>
      <c r="I108" s="180"/>
      <c r="J108" s="182"/>
      <c r="L108" s="180"/>
      <c r="M108" s="182"/>
      <c r="N108" s="180"/>
      <c r="O108" s="180"/>
      <c r="P108" s="182"/>
    </row>
    <row r="109" spans="1:16" ht="12" thickTop="1" x14ac:dyDescent="0.15"/>
    <row r="112" spans="1:16" s="181" customFormat="1" x14ac:dyDescent="0.15">
      <c r="A112" s="182"/>
      <c r="B112" s="179"/>
      <c r="C112" s="180"/>
      <c r="F112" s="182"/>
      <c r="G112" s="180"/>
      <c r="I112" s="180"/>
      <c r="J112" s="182"/>
      <c r="L112" s="180"/>
      <c r="M112" s="182"/>
      <c r="N112" s="180"/>
      <c r="O112" s="180"/>
      <c r="P112" s="182"/>
    </row>
    <row r="113" spans="1:16" s="181" customFormat="1" x14ac:dyDescent="0.15">
      <c r="A113" s="182"/>
      <c r="B113" s="179"/>
      <c r="C113" s="180"/>
      <c r="F113" s="182"/>
      <c r="G113" s="180"/>
      <c r="I113" s="180"/>
      <c r="J113" s="182"/>
      <c r="L113" s="180"/>
      <c r="M113" s="182"/>
      <c r="N113" s="180"/>
      <c r="O113" s="180"/>
      <c r="P113" s="182"/>
    </row>
    <row r="114" spans="1:16" s="181" customFormat="1" x14ac:dyDescent="0.15">
      <c r="A114" s="182"/>
      <c r="B114" s="179"/>
      <c r="C114" s="180"/>
      <c r="F114" s="182"/>
      <c r="G114" s="180"/>
      <c r="I114" s="180"/>
      <c r="J114" s="182"/>
      <c r="L114" s="180"/>
      <c r="M114" s="182"/>
      <c r="N114" s="180"/>
      <c r="O114" s="180"/>
      <c r="P114" s="182"/>
    </row>
    <row r="115" spans="1:16" s="181" customFormat="1" x14ac:dyDescent="0.15">
      <c r="A115" s="182"/>
      <c r="B115" s="179"/>
      <c r="C115" s="180"/>
      <c r="F115" s="182"/>
      <c r="G115" s="180"/>
      <c r="I115" s="180"/>
      <c r="J115" s="182"/>
      <c r="L115" s="180"/>
      <c r="M115" s="182"/>
      <c r="N115" s="180"/>
      <c r="O115" s="180"/>
      <c r="P115" s="182"/>
    </row>
    <row r="116" spans="1:16" s="181" customFormat="1" x14ac:dyDescent="0.15">
      <c r="A116" s="182"/>
      <c r="B116" s="179"/>
      <c r="C116" s="180"/>
      <c r="F116" s="182"/>
      <c r="G116" s="180"/>
      <c r="I116" s="180"/>
      <c r="J116" s="182"/>
      <c r="L116" s="180"/>
      <c r="M116" s="182"/>
      <c r="N116" s="180"/>
      <c r="O116" s="180"/>
      <c r="P116" s="182"/>
    </row>
    <row r="117" spans="1:16" s="181" customFormat="1" x14ac:dyDescent="0.15">
      <c r="A117" s="182"/>
      <c r="B117" s="179"/>
      <c r="C117" s="180"/>
      <c r="F117" s="182"/>
      <c r="G117" s="180"/>
      <c r="I117" s="180"/>
      <c r="J117" s="182"/>
      <c r="L117" s="180"/>
      <c r="M117" s="182"/>
      <c r="N117" s="180"/>
      <c r="O117" s="180"/>
      <c r="P117" s="182"/>
    </row>
    <row r="118" spans="1:16" s="181" customFormat="1" x14ac:dyDescent="0.15">
      <c r="A118" s="182"/>
      <c r="B118" s="179"/>
      <c r="C118" s="180"/>
      <c r="F118" s="182"/>
      <c r="G118" s="180"/>
      <c r="I118" s="180"/>
      <c r="J118" s="182"/>
      <c r="L118" s="180"/>
      <c r="M118" s="182"/>
      <c r="N118" s="180"/>
      <c r="O118" s="180"/>
      <c r="P118" s="182"/>
    </row>
  </sheetData>
  <mergeCells count="7">
    <mergeCell ref="B86:D86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P152"/>
  <sheetViews>
    <sheetView topLeftCell="D1" zoomScale="115" zoomScaleNormal="115" workbookViewId="0">
      <pane ySplit="6" topLeftCell="A85" activePane="bottomLeft" state="frozen"/>
      <selection pane="bottomLeft" activeCell="G100" sqref="G100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2070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2008</v>
      </c>
      <c r="B7" s="263"/>
      <c r="C7" s="328">
        <v>110001.04829999908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110001.04829999908</v>
      </c>
      <c r="O7" s="328">
        <f>+C111</f>
        <v>829888.83329999913</v>
      </c>
    </row>
    <row r="8" spans="1:15" x14ac:dyDescent="0.15">
      <c r="A8" s="193" t="s">
        <v>2013</v>
      </c>
      <c r="B8" s="193"/>
      <c r="C8" s="329">
        <v>134954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110001.04829999908</v>
      </c>
      <c r="O8" s="329">
        <f>O7+G8-I8-L8</f>
        <v>829888.83329999913</v>
      </c>
    </row>
    <row r="9" spans="1:15" x14ac:dyDescent="0.15">
      <c r="A9" s="193" t="s">
        <v>2014</v>
      </c>
      <c r="B9" s="193"/>
      <c r="C9" s="329">
        <v>90002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110001.04829999908</v>
      </c>
      <c r="O9" s="329">
        <f t="shared" ref="O9" si="1">O8+G9-I9-L9</f>
        <v>829888.83329999913</v>
      </c>
    </row>
    <row r="10" spans="1:15" x14ac:dyDescent="0.15">
      <c r="A10" s="193" t="s">
        <v>2015</v>
      </c>
      <c r="B10" s="193"/>
      <c r="C10" s="329">
        <v>89929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85" si="2">+N9-I10-L10</f>
        <v>110001.04829999908</v>
      </c>
      <c r="O10" s="329">
        <f t="shared" ref="O10:O85" si="3">O9+G10-I10-L10</f>
        <v>829888.83329999913</v>
      </c>
    </row>
    <row r="11" spans="1:15" x14ac:dyDescent="0.15">
      <c r="A11" s="193" t="s">
        <v>2016</v>
      </c>
      <c r="B11" s="193"/>
      <c r="C11" s="329">
        <v>90022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110001.04829999908</v>
      </c>
      <c r="O11" s="329">
        <f t="shared" si="3"/>
        <v>829888.83329999913</v>
      </c>
    </row>
    <row r="12" spans="1:15" x14ac:dyDescent="0.15">
      <c r="A12" s="193" t="s">
        <v>2017</v>
      </c>
      <c r="B12" s="193"/>
      <c r="C12" s="329">
        <v>89913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110001.04829999908</v>
      </c>
      <c r="O12" s="329">
        <f t="shared" si="3"/>
        <v>829888.83329999913</v>
      </c>
    </row>
    <row r="13" spans="1:15" x14ac:dyDescent="0.15">
      <c r="A13" s="193" t="s">
        <v>2009</v>
      </c>
      <c r="B13" s="193"/>
      <c r="C13" s="329">
        <v>89911.785000000003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110001.04829999908</v>
      </c>
      <c r="O13" s="329">
        <f t="shared" si="3"/>
        <v>829888.83329999913</v>
      </c>
    </row>
    <row r="14" spans="1:15" x14ac:dyDescent="0.15">
      <c r="A14" s="193" t="s">
        <v>2018</v>
      </c>
      <c r="B14" s="193"/>
      <c r="C14" s="329">
        <v>135156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110001.04829999908</v>
      </c>
      <c r="O14" s="329">
        <f t="shared" si="3"/>
        <v>829888.83329999913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2"/>
        <v>110001.04829999908</v>
      </c>
      <c r="O15" s="329">
        <f t="shared" si="3"/>
        <v>829888.83329999913</v>
      </c>
    </row>
    <row r="16" spans="1:15" x14ac:dyDescent="0.15">
      <c r="A16" s="193"/>
      <c r="B16" s="193"/>
      <c r="C16" s="329"/>
      <c r="D16" s="201" t="s">
        <v>2033</v>
      </c>
      <c r="E16" s="193" t="s">
        <v>1283</v>
      </c>
      <c r="F16" s="193" t="s">
        <v>2061</v>
      </c>
      <c r="G16" s="329">
        <v>90058</v>
      </c>
      <c r="H16" s="201" t="s">
        <v>2033</v>
      </c>
      <c r="I16" s="329">
        <v>34150.590000000004</v>
      </c>
      <c r="J16" s="193" t="s">
        <v>2008</v>
      </c>
      <c r="K16" s="193" t="s">
        <v>2074</v>
      </c>
      <c r="L16" s="329">
        <v>15588.26</v>
      </c>
      <c r="M16" s="193" t="s">
        <v>2008</v>
      </c>
      <c r="N16" s="329">
        <f t="shared" si="2"/>
        <v>60262.198299999065</v>
      </c>
      <c r="O16" s="329">
        <f t="shared" si="3"/>
        <v>870207.98329999915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2034</v>
      </c>
      <c r="I17" s="329">
        <v>2349.29</v>
      </c>
      <c r="J17" s="193" t="s">
        <v>2008</v>
      </c>
      <c r="K17" s="193"/>
      <c r="L17" s="329"/>
      <c r="M17" s="193"/>
      <c r="N17" s="329">
        <f t="shared" si="2"/>
        <v>57912.908299999064</v>
      </c>
      <c r="O17" s="329">
        <f t="shared" si="3"/>
        <v>867858.69329999911</v>
      </c>
    </row>
    <row r="18" spans="1:15" x14ac:dyDescent="0.15">
      <c r="A18" s="193"/>
      <c r="B18" s="193"/>
      <c r="C18" s="329"/>
      <c r="D18" s="201" t="s">
        <v>2035</v>
      </c>
      <c r="E18" s="193" t="s">
        <v>319</v>
      </c>
      <c r="F18" s="203" t="s">
        <v>2009</v>
      </c>
      <c r="G18" s="329">
        <v>134968.927</v>
      </c>
      <c r="H18" s="201" t="s">
        <v>2035</v>
      </c>
      <c r="I18" s="329">
        <v>3791.84</v>
      </c>
      <c r="J18" s="193" t="s">
        <v>2008</v>
      </c>
      <c r="K18" s="193" t="s">
        <v>2074</v>
      </c>
      <c r="L18" s="329">
        <v>29473.03</v>
      </c>
      <c r="M18" s="193" t="s">
        <v>2008</v>
      </c>
      <c r="N18" s="329">
        <f t="shared" si="2"/>
        <v>24648.038299999069</v>
      </c>
      <c r="O18" s="329">
        <f t="shared" si="3"/>
        <v>969562.75029999914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2035</v>
      </c>
      <c r="I19" s="329"/>
      <c r="J19" s="193"/>
      <c r="K19" s="193" t="s">
        <v>2074</v>
      </c>
      <c r="L19" s="329">
        <v>18607.34</v>
      </c>
      <c r="M19" s="193" t="s">
        <v>2008</v>
      </c>
      <c r="N19" s="329">
        <f t="shared" si="2"/>
        <v>6040.6982999990687</v>
      </c>
      <c r="O19" s="329">
        <f t="shared" si="3"/>
        <v>950955.41029999917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2035</v>
      </c>
      <c r="I20" s="329"/>
      <c r="J20" s="193"/>
      <c r="K20" s="193" t="s">
        <v>2074</v>
      </c>
      <c r="L20" s="329">
        <v>4251.71</v>
      </c>
      <c r="M20" s="193" t="s">
        <v>2008</v>
      </c>
      <c r="N20" s="329">
        <f t="shared" ref="N20:N27" si="4">+N19-I20-L20</f>
        <v>1788.9882999990687</v>
      </c>
      <c r="O20" s="329">
        <f t="shared" ref="O20:O27" si="5">O19+G20-I20-L20</f>
        <v>946703.70029999921</v>
      </c>
    </row>
    <row r="21" spans="1:15" x14ac:dyDescent="0.15">
      <c r="A21" s="193"/>
      <c r="B21" s="193"/>
      <c r="C21" s="329"/>
      <c r="D21" s="201"/>
      <c r="E21" s="193"/>
      <c r="F21" s="193"/>
      <c r="G21" s="329"/>
      <c r="H21" s="201" t="s">
        <v>2035</v>
      </c>
      <c r="I21" s="329"/>
      <c r="J21" s="193"/>
      <c r="K21" s="193" t="s">
        <v>2074</v>
      </c>
      <c r="L21" s="329">
        <v>1788.9882999990687</v>
      </c>
      <c r="M21" s="193" t="s">
        <v>2008</v>
      </c>
      <c r="N21" s="329">
        <f t="shared" si="4"/>
        <v>0</v>
      </c>
      <c r="O21" s="329">
        <f t="shared" si="5"/>
        <v>944914.71200000017</v>
      </c>
    </row>
    <row r="22" spans="1:15" x14ac:dyDescent="0.15">
      <c r="A22" s="193"/>
      <c r="B22" s="193"/>
      <c r="C22" s="329"/>
      <c r="D22" s="201"/>
      <c r="E22" s="193"/>
      <c r="F22" s="193"/>
      <c r="G22" s="329"/>
      <c r="H22" s="201" t="s">
        <v>2035</v>
      </c>
      <c r="I22" s="329"/>
      <c r="J22" s="193"/>
      <c r="K22" s="193" t="s">
        <v>2075</v>
      </c>
      <c r="L22" s="329">
        <v>3823.3017000009299</v>
      </c>
      <c r="M22" s="193" t="s">
        <v>2013</v>
      </c>
      <c r="N22" s="329">
        <f>C8+N21-I22-L22</f>
        <v>131130.69829999906</v>
      </c>
      <c r="O22" s="329">
        <f t="shared" si="5"/>
        <v>941091.41029999929</v>
      </c>
    </row>
    <row r="23" spans="1:15" x14ac:dyDescent="0.15">
      <c r="A23" s="193"/>
      <c r="B23" s="193"/>
      <c r="C23" s="329"/>
      <c r="D23" s="201"/>
      <c r="E23" s="193"/>
      <c r="F23" s="193"/>
      <c r="G23" s="329"/>
      <c r="H23" s="201" t="s">
        <v>2036</v>
      </c>
      <c r="I23" s="329">
        <v>10166.91</v>
      </c>
      <c r="J23" s="193" t="s">
        <v>2013</v>
      </c>
      <c r="K23" s="193" t="s">
        <v>2075</v>
      </c>
      <c r="L23" s="329">
        <v>34869.39</v>
      </c>
      <c r="M23" s="193" t="s">
        <v>2013</v>
      </c>
      <c r="N23" s="329">
        <f t="shared" si="4"/>
        <v>86094.398299999055</v>
      </c>
      <c r="O23" s="329">
        <f t="shared" si="5"/>
        <v>896055.11029999924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2036</v>
      </c>
      <c r="I24" s="329"/>
      <c r="J24" s="193"/>
      <c r="K24" s="193" t="s">
        <v>2075</v>
      </c>
      <c r="L24" s="329">
        <v>9979.9599999999991</v>
      </c>
      <c r="M24" s="193" t="s">
        <v>2013</v>
      </c>
      <c r="N24" s="329">
        <f t="shared" si="4"/>
        <v>76114.438299999048</v>
      </c>
      <c r="O24" s="329">
        <f t="shared" si="5"/>
        <v>886075.15029999928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2037</v>
      </c>
      <c r="I25" s="329">
        <v>5034.93</v>
      </c>
      <c r="J25" s="193" t="s">
        <v>2013</v>
      </c>
      <c r="K25" s="193" t="s">
        <v>2075</v>
      </c>
      <c r="L25" s="329">
        <v>15760.41</v>
      </c>
      <c r="M25" s="193" t="s">
        <v>2013</v>
      </c>
      <c r="N25" s="329">
        <f t="shared" si="4"/>
        <v>55319.098299999052</v>
      </c>
      <c r="O25" s="329">
        <f t="shared" si="5"/>
        <v>865279.8102999992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2037</v>
      </c>
      <c r="I26" s="329"/>
      <c r="J26" s="193"/>
      <c r="K26" s="193" t="s">
        <v>2075</v>
      </c>
      <c r="L26" s="329">
        <v>9332.32</v>
      </c>
      <c r="M26" s="193" t="s">
        <v>2013</v>
      </c>
      <c r="N26" s="329">
        <f t="shared" si="4"/>
        <v>45986.778299999052</v>
      </c>
      <c r="O26" s="329">
        <f t="shared" si="5"/>
        <v>855947.49029999925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2037</v>
      </c>
      <c r="I27" s="329"/>
      <c r="J27" s="193"/>
      <c r="K27" s="193" t="s">
        <v>2075</v>
      </c>
      <c r="L27" s="329">
        <v>34926.74</v>
      </c>
      <c r="M27" s="193" t="s">
        <v>2013</v>
      </c>
      <c r="N27" s="329">
        <f t="shared" si="4"/>
        <v>11060.038299999054</v>
      </c>
      <c r="O27" s="329">
        <f t="shared" si="5"/>
        <v>821020.75029999926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2037</v>
      </c>
      <c r="I28" s="329"/>
      <c r="J28" s="193"/>
      <c r="K28" s="193" t="s">
        <v>2075</v>
      </c>
      <c r="L28" s="329">
        <v>11060.038299999054</v>
      </c>
      <c r="M28" s="193" t="s">
        <v>2013</v>
      </c>
      <c r="N28" s="329">
        <f t="shared" ref="N28:N32" si="6">+N27-I28-L28</f>
        <v>0</v>
      </c>
      <c r="O28" s="329">
        <f t="shared" ref="O28:O32" si="7">O27+G28-I28-L28</f>
        <v>809960.71200000017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2037</v>
      </c>
      <c r="I29" s="329"/>
      <c r="J29" s="193"/>
      <c r="K29" s="193" t="s">
        <v>2075</v>
      </c>
      <c r="L29" s="329">
        <v>8002.3617000009499</v>
      </c>
      <c r="M29" s="193" t="s">
        <v>2014</v>
      </c>
      <c r="N29" s="329">
        <f>C9+N28-I29-L29</f>
        <v>81999.638299999046</v>
      </c>
      <c r="O29" s="329">
        <f t="shared" si="7"/>
        <v>801958.35029999923</v>
      </c>
    </row>
    <row r="30" spans="1:15" x14ac:dyDescent="0.15">
      <c r="A30" s="193"/>
      <c r="B30" s="193"/>
      <c r="C30" s="329"/>
      <c r="D30" s="201" t="s">
        <v>2038</v>
      </c>
      <c r="E30" s="193" t="s">
        <v>1283</v>
      </c>
      <c r="F30" s="193" t="s">
        <v>2062</v>
      </c>
      <c r="G30" s="329">
        <v>134947</v>
      </c>
      <c r="H30" s="201" t="s">
        <v>2038</v>
      </c>
      <c r="I30" s="329">
        <v>15251.36</v>
      </c>
      <c r="J30" s="193" t="s">
        <v>2014</v>
      </c>
      <c r="K30" s="193" t="s">
        <v>2075</v>
      </c>
      <c r="L30" s="329">
        <v>32245.19</v>
      </c>
      <c r="M30" s="193" t="s">
        <v>2014</v>
      </c>
      <c r="N30" s="329">
        <f t="shared" si="6"/>
        <v>34503.088299999043</v>
      </c>
      <c r="O30" s="329">
        <f t="shared" si="7"/>
        <v>889408.8002999993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2038</v>
      </c>
      <c r="I31" s="329"/>
      <c r="J31" s="193"/>
      <c r="K31" s="193" t="s">
        <v>2075</v>
      </c>
      <c r="L31" s="329">
        <v>4754.55</v>
      </c>
      <c r="M31" s="193" t="s">
        <v>2014</v>
      </c>
      <c r="N31" s="329">
        <f t="shared" si="6"/>
        <v>29748.538299999043</v>
      </c>
      <c r="O31" s="329">
        <f t="shared" si="7"/>
        <v>884654.25029999926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2038</v>
      </c>
      <c r="I32" s="329"/>
      <c r="J32" s="193"/>
      <c r="K32" s="193" t="s">
        <v>2075</v>
      </c>
      <c r="L32" s="329">
        <v>17634.63</v>
      </c>
      <c r="M32" s="193" t="s">
        <v>2014</v>
      </c>
      <c r="N32" s="329">
        <f t="shared" si="6"/>
        <v>12113.908299999042</v>
      </c>
      <c r="O32" s="329">
        <f t="shared" si="7"/>
        <v>867019.62029999925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2038</v>
      </c>
      <c r="I33" s="329"/>
      <c r="J33" s="193"/>
      <c r="K33" s="193" t="s">
        <v>2075</v>
      </c>
      <c r="L33" s="329">
        <v>12113.908299999042</v>
      </c>
      <c r="M33" s="193" t="s">
        <v>2014</v>
      </c>
      <c r="N33" s="329">
        <f t="shared" ref="N33:N38" si="8">+N32-I33-L33</f>
        <v>0</v>
      </c>
      <c r="O33" s="329">
        <f t="shared" ref="O33:O38" si="9">O32+G33-I33-L33</f>
        <v>854905.71200000017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2038</v>
      </c>
      <c r="I34" s="329"/>
      <c r="J34" s="193"/>
      <c r="K34" s="193" t="s">
        <v>2075</v>
      </c>
      <c r="L34" s="329">
        <v>3982.1917000009598</v>
      </c>
      <c r="M34" s="193" t="s">
        <v>2015</v>
      </c>
      <c r="N34" s="329">
        <f>C10+N33-I34-L34</f>
        <v>85946.808299999044</v>
      </c>
      <c r="O34" s="329">
        <f t="shared" si="9"/>
        <v>850923.52029999916</v>
      </c>
    </row>
    <row r="35" spans="1:15" x14ac:dyDescent="0.15">
      <c r="A35" s="193"/>
      <c r="B35" s="193"/>
      <c r="C35" s="329"/>
      <c r="D35" s="201"/>
      <c r="E35" s="193"/>
      <c r="F35" s="193"/>
      <c r="G35" s="329"/>
      <c r="H35" s="201" t="s">
        <v>2039</v>
      </c>
      <c r="I35" s="329">
        <v>4753.03</v>
      </c>
      <c r="J35" s="193" t="s">
        <v>2015</v>
      </c>
      <c r="K35" s="193" t="s">
        <v>2075</v>
      </c>
      <c r="L35" s="329">
        <v>28826.15</v>
      </c>
      <c r="M35" s="193" t="s">
        <v>2015</v>
      </c>
      <c r="N35" s="329">
        <f t="shared" si="8"/>
        <v>52367.628299999044</v>
      </c>
      <c r="O35" s="329">
        <f t="shared" si="9"/>
        <v>817344.34029999911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2039</v>
      </c>
      <c r="I36" s="329"/>
      <c r="J36" s="193"/>
      <c r="K36" s="193" t="s">
        <v>2075</v>
      </c>
      <c r="L36" s="329">
        <v>21725.59</v>
      </c>
      <c r="M36" s="193" t="s">
        <v>2015</v>
      </c>
      <c r="N36" s="329">
        <f t="shared" si="8"/>
        <v>30642.038299999043</v>
      </c>
      <c r="O36" s="329">
        <f t="shared" si="9"/>
        <v>795618.75029999914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2039</v>
      </c>
      <c r="I37" s="329"/>
      <c r="J37" s="193"/>
      <c r="K37" s="193" t="s">
        <v>2075</v>
      </c>
      <c r="L37" s="329">
        <v>19606.02</v>
      </c>
      <c r="M37" s="193" t="s">
        <v>2015</v>
      </c>
      <c r="N37" s="329">
        <f t="shared" si="8"/>
        <v>11036.018299999043</v>
      </c>
      <c r="O37" s="329">
        <f t="shared" si="9"/>
        <v>776012.73029999912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2039</v>
      </c>
      <c r="I38" s="329"/>
      <c r="J38" s="193"/>
      <c r="K38" s="193" t="s">
        <v>2075</v>
      </c>
      <c r="L38" s="329">
        <v>11036.018299999043</v>
      </c>
      <c r="M38" s="193" t="s">
        <v>2015</v>
      </c>
      <c r="N38" s="329">
        <f t="shared" si="8"/>
        <v>0</v>
      </c>
      <c r="O38" s="329">
        <f t="shared" si="9"/>
        <v>764976.71200000006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2039</v>
      </c>
      <c r="I39" s="329"/>
      <c r="J39" s="193"/>
      <c r="K39" s="193" t="s">
        <v>2075</v>
      </c>
      <c r="L39" s="329">
        <v>9754.7617000009595</v>
      </c>
      <c r="M39" s="193" t="s">
        <v>2016</v>
      </c>
      <c r="N39" s="329">
        <f>C11+N38-I39-L39</f>
        <v>80267.238299999037</v>
      </c>
      <c r="O39" s="329">
        <f t="shared" ref="O39:O42" si="10">O38+G39-I39-L39</f>
        <v>755221.95029999909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2039</v>
      </c>
      <c r="I40" s="329"/>
      <c r="J40" s="193"/>
      <c r="K40" s="193" t="s">
        <v>2075</v>
      </c>
      <c r="L40" s="329">
        <v>33508.199999999997</v>
      </c>
      <c r="M40" s="193" t="s">
        <v>2016</v>
      </c>
      <c r="N40" s="329">
        <f t="shared" ref="N40:N42" si="11">+N39-I40-L40</f>
        <v>46759.03829999904</v>
      </c>
      <c r="O40" s="329">
        <f t="shared" si="10"/>
        <v>721713.75029999914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2039</v>
      </c>
      <c r="I41" s="329"/>
      <c r="J41" s="193"/>
      <c r="K41" s="193" t="s">
        <v>2075</v>
      </c>
      <c r="L41" s="329">
        <v>20451.849999999999</v>
      </c>
      <c r="M41" s="193" t="s">
        <v>2016</v>
      </c>
      <c r="N41" s="329">
        <f t="shared" si="11"/>
        <v>26307.188299999041</v>
      </c>
      <c r="O41" s="329">
        <f t="shared" si="10"/>
        <v>701261.90029999916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2040</v>
      </c>
      <c r="I42" s="329">
        <v>3719.88</v>
      </c>
      <c r="J42" s="193" t="s">
        <v>2016</v>
      </c>
      <c r="K42" s="193" t="s">
        <v>2075</v>
      </c>
      <c r="L42" s="329">
        <v>7796.63</v>
      </c>
      <c r="M42" s="193" t="s">
        <v>2016</v>
      </c>
      <c r="N42" s="329">
        <f t="shared" si="11"/>
        <v>14790.678299999039</v>
      </c>
      <c r="O42" s="329">
        <f t="shared" si="10"/>
        <v>689745.39029999916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2040</v>
      </c>
      <c r="I43" s="329"/>
      <c r="J43" s="193"/>
      <c r="K43" s="193" t="s">
        <v>2075</v>
      </c>
      <c r="L43" s="329">
        <v>14790.678299999039</v>
      </c>
      <c r="M43" s="193" t="s">
        <v>2016</v>
      </c>
      <c r="N43" s="329">
        <f t="shared" ref="N43:N47" si="12">+N42-I43-L43</f>
        <v>0</v>
      </c>
      <c r="O43" s="329">
        <f t="shared" ref="O43:O47" si="13">O42+G43-I43-L43</f>
        <v>674954.71200000006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2040</v>
      </c>
      <c r="I44" s="329"/>
      <c r="J44" s="193"/>
      <c r="K44" s="193" t="s">
        <v>2075</v>
      </c>
      <c r="L44" s="329">
        <v>2089.1817000009601</v>
      </c>
      <c r="M44" s="193" t="s">
        <v>2017</v>
      </c>
      <c r="N44" s="329">
        <f>C12+N43-I44-L44</f>
        <v>87823.818299999039</v>
      </c>
      <c r="O44" s="329">
        <f t="shared" si="13"/>
        <v>672865.53029999905</v>
      </c>
    </row>
    <row r="45" spans="1:15" x14ac:dyDescent="0.15">
      <c r="A45" s="193"/>
      <c r="B45" s="193"/>
      <c r="C45" s="329"/>
      <c r="D45" s="201"/>
      <c r="E45" s="193"/>
      <c r="F45" s="193"/>
      <c r="G45" s="329"/>
      <c r="H45" s="201" t="s">
        <v>2040</v>
      </c>
      <c r="I45" s="329"/>
      <c r="J45" s="193"/>
      <c r="K45" s="193" t="s">
        <v>2075</v>
      </c>
      <c r="L45" s="329">
        <v>58377.23</v>
      </c>
      <c r="M45" s="193" t="s">
        <v>2017</v>
      </c>
      <c r="N45" s="329">
        <f t="shared" si="12"/>
        <v>29446.588299999035</v>
      </c>
      <c r="O45" s="329">
        <f t="shared" si="13"/>
        <v>614488.30029999907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2040</v>
      </c>
      <c r="I46" s="329"/>
      <c r="J46" s="193"/>
      <c r="K46" s="193" t="s">
        <v>2075</v>
      </c>
      <c r="L46" s="329">
        <v>22043.29</v>
      </c>
      <c r="M46" s="193" t="s">
        <v>2017</v>
      </c>
      <c r="N46" s="329">
        <f t="shared" si="12"/>
        <v>7403.2982999990345</v>
      </c>
      <c r="O46" s="329">
        <f t="shared" si="13"/>
        <v>592445.01029999903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2041</v>
      </c>
      <c r="I47" s="329">
        <v>7403.2982999990345</v>
      </c>
      <c r="J47" s="193" t="s">
        <v>2017</v>
      </c>
      <c r="K47" s="193"/>
      <c r="L47" s="329"/>
      <c r="M47" s="193"/>
      <c r="N47" s="329">
        <f t="shared" si="12"/>
        <v>0</v>
      </c>
      <c r="O47" s="329">
        <f t="shared" si="13"/>
        <v>585041.71200000006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2041</v>
      </c>
      <c r="I48" s="329">
        <v>9205.2317000009607</v>
      </c>
      <c r="J48" s="193" t="s">
        <v>2009</v>
      </c>
      <c r="K48" s="193" t="s">
        <v>2074</v>
      </c>
      <c r="L48" s="329">
        <v>27300.83</v>
      </c>
      <c r="M48" s="193" t="s">
        <v>2009</v>
      </c>
      <c r="N48" s="329">
        <f>C13+N47-I48-L48</f>
        <v>53405.723299999037</v>
      </c>
      <c r="O48" s="329">
        <f t="shared" ref="O48:O50" si="14">O47+G48-I48-L48</f>
        <v>548535.65029999916</v>
      </c>
    </row>
    <row r="49" spans="1:15" x14ac:dyDescent="0.15">
      <c r="A49" s="193"/>
      <c r="B49" s="193"/>
      <c r="C49" s="329"/>
      <c r="D49" s="201"/>
      <c r="E49" s="193"/>
      <c r="F49" s="193"/>
      <c r="G49" s="329"/>
      <c r="H49" s="201" t="s">
        <v>2041</v>
      </c>
      <c r="I49" s="329"/>
      <c r="J49" s="193"/>
      <c r="K49" s="193" t="s">
        <v>2074</v>
      </c>
      <c r="L49" s="329">
        <v>3880.85</v>
      </c>
      <c r="M49" s="193" t="s">
        <v>2009</v>
      </c>
      <c r="N49" s="329">
        <f t="shared" ref="N49:N50" si="15">+N48-I49-L49</f>
        <v>49524.873299999039</v>
      </c>
      <c r="O49" s="329">
        <f t="shared" si="14"/>
        <v>544654.80029999919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 t="s">
        <v>2041</v>
      </c>
      <c r="I50" s="329"/>
      <c r="J50" s="193"/>
      <c r="K50" s="193" t="s">
        <v>2074</v>
      </c>
      <c r="L50" s="329">
        <v>18716.8</v>
      </c>
      <c r="M50" s="193" t="s">
        <v>2009</v>
      </c>
      <c r="N50" s="329">
        <f t="shared" si="15"/>
        <v>30808.07329999904</v>
      </c>
      <c r="O50" s="329">
        <f t="shared" si="14"/>
        <v>525938.00029999914</v>
      </c>
    </row>
    <row r="51" spans="1:15" x14ac:dyDescent="0.15">
      <c r="A51" s="193"/>
      <c r="B51" s="193"/>
      <c r="C51" s="329"/>
      <c r="D51" s="201"/>
      <c r="E51" s="193"/>
      <c r="F51" s="203"/>
      <c r="G51" s="329"/>
      <c r="H51" s="201" t="s">
        <v>2041</v>
      </c>
      <c r="I51" s="329"/>
      <c r="J51" s="193"/>
      <c r="K51" s="193" t="s">
        <v>2074</v>
      </c>
      <c r="L51" s="329">
        <v>18903.650000000001</v>
      </c>
      <c r="M51" s="193" t="s">
        <v>2009</v>
      </c>
      <c r="N51" s="329">
        <f t="shared" ref="N51:N56" si="16">+N50-I51-L51</f>
        <v>11904.423299999038</v>
      </c>
      <c r="O51" s="329">
        <f t="shared" ref="O51:O56" si="17">O50+G51-I51-L51</f>
        <v>507034.35029999912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2041</v>
      </c>
      <c r="I52" s="329"/>
      <c r="J52" s="193"/>
      <c r="K52" s="193" t="s">
        <v>2074</v>
      </c>
      <c r="L52" s="329">
        <v>11904.423299999038</v>
      </c>
      <c r="M52" s="193" t="s">
        <v>2009</v>
      </c>
      <c r="N52" s="329">
        <f t="shared" si="16"/>
        <v>0</v>
      </c>
      <c r="O52" s="329">
        <f t="shared" si="17"/>
        <v>495129.92700000008</v>
      </c>
    </row>
    <row r="53" spans="1:15" x14ac:dyDescent="0.15">
      <c r="A53" s="193"/>
      <c r="B53" s="193"/>
      <c r="C53" s="329"/>
      <c r="D53" s="201"/>
      <c r="E53" s="193"/>
      <c r="F53" s="203"/>
      <c r="G53" s="329"/>
      <c r="H53" s="201" t="s">
        <v>2041</v>
      </c>
      <c r="I53" s="329"/>
      <c r="J53" s="193"/>
      <c r="K53" s="193" t="s">
        <v>2075</v>
      </c>
      <c r="L53" s="329">
        <v>6954.2667000009596</v>
      </c>
      <c r="M53" s="193" t="s">
        <v>2018</v>
      </c>
      <c r="N53" s="329">
        <f>C14+N52-I53-L53</f>
        <v>128201.73329999905</v>
      </c>
      <c r="O53" s="329">
        <f t="shared" si="17"/>
        <v>488175.66029999912</v>
      </c>
    </row>
    <row r="54" spans="1:15" x14ac:dyDescent="0.15">
      <c r="A54" s="193"/>
      <c r="B54" s="193"/>
      <c r="C54" s="329"/>
      <c r="D54" s="201"/>
      <c r="E54" s="193"/>
      <c r="F54" s="203"/>
      <c r="G54" s="329"/>
      <c r="H54" s="201" t="s">
        <v>2041</v>
      </c>
      <c r="I54" s="329"/>
      <c r="J54" s="193"/>
      <c r="K54" s="193" t="s">
        <v>2075</v>
      </c>
      <c r="L54" s="329">
        <v>17158.07</v>
      </c>
      <c r="M54" s="193" t="s">
        <v>2018</v>
      </c>
      <c r="N54" s="329">
        <f t="shared" si="16"/>
        <v>111043.66329999905</v>
      </c>
      <c r="O54" s="329">
        <f t="shared" si="17"/>
        <v>471017.59029999911</v>
      </c>
    </row>
    <row r="55" spans="1:15" x14ac:dyDescent="0.15">
      <c r="A55" s="193"/>
      <c r="B55" s="193"/>
      <c r="C55" s="329"/>
      <c r="D55" s="201" t="s">
        <v>2042</v>
      </c>
      <c r="E55" s="193" t="s">
        <v>319</v>
      </c>
      <c r="F55" s="203" t="s">
        <v>2009</v>
      </c>
      <c r="G55" s="329">
        <v>224716.23500000002</v>
      </c>
      <c r="H55" s="201" t="s">
        <v>2042</v>
      </c>
      <c r="I55" s="329">
        <v>9269.65</v>
      </c>
      <c r="J55" s="193" t="s">
        <v>2018</v>
      </c>
      <c r="K55" s="193" t="s">
        <v>2075</v>
      </c>
      <c r="L55" s="329">
        <v>29888.62</v>
      </c>
      <c r="M55" s="193" t="s">
        <v>2018</v>
      </c>
      <c r="N55" s="329">
        <f t="shared" si="16"/>
        <v>71885.393299999065</v>
      </c>
      <c r="O55" s="329">
        <f t="shared" si="17"/>
        <v>656575.55529999908</v>
      </c>
    </row>
    <row r="56" spans="1:15" x14ac:dyDescent="0.15">
      <c r="A56" s="193"/>
      <c r="B56" s="193"/>
      <c r="C56" s="329"/>
      <c r="D56" s="201"/>
      <c r="E56" s="193"/>
      <c r="F56" s="203"/>
      <c r="G56" s="329"/>
      <c r="H56" s="201" t="s">
        <v>2042</v>
      </c>
      <c r="I56" s="329"/>
      <c r="J56" s="193"/>
      <c r="K56" s="193" t="s">
        <v>2075</v>
      </c>
      <c r="L56" s="329">
        <v>17891.02</v>
      </c>
      <c r="M56" s="193" t="s">
        <v>2018</v>
      </c>
      <c r="N56" s="329">
        <f t="shared" si="16"/>
        <v>53994.373299999061</v>
      </c>
      <c r="O56" s="329">
        <f t="shared" si="17"/>
        <v>638684.53529999906</v>
      </c>
    </row>
    <row r="57" spans="1:15" x14ac:dyDescent="0.15">
      <c r="A57" s="193"/>
      <c r="B57" s="193"/>
      <c r="C57" s="329"/>
      <c r="D57" s="201"/>
      <c r="E57" s="193"/>
      <c r="F57" s="203"/>
      <c r="G57" s="329"/>
      <c r="H57" s="201" t="s">
        <v>2042</v>
      </c>
      <c r="I57" s="329"/>
      <c r="J57" s="193"/>
      <c r="K57" s="193" t="s">
        <v>2075</v>
      </c>
      <c r="L57" s="329">
        <v>26980.87</v>
      </c>
      <c r="M57" s="193" t="s">
        <v>2018</v>
      </c>
      <c r="N57" s="329">
        <f t="shared" si="2"/>
        <v>27013.503299999062</v>
      </c>
      <c r="O57" s="329">
        <f t="shared" si="3"/>
        <v>611703.66529999906</v>
      </c>
    </row>
    <row r="58" spans="1:15" x14ac:dyDescent="0.15">
      <c r="A58" s="193"/>
      <c r="B58" s="193"/>
      <c r="C58" s="329"/>
      <c r="D58" s="201"/>
      <c r="E58" s="193"/>
      <c r="F58" s="203"/>
      <c r="G58" s="329"/>
      <c r="H58" s="201" t="s">
        <v>2042</v>
      </c>
      <c r="I58" s="329"/>
      <c r="J58" s="193"/>
      <c r="K58" s="193" t="s">
        <v>2075</v>
      </c>
      <c r="L58" s="329">
        <v>27013.503299999062</v>
      </c>
      <c r="M58" s="193" t="s">
        <v>2018</v>
      </c>
      <c r="N58" s="329">
        <f t="shared" ref="N58:N61" si="18">+N57-I58-L58</f>
        <v>0</v>
      </c>
      <c r="O58" s="329">
        <f t="shared" ref="O58:O61" si="19">O57+G58-I58-L58</f>
        <v>584690.16200000001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2042</v>
      </c>
      <c r="I59" s="329"/>
      <c r="J59" s="193"/>
      <c r="K59" s="193" t="s">
        <v>2075</v>
      </c>
      <c r="L59" s="329">
        <v>2348.7067000009401</v>
      </c>
      <c r="M59" s="193" t="s">
        <v>2061</v>
      </c>
      <c r="N59" s="329">
        <f>G16+N58-I59-L59</f>
        <v>87709.293299999059</v>
      </c>
      <c r="O59" s="329">
        <f t="shared" si="19"/>
        <v>582341.4552999991</v>
      </c>
    </row>
    <row r="60" spans="1:15" x14ac:dyDescent="0.15">
      <c r="A60" s="193"/>
      <c r="B60" s="193"/>
      <c r="C60" s="329"/>
      <c r="D60" s="201"/>
      <c r="E60" s="193"/>
      <c r="F60" s="193"/>
      <c r="G60" s="329"/>
      <c r="H60" s="201" t="s">
        <v>2043</v>
      </c>
      <c r="I60" s="329">
        <v>25248.93</v>
      </c>
      <c r="J60" s="193" t="s">
        <v>2061</v>
      </c>
      <c r="K60" s="193" t="s">
        <v>2075</v>
      </c>
      <c r="L60" s="329">
        <v>35049.980000000003</v>
      </c>
      <c r="M60" s="193" t="s">
        <v>2061</v>
      </c>
      <c r="N60" s="329">
        <f t="shared" si="18"/>
        <v>27410.383299999055</v>
      </c>
      <c r="O60" s="329">
        <f t="shared" si="19"/>
        <v>522042.54529999907</v>
      </c>
    </row>
    <row r="61" spans="1:15" x14ac:dyDescent="0.15">
      <c r="A61" s="193"/>
      <c r="B61" s="193"/>
      <c r="C61" s="329"/>
      <c r="D61" s="201" t="s">
        <v>2044</v>
      </c>
      <c r="E61" s="193" t="s">
        <v>1283</v>
      </c>
      <c r="F61" s="193" t="s">
        <v>2063</v>
      </c>
      <c r="G61" s="329">
        <v>134823</v>
      </c>
      <c r="H61" s="201" t="s">
        <v>2044</v>
      </c>
      <c r="I61" s="329">
        <v>14875.920000000002</v>
      </c>
      <c r="J61" s="193" t="s">
        <v>2061</v>
      </c>
      <c r="K61" s="193" t="s">
        <v>2075</v>
      </c>
      <c r="L61" s="329">
        <v>12534.463299999054</v>
      </c>
      <c r="M61" s="193" t="s">
        <v>2061</v>
      </c>
      <c r="N61" s="329">
        <f t="shared" si="18"/>
        <v>0</v>
      </c>
      <c r="O61" s="329">
        <f t="shared" si="19"/>
        <v>629455.16200000001</v>
      </c>
    </row>
    <row r="62" spans="1:15" x14ac:dyDescent="0.15">
      <c r="A62" s="193"/>
      <c r="B62" s="193"/>
      <c r="C62" s="329"/>
      <c r="D62" s="201"/>
      <c r="E62" s="193"/>
      <c r="F62" s="193"/>
      <c r="G62" s="329"/>
      <c r="H62" s="201" t="s">
        <v>2044</v>
      </c>
      <c r="I62" s="329"/>
      <c r="J62" s="193"/>
      <c r="K62" s="193" t="s">
        <v>2074</v>
      </c>
      <c r="L62" s="329">
        <v>539.92670000094597</v>
      </c>
      <c r="M62" s="203" t="s">
        <v>2009</v>
      </c>
      <c r="N62" s="329">
        <f>G18+N61-I62-L62</f>
        <v>134429.00029999905</v>
      </c>
      <c r="O62" s="329">
        <f t="shared" ref="O62:O66" si="20">O61+G62-I62-L62</f>
        <v>628915.23529999901</v>
      </c>
    </row>
    <row r="63" spans="1:15" x14ac:dyDescent="0.15">
      <c r="A63" s="193"/>
      <c r="B63" s="193"/>
      <c r="C63" s="329"/>
      <c r="D63" s="201" t="s">
        <v>2045</v>
      </c>
      <c r="E63" s="193" t="s">
        <v>1283</v>
      </c>
      <c r="F63" s="193" t="s">
        <v>2064</v>
      </c>
      <c r="G63" s="329">
        <v>134915</v>
      </c>
      <c r="H63" s="201" t="s">
        <v>2045</v>
      </c>
      <c r="I63" s="329">
        <v>8709.0500000000011</v>
      </c>
      <c r="J63" s="203" t="s">
        <v>2009</v>
      </c>
      <c r="K63" s="193" t="s">
        <v>2074</v>
      </c>
      <c r="L63" s="329">
        <v>16185.22</v>
      </c>
      <c r="M63" s="203" t="s">
        <v>2009</v>
      </c>
      <c r="N63" s="329">
        <f t="shared" ref="N63:N66" si="21">+N62-I63-L63</f>
        <v>109534.73029999905</v>
      </c>
      <c r="O63" s="329">
        <f t="shared" si="20"/>
        <v>738935.96529999899</v>
      </c>
    </row>
    <row r="64" spans="1:15" x14ac:dyDescent="0.15">
      <c r="A64" s="193"/>
      <c r="B64" s="193"/>
      <c r="C64" s="329"/>
      <c r="D64" s="201" t="s">
        <v>2046</v>
      </c>
      <c r="E64" s="193" t="s">
        <v>1283</v>
      </c>
      <c r="F64" s="193" t="s">
        <v>2065</v>
      </c>
      <c r="G64" s="329">
        <v>134870</v>
      </c>
      <c r="H64" s="201" t="s">
        <v>2046</v>
      </c>
      <c r="I64" s="329">
        <v>19882.77</v>
      </c>
      <c r="J64" s="203" t="s">
        <v>2009</v>
      </c>
      <c r="K64" s="193" t="s">
        <v>2074</v>
      </c>
      <c r="L64" s="329">
        <v>29583.96</v>
      </c>
      <c r="M64" s="203" t="s">
        <v>2009</v>
      </c>
      <c r="N64" s="329">
        <f t="shared" si="21"/>
        <v>60068.000299999047</v>
      </c>
      <c r="O64" s="329">
        <f t="shared" si="20"/>
        <v>824339.23529999901</v>
      </c>
    </row>
    <row r="65" spans="1:15" x14ac:dyDescent="0.15">
      <c r="A65" s="193"/>
      <c r="B65" s="193"/>
      <c r="C65" s="329"/>
      <c r="D65" s="201"/>
      <c r="E65" s="193"/>
      <c r="F65" s="203"/>
      <c r="G65" s="329"/>
      <c r="H65" s="201" t="s">
        <v>2046</v>
      </c>
      <c r="I65" s="329"/>
      <c r="J65" s="193"/>
      <c r="K65" s="193" t="s">
        <v>2074</v>
      </c>
      <c r="L65" s="329">
        <v>32700.17</v>
      </c>
      <c r="M65" s="203" t="s">
        <v>2009</v>
      </c>
      <c r="N65" s="329">
        <f t="shared" si="21"/>
        <v>27367.830299999048</v>
      </c>
      <c r="O65" s="329">
        <f t="shared" si="20"/>
        <v>791639.06529999897</v>
      </c>
    </row>
    <row r="66" spans="1:15" x14ac:dyDescent="0.15">
      <c r="A66" s="193"/>
      <c r="B66" s="193"/>
      <c r="C66" s="329"/>
      <c r="D66" s="201" t="s">
        <v>2047</v>
      </c>
      <c r="E66" s="193" t="s">
        <v>1283</v>
      </c>
      <c r="F66" s="193" t="s">
        <v>2066</v>
      </c>
      <c r="G66" s="329">
        <v>134924</v>
      </c>
      <c r="H66" s="201" t="s">
        <v>2047</v>
      </c>
      <c r="I66" s="329">
        <v>12665.71</v>
      </c>
      <c r="J66" s="203" t="s">
        <v>2009</v>
      </c>
      <c r="K66" s="193" t="s">
        <v>2074</v>
      </c>
      <c r="L66" s="329">
        <v>14702.120299999049</v>
      </c>
      <c r="M66" s="203" t="s">
        <v>2009</v>
      </c>
      <c r="N66" s="329">
        <f t="shared" si="21"/>
        <v>0</v>
      </c>
      <c r="O66" s="329">
        <f t="shared" si="20"/>
        <v>899195.23499999999</v>
      </c>
    </row>
    <row r="67" spans="1:15" x14ac:dyDescent="0.15">
      <c r="A67" s="193"/>
      <c r="B67" s="193"/>
      <c r="C67" s="329"/>
      <c r="D67" s="201"/>
      <c r="E67" s="193"/>
      <c r="F67" s="193"/>
      <c r="G67" s="329"/>
      <c r="H67" s="201" t="s">
        <v>2047</v>
      </c>
      <c r="I67" s="329"/>
      <c r="J67" s="193"/>
      <c r="K67" s="193" t="s">
        <v>2075</v>
      </c>
      <c r="L67" s="329">
        <v>14044.539700001</v>
      </c>
      <c r="M67" s="193" t="s">
        <v>2062</v>
      </c>
      <c r="N67" s="329">
        <f>G30+N66-I67-L67</f>
        <v>120902.460299999</v>
      </c>
      <c r="O67" s="329">
        <f t="shared" ref="O67:O72" si="22">O66+G67-I67-L67</f>
        <v>885150.69529999897</v>
      </c>
    </row>
    <row r="68" spans="1:15" x14ac:dyDescent="0.15">
      <c r="A68" s="193"/>
      <c r="B68" s="193"/>
      <c r="C68" s="329"/>
      <c r="D68" s="201"/>
      <c r="E68" s="193"/>
      <c r="F68" s="203"/>
      <c r="G68" s="329"/>
      <c r="H68" s="201" t="s">
        <v>2047</v>
      </c>
      <c r="I68" s="329"/>
      <c r="J68" s="193"/>
      <c r="K68" s="193" t="s">
        <v>2075</v>
      </c>
      <c r="L68" s="329">
        <v>34012.379999999997</v>
      </c>
      <c r="M68" s="193" t="s">
        <v>2062</v>
      </c>
      <c r="N68" s="329">
        <f t="shared" ref="N68:N72" si="23">+N67-I68-L68</f>
        <v>86890.080299999012</v>
      </c>
      <c r="O68" s="329">
        <f t="shared" si="22"/>
        <v>851138.31529999897</v>
      </c>
    </row>
    <row r="69" spans="1:15" x14ac:dyDescent="0.15">
      <c r="A69" s="193"/>
      <c r="B69" s="193"/>
      <c r="C69" s="329"/>
      <c r="D69" s="201"/>
      <c r="E69" s="193"/>
      <c r="F69" s="203"/>
      <c r="G69" s="329"/>
      <c r="H69" s="201" t="s">
        <v>2048</v>
      </c>
      <c r="I69" s="329">
        <v>3288.3399999999997</v>
      </c>
      <c r="J69" s="193" t="s">
        <v>2062</v>
      </c>
      <c r="K69" s="193" t="s">
        <v>2075</v>
      </c>
      <c r="L69" s="329">
        <v>28538.13</v>
      </c>
      <c r="M69" s="193" t="s">
        <v>2062</v>
      </c>
      <c r="N69" s="329">
        <f t="shared" si="23"/>
        <v>55063.610299999011</v>
      </c>
      <c r="O69" s="329">
        <f t="shared" si="22"/>
        <v>819311.845299999</v>
      </c>
    </row>
    <row r="70" spans="1:15" x14ac:dyDescent="0.15">
      <c r="A70" s="193"/>
      <c r="B70" s="193"/>
      <c r="C70" s="329"/>
      <c r="D70" s="201"/>
      <c r="E70" s="193"/>
      <c r="F70" s="203"/>
      <c r="G70" s="329"/>
      <c r="H70" s="201" t="s">
        <v>2048</v>
      </c>
      <c r="I70" s="329"/>
      <c r="J70" s="193"/>
      <c r="K70" s="193" t="s">
        <v>2075</v>
      </c>
      <c r="L70" s="329">
        <v>19258.5</v>
      </c>
      <c r="M70" s="193" t="s">
        <v>2062</v>
      </c>
      <c r="N70" s="329">
        <f t="shared" si="23"/>
        <v>35805.110299999011</v>
      </c>
      <c r="O70" s="329">
        <f t="shared" si="22"/>
        <v>800053.345299999</v>
      </c>
    </row>
    <row r="71" spans="1:15" x14ac:dyDescent="0.15">
      <c r="A71" s="193"/>
      <c r="B71" s="193"/>
      <c r="C71" s="329"/>
      <c r="D71" s="201"/>
      <c r="E71" s="193"/>
      <c r="F71" s="203"/>
      <c r="G71" s="329"/>
      <c r="H71" s="201" t="s">
        <v>2048</v>
      </c>
      <c r="I71" s="329"/>
      <c r="J71" s="193"/>
      <c r="K71" s="193" t="s">
        <v>2075</v>
      </c>
      <c r="L71" s="329">
        <v>27619.16</v>
      </c>
      <c r="M71" s="193" t="s">
        <v>2062</v>
      </c>
      <c r="N71" s="329">
        <f t="shared" si="23"/>
        <v>8185.9502999990109</v>
      </c>
      <c r="O71" s="329">
        <f t="shared" si="22"/>
        <v>772434.18529999896</v>
      </c>
    </row>
    <row r="72" spans="1:15" x14ac:dyDescent="0.15">
      <c r="A72" s="193"/>
      <c r="B72" s="193"/>
      <c r="C72" s="329"/>
      <c r="D72" s="201"/>
      <c r="E72" s="193"/>
      <c r="F72" s="193"/>
      <c r="G72" s="329"/>
      <c r="H72" s="201" t="s">
        <v>2048</v>
      </c>
      <c r="I72" s="329"/>
      <c r="J72" s="203"/>
      <c r="K72" s="193" t="s">
        <v>2075</v>
      </c>
      <c r="L72" s="329">
        <v>8185.9502999990109</v>
      </c>
      <c r="M72" s="193" t="s">
        <v>2062</v>
      </c>
      <c r="N72" s="329">
        <f t="shared" si="23"/>
        <v>0</v>
      </c>
      <c r="O72" s="329">
        <f t="shared" si="22"/>
        <v>764248.23499999999</v>
      </c>
    </row>
    <row r="73" spans="1:15" x14ac:dyDescent="0.15">
      <c r="A73" s="193"/>
      <c r="B73" s="193"/>
      <c r="C73" s="329"/>
      <c r="D73" s="201"/>
      <c r="E73" s="193"/>
      <c r="F73" s="193"/>
      <c r="G73" s="329"/>
      <c r="H73" s="201" t="s">
        <v>2048</v>
      </c>
      <c r="I73" s="329"/>
      <c r="J73" s="203"/>
      <c r="K73" s="193" t="s">
        <v>2074</v>
      </c>
      <c r="L73" s="329">
        <v>8075.8897000009902</v>
      </c>
      <c r="M73" s="203" t="s">
        <v>2009</v>
      </c>
      <c r="N73" s="329">
        <f>G55+N72-I73-L73</f>
        <v>216640.34529999903</v>
      </c>
      <c r="O73" s="329">
        <f t="shared" ref="O73:O76" si="24">O72+G73-I73-L73</f>
        <v>756172.345299999</v>
      </c>
    </row>
    <row r="74" spans="1:15" x14ac:dyDescent="0.15">
      <c r="A74" s="193"/>
      <c r="B74" s="193"/>
      <c r="C74" s="329"/>
      <c r="D74" s="201" t="s">
        <v>2049</v>
      </c>
      <c r="E74" s="193" t="s">
        <v>319</v>
      </c>
      <c r="F74" s="193" t="s">
        <v>2068</v>
      </c>
      <c r="G74" s="329">
        <v>44950.07</v>
      </c>
      <c r="H74" s="201" t="s">
        <v>2049</v>
      </c>
      <c r="I74" s="329">
        <v>6577.3099999999995</v>
      </c>
      <c r="J74" s="203" t="s">
        <v>2009</v>
      </c>
      <c r="K74" s="193" t="s">
        <v>2074</v>
      </c>
      <c r="L74" s="329">
        <v>17012.73</v>
      </c>
      <c r="M74" s="203" t="s">
        <v>2009</v>
      </c>
      <c r="N74" s="329">
        <f t="shared" ref="N74:N76" si="25">+N73-I74-L74</f>
        <v>193050.30529999902</v>
      </c>
      <c r="O74" s="329">
        <f t="shared" si="24"/>
        <v>777532.37529999891</v>
      </c>
    </row>
    <row r="75" spans="1:15" x14ac:dyDescent="0.15">
      <c r="A75" s="193"/>
      <c r="B75" s="193"/>
      <c r="C75" s="329"/>
      <c r="D75" s="201"/>
      <c r="E75" s="193"/>
      <c r="F75" s="193"/>
      <c r="G75" s="329"/>
      <c r="H75" s="201" t="s">
        <v>2050</v>
      </c>
      <c r="I75" s="329">
        <v>5607.73</v>
      </c>
      <c r="J75" s="203" t="s">
        <v>2009</v>
      </c>
      <c r="K75" s="193" t="s">
        <v>2074</v>
      </c>
      <c r="L75" s="329">
        <v>33083.06</v>
      </c>
      <c r="M75" s="203" t="s">
        <v>2009</v>
      </c>
      <c r="N75" s="329">
        <f t="shared" si="25"/>
        <v>154359.51529999901</v>
      </c>
      <c r="O75" s="329">
        <f t="shared" si="24"/>
        <v>738841.58529999899</v>
      </c>
    </row>
    <row r="76" spans="1:15" x14ac:dyDescent="0.15">
      <c r="A76" s="193"/>
      <c r="B76" s="193"/>
      <c r="C76" s="329"/>
      <c r="D76" s="201" t="s">
        <v>2051</v>
      </c>
      <c r="E76" s="193" t="s">
        <v>319</v>
      </c>
      <c r="F76" s="193" t="s">
        <v>2068</v>
      </c>
      <c r="G76" s="329">
        <v>89834.22</v>
      </c>
      <c r="H76" s="201" t="s">
        <v>2051</v>
      </c>
      <c r="I76" s="329">
        <v>10958.649999999998</v>
      </c>
      <c r="J76" s="203" t="s">
        <v>2009</v>
      </c>
      <c r="K76" s="193" t="s">
        <v>2074</v>
      </c>
      <c r="L76" s="329">
        <v>27246.81</v>
      </c>
      <c r="M76" s="203" t="s">
        <v>2009</v>
      </c>
      <c r="N76" s="329">
        <f t="shared" si="25"/>
        <v>116154.05529999902</v>
      </c>
      <c r="O76" s="329">
        <f t="shared" si="24"/>
        <v>790470.34529999888</v>
      </c>
    </row>
    <row r="77" spans="1:15" x14ac:dyDescent="0.15">
      <c r="A77" s="193"/>
      <c r="B77" s="193"/>
      <c r="C77" s="329"/>
      <c r="D77" s="201" t="s">
        <v>2051</v>
      </c>
      <c r="E77" s="193" t="s">
        <v>1283</v>
      </c>
      <c r="F77" s="193" t="s">
        <v>2071</v>
      </c>
      <c r="G77" s="329">
        <v>89792</v>
      </c>
      <c r="H77" s="201" t="s">
        <v>2051</v>
      </c>
      <c r="I77" s="329"/>
      <c r="J77" s="193"/>
      <c r="K77" s="193" t="s">
        <v>2074</v>
      </c>
      <c r="L77" s="329">
        <v>18807.09</v>
      </c>
      <c r="M77" s="203" t="s">
        <v>2009</v>
      </c>
      <c r="N77" s="329">
        <f t="shared" si="2"/>
        <v>97346.965299999021</v>
      </c>
      <c r="O77" s="329">
        <f t="shared" si="3"/>
        <v>861455.25529999891</v>
      </c>
    </row>
    <row r="78" spans="1:15" x14ac:dyDescent="0.15">
      <c r="A78" s="193"/>
      <c r="B78" s="193"/>
      <c r="C78" s="329"/>
      <c r="D78" s="201"/>
      <c r="E78" s="193"/>
      <c r="F78" s="203"/>
      <c r="G78" s="329"/>
      <c r="H78" s="201" t="s">
        <v>2052</v>
      </c>
      <c r="I78" s="329">
        <v>2929.7300000000005</v>
      </c>
      <c r="J78" s="203" t="s">
        <v>2009</v>
      </c>
      <c r="K78" s="193" t="s">
        <v>2074</v>
      </c>
      <c r="L78" s="329">
        <v>17021</v>
      </c>
      <c r="M78" s="203" t="s">
        <v>2009</v>
      </c>
      <c r="N78" s="329">
        <f t="shared" si="2"/>
        <v>77396.235299999025</v>
      </c>
      <c r="O78" s="329">
        <f t="shared" si="3"/>
        <v>841504.52529999893</v>
      </c>
    </row>
    <row r="79" spans="1:15" x14ac:dyDescent="0.15">
      <c r="A79" s="193"/>
      <c r="B79" s="193"/>
      <c r="C79" s="329"/>
      <c r="D79" s="201"/>
      <c r="E79" s="193"/>
      <c r="F79" s="203"/>
      <c r="G79" s="329"/>
      <c r="H79" s="201" t="s">
        <v>2052</v>
      </c>
      <c r="I79" s="329"/>
      <c r="J79" s="193"/>
      <c r="K79" s="193" t="s">
        <v>2074</v>
      </c>
      <c r="L79" s="329">
        <v>15352.86</v>
      </c>
      <c r="M79" s="203" t="s">
        <v>2009</v>
      </c>
      <c r="N79" s="329">
        <f t="shared" si="2"/>
        <v>62043.375299999025</v>
      </c>
      <c r="O79" s="329">
        <f t="shared" si="3"/>
        <v>826151.66529999895</v>
      </c>
    </row>
    <row r="80" spans="1:15" x14ac:dyDescent="0.15">
      <c r="A80" s="193"/>
      <c r="B80" s="193"/>
      <c r="C80" s="329"/>
      <c r="D80" s="201" t="s">
        <v>2053</v>
      </c>
      <c r="E80" s="193" t="s">
        <v>1283</v>
      </c>
      <c r="F80" s="193" t="s">
        <v>2067</v>
      </c>
      <c r="G80" s="329">
        <v>134777</v>
      </c>
      <c r="H80" s="201" t="s">
        <v>2053</v>
      </c>
      <c r="I80" s="329">
        <v>12838.06</v>
      </c>
      <c r="J80" s="203" t="s">
        <v>2009</v>
      </c>
      <c r="K80" s="193" t="s">
        <v>2074</v>
      </c>
      <c r="L80" s="329">
        <v>27803.31</v>
      </c>
      <c r="M80" s="203" t="s">
        <v>2009</v>
      </c>
      <c r="N80" s="329">
        <f t="shared" si="2"/>
        <v>21402.005299999026</v>
      </c>
      <c r="O80" s="329">
        <f t="shared" si="3"/>
        <v>920287.29529999883</v>
      </c>
    </row>
    <row r="81" spans="1:15" x14ac:dyDescent="0.15">
      <c r="A81" s="193"/>
      <c r="B81" s="193"/>
      <c r="C81" s="329"/>
      <c r="D81" s="201"/>
      <c r="E81" s="193"/>
      <c r="F81" s="203"/>
      <c r="G81" s="329"/>
      <c r="H81" s="201" t="s">
        <v>2053</v>
      </c>
      <c r="I81" s="329"/>
      <c r="J81" s="193"/>
      <c r="K81" s="193" t="s">
        <v>2074</v>
      </c>
      <c r="L81" s="329">
        <v>21402.005299999026</v>
      </c>
      <c r="M81" s="203" t="s">
        <v>2009</v>
      </c>
      <c r="N81" s="329">
        <f t="shared" ref="N81:N83" si="26">+N80-I81-L81</f>
        <v>0</v>
      </c>
      <c r="O81" s="329">
        <f t="shared" ref="O81:O83" si="27">O80+G81-I81-L81</f>
        <v>898885.2899999998</v>
      </c>
    </row>
    <row r="82" spans="1:15" x14ac:dyDescent="0.15">
      <c r="A82" s="193"/>
      <c r="B82" s="193"/>
      <c r="C82" s="329"/>
      <c r="D82" s="201"/>
      <c r="E82" s="193"/>
      <c r="F82" s="203"/>
      <c r="G82" s="329"/>
      <c r="H82" s="201" t="s">
        <v>2053</v>
      </c>
      <c r="I82" s="329"/>
      <c r="J82" s="193"/>
      <c r="K82" s="193" t="s">
        <v>2075</v>
      </c>
      <c r="L82" s="329">
        <v>11484.594700001</v>
      </c>
      <c r="M82" s="193" t="s">
        <v>2063</v>
      </c>
      <c r="N82" s="329">
        <f>G61+N81-I82-L82</f>
        <v>123338.40529999899</v>
      </c>
      <c r="O82" s="329">
        <f t="shared" si="27"/>
        <v>887400.69529999886</v>
      </c>
    </row>
    <row r="83" spans="1:15" x14ac:dyDescent="0.15">
      <c r="A83" s="193"/>
      <c r="B83" s="193"/>
      <c r="C83" s="329"/>
      <c r="D83" s="201"/>
      <c r="E83" s="193"/>
      <c r="F83" s="203"/>
      <c r="G83" s="329"/>
      <c r="H83" s="201" t="s">
        <v>2053</v>
      </c>
      <c r="I83" s="329"/>
      <c r="J83" s="193"/>
      <c r="K83" s="193" t="s">
        <v>2075</v>
      </c>
      <c r="L83" s="329">
        <v>45270.25</v>
      </c>
      <c r="M83" s="193" t="s">
        <v>2063</v>
      </c>
      <c r="N83" s="329">
        <f t="shared" si="26"/>
        <v>78068.155299998994</v>
      </c>
      <c r="O83" s="329">
        <f t="shared" si="27"/>
        <v>842130.44529999886</v>
      </c>
    </row>
    <row r="84" spans="1:15" x14ac:dyDescent="0.15">
      <c r="A84" s="193"/>
      <c r="B84" s="193"/>
      <c r="C84" s="329"/>
      <c r="D84" s="201"/>
      <c r="E84" s="193"/>
      <c r="F84" s="203"/>
      <c r="G84" s="329"/>
      <c r="H84" s="201" t="s">
        <v>2053</v>
      </c>
      <c r="I84" s="329"/>
      <c r="J84" s="193"/>
      <c r="K84" s="193" t="s">
        <v>2075</v>
      </c>
      <c r="L84" s="329">
        <v>19484.28</v>
      </c>
      <c r="M84" s="193" t="s">
        <v>2063</v>
      </c>
      <c r="N84" s="329">
        <f t="shared" si="2"/>
        <v>58583.875299998996</v>
      </c>
      <c r="O84" s="329">
        <f t="shared" si="3"/>
        <v>822646.16529999883</v>
      </c>
    </row>
    <row r="85" spans="1:15" x14ac:dyDescent="0.15">
      <c r="A85" s="193"/>
      <c r="B85" s="193"/>
      <c r="C85" s="329"/>
      <c r="D85" s="201"/>
      <c r="E85" s="193"/>
      <c r="F85" s="203"/>
      <c r="G85" s="329"/>
      <c r="H85" s="201" t="s">
        <v>2054</v>
      </c>
      <c r="I85" s="329">
        <v>4563.9800000000005</v>
      </c>
      <c r="J85" s="193" t="s">
        <v>2063</v>
      </c>
      <c r="K85" s="193" t="s">
        <v>2075</v>
      </c>
      <c r="L85" s="329">
        <v>43482.61</v>
      </c>
      <c r="M85" s="193" t="s">
        <v>2063</v>
      </c>
      <c r="N85" s="329">
        <f t="shared" si="2"/>
        <v>10537.285299998992</v>
      </c>
      <c r="O85" s="329">
        <f t="shared" si="3"/>
        <v>774599.57529999886</v>
      </c>
    </row>
    <row r="86" spans="1:15" x14ac:dyDescent="0.15">
      <c r="A86" s="193"/>
      <c r="B86" s="193"/>
      <c r="C86" s="329"/>
      <c r="D86" s="201"/>
      <c r="E86" s="193"/>
      <c r="F86" s="203"/>
      <c r="G86" s="329"/>
      <c r="H86" s="201" t="s">
        <v>2055</v>
      </c>
      <c r="I86" s="329">
        <v>7682.08</v>
      </c>
      <c r="J86" s="193" t="s">
        <v>2063</v>
      </c>
      <c r="K86" s="193" t="s">
        <v>2075</v>
      </c>
      <c r="L86" s="329">
        <v>2855.2052999989919</v>
      </c>
      <c r="M86" s="193" t="s">
        <v>2063</v>
      </c>
      <c r="N86" s="329">
        <f t="shared" ref="N86:N110" si="28">+N85-I86-L86</f>
        <v>0</v>
      </c>
      <c r="O86" s="329">
        <f t="shared" ref="O86:O110" si="29">O85+G86-I86-L86</f>
        <v>764062.28999999992</v>
      </c>
    </row>
    <row r="87" spans="1:15" x14ac:dyDescent="0.15">
      <c r="A87" s="193"/>
      <c r="B87" s="193"/>
      <c r="C87" s="329"/>
      <c r="D87" s="201"/>
      <c r="E87" s="193"/>
      <c r="F87" s="203"/>
      <c r="G87" s="329"/>
      <c r="H87" s="201" t="s">
        <v>2055</v>
      </c>
      <c r="I87" s="329"/>
      <c r="J87" s="193"/>
      <c r="K87" s="193" t="s">
        <v>2075</v>
      </c>
      <c r="L87" s="329">
        <v>23137.844700000998</v>
      </c>
      <c r="M87" s="193" t="s">
        <v>2064</v>
      </c>
      <c r="N87" s="329">
        <f>G63+N86-I87-L87</f>
        <v>111777.15529999899</v>
      </c>
      <c r="O87" s="329">
        <f t="shared" ref="O87:O89" si="30">O86+G87-I87-L87</f>
        <v>740924.44529999897</v>
      </c>
    </row>
    <row r="88" spans="1:15" x14ac:dyDescent="0.15">
      <c r="A88" s="193"/>
      <c r="B88" s="193"/>
      <c r="C88" s="329"/>
      <c r="D88" s="201"/>
      <c r="E88" s="193"/>
      <c r="F88" s="203"/>
      <c r="G88" s="329"/>
      <c r="H88" s="201" t="s">
        <v>2055</v>
      </c>
      <c r="I88" s="329"/>
      <c r="J88" s="193"/>
      <c r="K88" s="193" t="s">
        <v>2075</v>
      </c>
      <c r="L88" s="329">
        <v>13550.74</v>
      </c>
      <c r="M88" s="193" t="s">
        <v>2064</v>
      </c>
      <c r="N88" s="329">
        <f t="shared" ref="N88:N89" si="31">+N87-I88-L88</f>
        <v>98226.415299998989</v>
      </c>
      <c r="O88" s="329">
        <f t="shared" si="30"/>
        <v>727373.70529999898</v>
      </c>
    </row>
    <row r="89" spans="1:15" x14ac:dyDescent="0.15">
      <c r="A89" s="193"/>
      <c r="B89" s="193"/>
      <c r="C89" s="329"/>
      <c r="D89" s="201"/>
      <c r="E89" s="193"/>
      <c r="F89" s="203"/>
      <c r="G89" s="329"/>
      <c r="H89" s="201" t="s">
        <v>2055</v>
      </c>
      <c r="I89" s="329"/>
      <c r="J89" s="193"/>
      <c r="K89" s="193" t="s">
        <v>2075</v>
      </c>
      <c r="L89" s="329">
        <v>67004.759999999995</v>
      </c>
      <c r="M89" s="193" t="s">
        <v>2064</v>
      </c>
      <c r="N89" s="329">
        <f t="shared" si="31"/>
        <v>31221.655299998994</v>
      </c>
      <c r="O89" s="329">
        <f t="shared" si="30"/>
        <v>660368.94529999897</v>
      </c>
    </row>
    <row r="90" spans="1:15" x14ac:dyDescent="0.15">
      <c r="A90" s="193"/>
      <c r="B90" s="193"/>
      <c r="C90" s="329"/>
      <c r="D90" s="201"/>
      <c r="E90" s="193"/>
      <c r="F90" s="203"/>
      <c r="G90" s="329"/>
      <c r="H90" s="201" t="s">
        <v>2055</v>
      </c>
      <c r="I90" s="329"/>
      <c r="J90" s="193"/>
      <c r="K90" s="193" t="s">
        <v>2075</v>
      </c>
      <c r="L90" s="329">
        <v>17515.099999999999</v>
      </c>
      <c r="M90" s="193" t="s">
        <v>2064</v>
      </c>
      <c r="N90" s="329">
        <f t="shared" si="28"/>
        <v>13706.555299998996</v>
      </c>
      <c r="O90" s="329">
        <f t="shared" si="29"/>
        <v>642853.845299999</v>
      </c>
    </row>
    <row r="91" spans="1:15" x14ac:dyDescent="0.15">
      <c r="A91" s="193"/>
      <c r="B91" s="193"/>
      <c r="C91" s="329"/>
      <c r="D91" s="201" t="s">
        <v>2056</v>
      </c>
      <c r="E91" s="193" t="s">
        <v>319</v>
      </c>
      <c r="F91" s="203" t="s">
        <v>2069</v>
      </c>
      <c r="G91" s="329">
        <v>134779.23499999999</v>
      </c>
      <c r="H91" s="201" t="s">
        <v>2056</v>
      </c>
      <c r="I91" s="329">
        <v>10964.54</v>
      </c>
      <c r="J91" s="193" t="s">
        <v>2064</v>
      </c>
      <c r="K91" s="193" t="s">
        <v>2075</v>
      </c>
      <c r="L91" s="329">
        <v>2742.015299998995</v>
      </c>
      <c r="M91" s="193" t="s">
        <v>2064</v>
      </c>
      <c r="N91" s="329">
        <f t="shared" si="28"/>
        <v>0</v>
      </c>
      <c r="O91" s="329">
        <f t="shared" si="29"/>
        <v>763926.52499999991</v>
      </c>
    </row>
    <row r="92" spans="1:15" x14ac:dyDescent="0.15">
      <c r="A92" s="193"/>
      <c r="B92" s="193"/>
      <c r="C92" s="329"/>
      <c r="D92" s="201"/>
      <c r="E92" s="193"/>
      <c r="F92" s="203"/>
      <c r="G92" s="329"/>
      <c r="H92" s="201" t="s">
        <v>2056</v>
      </c>
      <c r="I92" s="329"/>
      <c r="J92" s="193"/>
      <c r="K92" s="193" t="s">
        <v>2075</v>
      </c>
      <c r="L92" s="329">
        <v>6345.9947000010097</v>
      </c>
      <c r="M92" s="193" t="s">
        <v>2065</v>
      </c>
      <c r="N92" s="329">
        <f>G64+N91-I92-L92</f>
        <v>128524.00529999899</v>
      </c>
      <c r="O92" s="329">
        <f t="shared" si="29"/>
        <v>757580.53029999894</v>
      </c>
    </row>
    <row r="93" spans="1:15" x14ac:dyDescent="0.15">
      <c r="A93" s="193"/>
      <c r="B93" s="193"/>
      <c r="C93" s="329"/>
      <c r="D93" s="201"/>
      <c r="E93" s="193"/>
      <c r="F93" s="203"/>
      <c r="G93" s="329"/>
      <c r="H93" s="201" t="s">
        <v>2056</v>
      </c>
      <c r="I93" s="329"/>
      <c r="J93" s="193"/>
      <c r="K93" s="193" t="s">
        <v>2075</v>
      </c>
      <c r="L93" s="329">
        <v>69483.3</v>
      </c>
      <c r="M93" s="193" t="s">
        <v>2065</v>
      </c>
      <c r="N93" s="329">
        <f t="shared" si="28"/>
        <v>59040.705299998983</v>
      </c>
      <c r="O93" s="329">
        <f t="shared" si="29"/>
        <v>688097.23029999889</v>
      </c>
    </row>
    <row r="94" spans="1:15" x14ac:dyDescent="0.15">
      <c r="A94" s="193"/>
      <c r="B94" s="193"/>
      <c r="C94" s="329"/>
      <c r="D94" s="201" t="s">
        <v>2057</v>
      </c>
      <c r="E94" s="193" t="s">
        <v>319</v>
      </c>
      <c r="F94" s="203" t="s">
        <v>2069</v>
      </c>
      <c r="G94" s="329">
        <v>134734.03499999997</v>
      </c>
      <c r="H94" s="201" t="s">
        <v>2057</v>
      </c>
      <c r="I94" s="329">
        <v>7598.21</v>
      </c>
      <c r="J94" s="193" t="s">
        <v>2065</v>
      </c>
      <c r="K94" s="193" t="s">
        <v>2075</v>
      </c>
      <c r="L94" s="329">
        <v>51442.495299998984</v>
      </c>
      <c r="M94" s="193" t="s">
        <v>2065</v>
      </c>
      <c r="N94" s="329">
        <f t="shared" si="28"/>
        <v>0</v>
      </c>
      <c r="O94" s="329">
        <f t="shared" si="29"/>
        <v>763790.55999999994</v>
      </c>
    </row>
    <row r="95" spans="1:15" x14ac:dyDescent="0.15">
      <c r="A95" s="193"/>
      <c r="B95" s="193"/>
      <c r="C95" s="329"/>
      <c r="D95" s="201"/>
      <c r="E95" s="193"/>
      <c r="F95" s="203"/>
      <c r="G95" s="329"/>
      <c r="H95" s="201" t="s">
        <v>2057</v>
      </c>
      <c r="I95" s="329"/>
      <c r="J95" s="193"/>
      <c r="K95" s="193" t="s">
        <v>2075</v>
      </c>
      <c r="L95" s="329">
        <v>1425.3547000010101</v>
      </c>
      <c r="M95" s="193" t="s">
        <v>2066</v>
      </c>
      <c r="N95" s="329">
        <f>G66+N94-I95-L95</f>
        <v>133498.64529999899</v>
      </c>
      <c r="O95" s="329">
        <f t="shared" si="29"/>
        <v>762365.20529999898</v>
      </c>
    </row>
    <row r="96" spans="1:15" x14ac:dyDescent="0.15">
      <c r="A96" s="193"/>
      <c r="B96" s="193"/>
      <c r="C96" s="329"/>
      <c r="D96" s="201"/>
      <c r="E96" s="193"/>
      <c r="F96" s="203"/>
      <c r="G96" s="329"/>
      <c r="H96" s="201" t="s">
        <v>2057</v>
      </c>
      <c r="I96" s="329"/>
      <c r="J96" s="193"/>
      <c r="K96" s="193" t="s">
        <v>2075</v>
      </c>
      <c r="L96" s="329">
        <v>34480.99</v>
      </c>
      <c r="M96" s="193" t="s">
        <v>2066</v>
      </c>
      <c r="N96" s="329">
        <f t="shared" si="28"/>
        <v>99017.655299998994</v>
      </c>
      <c r="O96" s="329">
        <f t="shared" si="29"/>
        <v>727884.21529999899</v>
      </c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2057</v>
      </c>
      <c r="I97" s="329"/>
      <c r="J97" s="193"/>
      <c r="K97" s="193" t="s">
        <v>2075</v>
      </c>
      <c r="L97" s="329">
        <v>79087.58</v>
      </c>
      <c r="M97" s="193" t="s">
        <v>2066</v>
      </c>
      <c r="N97" s="329">
        <f t="shared" si="28"/>
        <v>19930.075299998993</v>
      </c>
      <c r="O97" s="329">
        <f t="shared" si="29"/>
        <v>648796.63529999903</v>
      </c>
    </row>
    <row r="98" spans="1:16" x14ac:dyDescent="0.15">
      <c r="A98" s="193"/>
      <c r="B98" s="193"/>
      <c r="C98" s="329"/>
      <c r="D98" s="201"/>
      <c r="E98" s="193"/>
      <c r="F98" s="203"/>
      <c r="G98" s="329"/>
      <c r="H98" s="201" t="s">
        <v>2057</v>
      </c>
      <c r="I98" s="329"/>
      <c r="J98" s="193"/>
      <c r="K98" s="193" t="s">
        <v>2075</v>
      </c>
      <c r="L98" s="329">
        <v>19930.075299998993</v>
      </c>
      <c r="M98" s="193" t="s">
        <v>2066</v>
      </c>
      <c r="N98" s="329">
        <f t="shared" si="28"/>
        <v>0</v>
      </c>
      <c r="O98" s="329">
        <f t="shared" si="29"/>
        <v>628866.56000000006</v>
      </c>
    </row>
    <row r="99" spans="1:16" x14ac:dyDescent="0.15">
      <c r="A99" s="193"/>
      <c r="B99" s="193"/>
      <c r="C99" s="329"/>
      <c r="D99" s="201"/>
      <c r="E99" s="193"/>
      <c r="F99" s="203"/>
      <c r="G99" s="329"/>
      <c r="H99" s="201" t="s">
        <v>2057</v>
      </c>
      <c r="I99" s="329"/>
      <c r="J99" s="193"/>
      <c r="K99" s="193" t="s">
        <v>2074</v>
      </c>
      <c r="L99" s="329">
        <v>19184.324700001001</v>
      </c>
      <c r="M99" s="193" t="s">
        <v>2068</v>
      </c>
      <c r="N99" s="329">
        <f>G74+G76+N98-I99-L99</f>
        <v>115599.96529999901</v>
      </c>
      <c r="O99" s="329">
        <f t="shared" si="29"/>
        <v>609682.23529999901</v>
      </c>
    </row>
    <row r="100" spans="1:16" x14ac:dyDescent="0.15">
      <c r="A100" s="193"/>
      <c r="B100" s="193"/>
      <c r="C100" s="329"/>
      <c r="D100" s="201" t="s">
        <v>2058</v>
      </c>
      <c r="E100" s="193" t="s">
        <v>1283</v>
      </c>
      <c r="F100" s="193" t="s">
        <v>2072</v>
      </c>
      <c r="G100" s="329">
        <v>134765</v>
      </c>
      <c r="H100" s="201" t="s">
        <v>2058</v>
      </c>
      <c r="I100" s="329">
        <v>12688.81</v>
      </c>
      <c r="J100" s="193" t="s">
        <v>2068</v>
      </c>
      <c r="K100" s="193" t="s">
        <v>2074</v>
      </c>
      <c r="L100" s="329">
        <v>44948.82</v>
      </c>
      <c r="M100" s="193" t="s">
        <v>2068</v>
      </c>
      <c r="N100" s="329">
        <f t="shared" si="28"/>
        <v>57962.335299999009</v>
      </c>
      <c r="O100" s="329">
        <f t="shared" si="29"/>
        <v>686809.60529999901</v>
      </c>
    </row>
    <row r="101" spans="1:16" x14ac:dyDescent="0.15">
      <c r="A101" s="193"/>
      <c r="B101" s="193"/>
      <c r="C101" s="329"/>
      <c r="D101" s="201"/>
      <c r="E101" s="193"/>
      <c r="F101" s="203"/>
      <c r="G101" s="329"/>
      <c r="H101" s="201" t="s">
        <v>2058</v>
      </c>
      <c r="I101" s="329"/>
      <c r="J101" s="193"/>
      <c r="K101" s="193" t="s">
        <v>2074</v>
      </c>
      <c r="L101" s="329">
        <v>35075.870000000003</v>
      </c>
      <c r="M101" s="193" t="s">
        <v>2068</v>
      </c>
      <c r="N101" s="329">
        <f t="shared" si="28"/>
        <v>22886.465299999007</v>
      </c>
      <c r="O101" s="329">
        <f t="shared" si="29"/>
        <v>651733.73529999901</v>
      </c>
    </row>
    <row r="102" spans="1:16" x14ac:dyDescent="0.15">
      <c r="A102" s="193"/>
      <c r="B102" s="193"/>
      <c r="C102" s="329"/>
      <c r="D102" s="201"/>
      <c r="E102" s="193"/>
      <c r="F102" s="203"/>
      <c r="G102" s="329"/>
      <c r="H102" s="201" t="s">
        <v>2058</v>
      </c>
      <c r="I102" s="329"/>
      <c r="J102" s="193"/>
      <c r="K102" s="193" t="s">
        <v>2074</v>
      </c>
      <c r="L102" s="329">
        <v>20362.77</v>
      </c>
      <c r="M102" s="193" t="s">
        <v>2068</v>
      </c>
      <c r="N102" s="329">
        <f t="shared" si="28"/>
        <v>2523.6952999990062</v>
      </c>
      <c r="O102" s="329">
        <f t="shared" si="29"/>
        <v>631370.96529999899</v>
      </c>
    </row>
    <row r="103" spans="1:16" x14ac:dyDescent="0.15">
      <c r="A103" s="193"/>
      <c r="B103" s="193"/>
      <c r="C103" s="329"/>
      <c r="D103" s="201" t="s">
        <v>2059</v>
      </c>
      <c r="E103" s="193" t="s">
        <v>1283</v>
      </c>
      <c r="F103" s="193" t="s">
        <v>2073</v>
      </c>
      <c r="G103" s="329">
        <v>134725</v>
      </c>
      <c r="H103" s="201" t="s">
        <v>2059</v>
      </c>
      <c r="I103" s="329">
        <v>2523.6952999990062</v>
      </c>
      <c r="J103" s="193" t="s">
        <v>2068</v>
      </c>
      <c r="K103" s="193"/>
      <c r="L103" s="329"/>
      <c r="M103" s="193"/>
      <c r="N103" s="329">
        <f t="shared" si="28"/>
        <v>0</v>
      </c>
      <c r="O103" s="329">
        <f t="shared" si="29"/>
        <v>763572.27</v>
      </c>
    </row>
    <row r="104" spans="1:16" x14ac:dyDescent="0.15">
      <c r="A104" s="193"/>
      <c r="B104" s="193"/>
      <c r="C104" s="329"/>
      <c r="D104" s="201"/>
      <c r="E104" s="193"/>
      <c r="F104" s="193"/>
      <c r="G104" s="329"/>
      <c r="H104" s="201" t="s">
        <v>2059</v>
      </c>
      <c r="I104" s="329">
        <v>2360.3547000009899</v>
      </c>
      <c r="J104" s="193" t="s">
        <v>2071</v>
      </c>
      <c r="K104" s="193"/>
      <c r="L104" s="329"/>
      <c r="M104" s="193"/>
      <c r="N104" s="329">
        <f>G77+N103-I104-L104</f>
        <v>87431.645299999014</v>
      </c>
      <c r="O104" s="329">
        <f t="shared" si="29"/>
        <v>761211.91529999906</v>
      </c>
    </row>
    <row r="105" spans="1:16" x14ac:dyDescent="0.15">
      <c r="A105" s="193"/>
      <c r="B105" s="193"/>
      <c r="C105" s="329"/>
      <c r="D105" s="201"/>
      <c r="E105" s="193"/>
      <c r="F105" s="193"/>
      <c r="G105" s="329"/>
      <c r="H105" s="201" t="s">
        <v>2060</v>
      </c>
      <c r="I105" s="329">
        <v>4236.26</v>
      </c>
      <c r="J105" s="193" t="s">
        <v>2071</v>
      </c>
      <c r="K105" s="193" t="s">
        <v>2075</v>
      </c>
      <c r="L105" s="329">
        <v>34556.82</v>
      </c>
      <c r="M105" s="193" t="s">
        <v>2071</v>
      </c>
      <c r="N105" s="329">
        <f t="shared" si="28"/>
        <v>48638.56529999902</v>
      </c>
      <c r="O105" s="329">
        <f t="shared" si="29"/>
        <v>722418.8352999991</v>
      </c>
    </row>
    <row r="106" spans="1:16" hidden="1" x14ac:dyDescent="0.15">
      <c r="A106" s="193"/>
      <c r="B106" s="193"/>
      <c r="C106" s="329"/>
      <c r="D106" s="201"/>
      <c r="E106" s="193"/>
      <c r="F106" s="193"/>
      <c r="G106" s="329"/>
      <c r="H106" s="201"/>
      <c r="I106" s="329"/>
      <c r="J106" s="193"/>
      <c r="K106" s="193"/>
      <c r="L106" s="329"/>
      <c r="M106" s="193"/>
      <c r="N106" s="329">
        <f t="shared" si="28"/>
        <v>48638.56529999902</v>
      </c>
      <c r="O106" s="329">
        <f t="shared" si="29"/>
        <v>722418.8352999991</v>
      </c>
    </row>
    <row r="107" spans="1:16" hidden="1" x14ac:dyDescent="0.15">
      <c r="A107" s="193"/>
      <c r="B107" s="193"/>
      <c r="C107" s="329"/>
      <c r="D107" s="201"/>
      <c r="E107" s="193"/>
      <c r="F107" s="193"/>
      <c r="G107" s="329"/>
      <c r="H107" s="201"/>
      <c r="I107" s="329"/>
      <c r="J107" s="193"/>
      <c r="K107" s="193"/>
      <c r="L107" s="329"/>
      <c r="M107" s="193"/>
      <c r="N107" s="329">
        <f t="shared" si="28"/>
        <v>48638.56529999902</v>
      </c>
      <c r="O107" s="329">
        <f t="shared" si="29"/>
        <v>722418.8352999991</v>
      </c>
    </row>
    <row r="108" spans="1:16" hidden="1" x14ac:dyDescent="0.15">
      <c r="A108" s="193"/>
      <c r="B108" s="193"/>
      <c r="C108" s="329"/>
      <c r="D108" s="201"/>
      <c r="E108" s="193"/>
      <c r="F108" s="203"/>
      <c r="G108" s="329"/>
      <c r="H108" s="201"/>
      <c r="I108" s="329"/>
      <c r="J108" s="193"/>
      <c r="K108" s="193"/>
      <c r="L108" s="329"/>
      <c r="M108" s="193"/>
      <c r="N108" s="329">
        <f t="shared" si="28"/>
        <v>48638.56529999902</v>
      </c>
      <c r="O108" s="329">
        <f t="shared" si="29"/>
        <v>722418.8352999991</v>
      </c>
    </row>
    <row r="109" spans="1:16" hidden="1" x14ac:dyDescent="0.15">
      <c r="A109" s="193"/>
      <c r="B109" s="193"/>
      <c r="C109" s="329"/>
      <c r="D109" s="216"/>
      <c r="E109" s="193"/>
      <c r="F109" s="193"/>
      <c r="G109" s="329"/>
      <c r="H109" s="216"/>
      <c r="I109" s="329"/>
      <c r="J109" s="193"/>
      <c r="K109" s="193"/>
      <c r="L109" s="329"/>
      <c r="M109" s="193"/>
      <c r="N109" s="329">
        <f t="shared" si="28"/>
        <v>48638.56529999902</v>
      </c>
      <c r="O109" s="329">
        <f t="shared" si="29"/>
        <v>722418.8352999991</v>
      </c>
    </row>
    <row r="110" spans="1:16" x14ac:dyDescent="0.15">
      <c r="A110" s="220"/>
      <c r="B110" s="220"/>
      <c r="C110" s="334"/>
      <c r="D110" s="222"/>
      <c r="E110" s="220"/>
      <c r="F110" s="220"/>
      <c r="G110" s="334"/>
      <c r="H110" s="222"/>
      <c r="I110" s="334"/>
      <c r="J110" s="220"/>
      <c r="K110" s="220"/>
      <c r="L110" s="334"/>
      <c r="M110" s="220"/>
      <c r="N110" s="329">
        <f t="shared" si="28"/>
        <v>48638.56529999902</v>
      </c>
      <c r="O110" s="329">
        <f t="shared" si="29"/>
        <v>722418.8352999991</v>
      </c>
    </row>
    <row r="111" spans="1:16" x14ac:dyDescent="0.15">
      <c r="A111" s="224"/>
      <c r="B111" s="224"/>
      <c r="C111" s="335">
        <f>SUM(C7:C110)</f>
        <v>829888.83329999913</v>
      </c>
      <c r="D111" s="224"/>
      <c r="E111" s="224"/>
      <c r="F111" s="224"/>
      <c r="G111" s="335">
        <f>SUM(G7:G109)</f>
        <v>2022578.7219999998</v>
      </c>
      <c r="H111" s="226"/>
      <c r="I111" s="335">
        <f>SUM(I7:I109)</f>
        <v>281296.14000000007</v>
      </c>
      <c r="J111" s="224"/>
      <c r="K111" s="224"/>
      <c r="L111" s="335">
        <f>SUM(L9:L109)</f>
        <v>1848752.5800000005</v>
      </c>
      <c r="M111" s="224"/>
      <c r="N111" s="227"/>
      <c r="O111" s="228">
        <f>C111+G111-I111-L111</f>
        <v>722418.83529999852</v>
      </c>
      <c r="P111" s="259"/>
    </row>
    <row r="112" spans="1:16" x14ac:dyDescent="0.15">
      <c r="A112" s="230"/>
      <c r="B112" s="615"/>
      <c r="C112" s="615"/>
      <c r="D112" s="615"/>
      <c r="E112" s="231"/>
      <c r="F112" s="451"/>
      <c r="G112" s="232"/>
      <c r="H112" s="233"/>
      <c r="I112" s="234"/>
      <c r="J112" s="272"/>
      <c r="K112" s="235" t="s">
        <v>200</v>
      </c>
      <c r="L112" s="236">
        <f>+L111+I111</f>
        <v>2130048.7200000007</v>
      </c>
      <c r="M112" s="284"/>
      <c r="N112" s="330">
        <f>+N110</f>
        <v>48638.56529999902</v>
      </c>
      <c r="O112" s="331" t="s">
        <v>2071</v>
      </c>
      <c r="P112" s="259"/>
    </row>
    <row r="113" spans="1:16" x14ac:dyDescent="0.15">
      <c r="A113" s="181"/>
      <c r="B113" s="452"/>
      <c r="C113" s="336"/>
      <c r="D113" s="452"/>
      <c r="E113" s="231"/>
      <c r="F113" s="451"/>
      <c r="G113" s="232"/>
      <c r="H113" s="233"/>
      <c r="I113" s="234"/>
      <c r="J113" s="273"/>
      <c r="K113" s="235"/>
      <c r="L113" s="236"/>
      <c r="M113" s="284"/>
      <c r="N113" s="330">
        <f>+G80</f>
        <v>134777</v>
      </c>
      <c r="O113" s="331" t="str">
        <f>+F80</f>
        <v>GC 210213</v>
      </c>
    </row>
    <row r="114" spans="1:16" x14ac:dyDescent="0.15">
      <c r="A114" s="230" t="s">
        <v>2013</v>
      </c>
      <c r="B114" s="454" t="s">
        <v>2078</v>
      </c>
      <c r="C114" s="336"/>
      <c r="D114" s="452"/>
      <c r="E114" s="231" t="s">
        <v>67</v>
      </c>
      <c r="F114" s="451">
        <v>5060511.8899999997</v>
      </c>
      <c r="G114" s="232" t="s">
        <v>98</v>
      </c>
      <c r="H114" s="233">
        <v>41302</v>
      </c>
      <c r="I114" s="234" t="s">
        <v>199</v>
      </c>
      <c r="J114" s="273">
        <v>119752.15999999997</v>
      </c>
      <c r="K114" s="268"/>
      <c r="L114" s="236"/>
      <c r="M114" s="235"/>
      <c r="N114" s="330">
        <f>+G91+G94</f>
        <v>269513.26999999996</v>
      </c>
      <c r="O114" s="331" t="str">
        <f>+F94</f>
        <v>TOP 160213</v>
      </c>
    </row>
    <row r="115" spans="1:16" x14ac:dyDescent="0.15">
      <c r="A115" s="230" t="s">
        <v>2014</v>
      </c>
      <c r="B115" s="454" t="s">
        <v>2079</v>
      </c>
      <c r="C115" s="336"/>
      <c r="D115" s="452"/>
      <c r="E115" s="231" t="s">
        <v>67</v>
      </c>
      <c r="F115" s="451">
        <v>3672301.04</v>
      </c>
      <c r="G115" s="232" t="s">
        <v>98</v>
      </c>
      <c r="H115" s="233">
        <v>41306</v>
      </c>
      <c r="I115" s="234" t="s">
        <v>199</v>
      </c>
      <c r="J115" s="273">
        <v>74750.639999999985</v>
      </c>
      <c r="K115" s="268"/>
      <c r="L115" s="236"/>
      <c r="M115" s="235"/>
      <c r="N115" s="330">
        <f>+G100</f>
        <v>134765</v>
      </c>
      <c r="O115" s="331" t="str">
        <f>+F100</f>
        <v>GC 260213</v>
      </c>
    </row>
    <row r="116" spans="1:16" x14ac:dyDescent="0.15">
      <c r="A116" s="230" t="s">
        <v>2015</v>
      </c>
      <c r="B116" s="454" t="s">
        <v>2080</v>
      </c>
      <c r="C116" s="336"/>
      <c r="D116" s="452"/>
      <c r="E116" s="231" t="s">
        <v>67</v>
      </c>
      <c r="F116" s="451">
        <v>622285.73</v>
      </c>
      <c r="G116" s="232" t="s">
        <v>98</v>
      </c>
      <c r="H116" s="233">
        <v>41309</v>
      </c>
      <c r="I116" s="234" t="s">
        <v>199</v>
      </c>
      <c r="J116" s="273">
        <v>85175.97</v>
      </c>
      <c r="K116" s="268"/>
      <c r="L116" s="236"/>
      <c r="M116" s="235"/>
      <c r="N116" s="330">
        <f>+G103</f>
        <v>134725</v>
      </c>
      <c r="O116" s="331" t="str">
        <f>+F103</f>
        <v>GC 270213</v>
      </c>
    </row>
    <row r="117" spans="1:16" x14ac:dyDescent="0.15">
      <c r="A117" s="230" t="s">
        <v>2016</v>
      </c>
      <c r="B117" s="454" t="s">
        <v>2081</v>
      </c>
      <c r="C117" s="336"/>
      <c r="D117" s="452"/>
      <c r="E117" s="231" t="s">
        <v>67</v>
      </c>
      <c r="F117" s="453">
        <v>5362050.6500000004</v>
      </c>
      <c r="G117" s="232" t="s">
        <v>98</v>
      </c>
      <c r="H117" s="233">
        <v>41309</v>
      </c>
      <c r="I117" s="234" t="s">
        <v>199</v>
      </c>
      <c r="J117" s="273">
        <v>86302.12</v>
      </c>
      <c r="K117" s="268"/>
      <c r="L117" s="236"/>
      <c r="M117" s="235"/>
      <c r="N117" s="330"/>
      <c r="O117" s="331"/>
    </row>
    <row r="118" spans="1:16" x14ac:dyDescent="0.15">
      <c r="A118" s="230" t="s">
        <v>2017</v>
      </c>
      <c r="B118" s="454" t="s">
        <v>2082</v>
      </c>
      <c r="C118" s="336"/>
      <c r="D118" s="452"/>
      <c r="E118" s="231" t="s">
        <v>67</v>
      </c>
      <c r="F118" s="451">
        <v>5623999.3499999996</v>
      </c>
      <c r="G118" s="232" t="s">
        <v>98</v>
      </c>
      <c r="H118" s="233">
        <v>41309</v>
      </c>
      <c r="I118" s="234" t="s">
        <v>199</v>
      </c>
      <c r="J118" s="273">
        <v>82509.701700000966</v>
      </c>
      <c r="K118" s="268"/>
      <c r="L118" s="236"/>
      <c r="M118" s="235"/>
      <c r="N118" s="330"/>
      <c r="O118" s="331"/>
    </row>
    <row r="119" spans="1:16" x14ac:dyDescent="0.15">
      <c r="A119" s="230" t="s">
        <v>2018</v>
      </c>
      <c r="B119" s="454" t="s">
        <v>2083</v>
      </c>
      <c r="C119" s="336"/>
      <c r="D119" s="452"/>
      <c r="E119" s="231" t="s">
        <v>67</v>
      </c>
      <c r="F119" s="451">
        <v>3559113.03</v>
      </c>
      <c r="G119" s="232" t="s">
        <v>98</v>
      </c>
      <c r="H119" s="233">
        <v>41313</v>
      </c>
      <c r="I119" s="234" t="s">
        <v>199</v>
      </c>
      <c r="J119" s="273">
        <v>125886.35000000002</v>
      </c>
      <c r="K119" s="268"/>
      <c r="L119" s="236"/>
      <c r="M119" s="235"/>
      <c r="N119" s="330"/>
      <c r="O119" s="331"/>
    </row>
    <row r="120" spans="1:16" x14ac:dyDescent="0.15">
      <c r="A120" s="230" t="s">
        <v>2061</v>
      </c>
      <c r="B120" s="454" t="s">
        <v>2084</v>
      </c>
      <c r="C120" s="336"/>
      <c r="D120" s="452"/>
      <c r="E120" s="231" t="s">
        <v>67</v>
      </c>
      <c r="F120" s="451">
        <v>2151176.37</v>
      </c>
      <c r="G120" s="232" t="s">
        <v>98</v>
      </c>
      <c r="H120" s="233">
        <v>41316</v>
      </c>
      <c r="I120" s="234" t="s">
        <v>199</v>
      </c>
      <c r="J120" s="273">
        <v>49933.149999999994</v>
      </c>
      <c r="K120" s="268"/>
      <c r="L120" s="236"/>
      <c r="M120" s="235"/>
      <c r="N120" s="330"/>
      <c r="O120" s="331"/>
    </row>
    <row r="121" spans="1:16" x14ac:dyDescent="0.15">
      <c r="A121" s="230" t="s">
        <v>2062</v>
      </c>
      <c r="B121" s="454" t="s">
        <v>2085</v>
      </c>
      <c r="C121" s="336"/>
      <c r="D121" s="452"/>
      <c r="E121" s="231" t="s">
        <v>67</v>
      </c>
      <c r="F121" s="451">
        <v>5438855.3799999999</v>
      </c>
      <c r="G121" s="232" t="s">
        <v>98</v>
      </c>
      <c r="H121" s="233">
        <v>41323</v>
      </c>
      <c r="I121" s="234" t="s">
        <v>199</v>
      </c>
      <c r="J121" s="273">
        <v>131658.66</v>
      </c>
      <c r="K121" s="268"/>
      <c r="L121" s="236"/>
      <c r="M121" s="235"/>
      <c r="N121" s="330"/>
      <c r="O121" s="331"/>
    </row>
    <row r="122" spans="1:16" x14ac:dyDescent="0.15">
      <c r="A122" s="230" t="s">
        <v>2063</v>
      </c>
      <c r="B122" s="454" t="s">
        <v>2086</v>
      </c>
      <c r="C122" s="336"/>
      <c r="D122" s="452"/>
      <c r="E122" s="231" t="s">
        <v>67</v>
      </c>
      <c r="F122" s="451">
        <v>5348265.59</v>
      </c>
      <c r="G122" s="232" t="s">
        <v>98</v>
      </c>
      <c r="H122" s="233">
        <v>41327</v>
      </c>
      <c r="I122" s="234" t="s">
        <v>199</v>
      </c>
      <c r="J122" s="273">
        <v>122576.94</v>
      </c>
      <c r="L122" s="236"/>
      <c r="M122" s="266">
        <f>+O122-O111</f>
        <v>0</v>
      </c>
      <c r="N122" s="228" t="s">
        <v>56</v>
      </c>
      <c r="O122" s="333">
        <f>SUM(N112:N121)</f>
        <v>722418.83529999899</v>
      </c>
      <c r="P122" s="259"/>
    </row>
    <row r="123" spans="1:16" x14ac:dyDescent="0.15">
      <c r="A123" s="230" t="s">
        <v>2064</v>
      </c>
      <c r="B123" s="454" t="s">
        <v>2087</v>
      </c>
      <c r="C123" s="336"/>
      <c r="D123" s="452"/>
      <c r="E123" s="231" t="s">
        <v>67</v>
      </c>
      <c r="F123" s="451">
        <v>2916932.7</v>
      </c>
      <c r="G123" s="232" t="s">
        <v>98</v>
      </c>
      <c r="H123" s="233">
        <v>41331</v>
      </c>
      <c r="I123" s="234" t="s">
        <v>199</v>
      </c>
      <c r="J123" s="273">
        <v>123950.45999999998</v>
      </c>
    </row>
    <row r="124" spans="1:16" x14ac:dyDescent="0.15">
      <c r="A124" s="230" t="s">
        <v>2065</v>
      </c>
      <c r="B124" s="454" t="s">
        <v>2088</v>
      </c>
      <c r="C124" s="336"/>
      <c r="D124" s="452"/>
      <c r="E124" s="231" t="s">
        <v>67</v>
      </c>
      <c r="F124" s="451">
        <v>1642539.06</v>
      </c>
      <c r="G124" s="232" t="s">
        <v>98</v>
      </c>
      <c r="H124" s="233">
        <v>41331</v>
      </c>
      <c r="I124" s="234" t="s">
        <v>199</v>
      </c>
      <c r="J124" s="273">
        <v>127271.79000000001</v>
      </c>
    </row>
    <row r="125" spans="1:16" x14ac:dyDescent="0.15">
      <c r="A125" s="230" t="s">
        <v>2066</v>
      </c>
      <c r="B125" s="454" t="s">
        <v>2089</v>
      </c>
      <c r="C125" s="336"/>
      <c r="D125" s="452"/>
      <c r="E125" s="231" t="s">
        <v>67</v>
      </c>
      <c r="F125" s="451">
        <v>3740409.47</v>
      </c>
      <c r="G125" s="232" t="s">
        <v>98</v>
      </c>
      <c r="H125" s="233">
        <v>41331</v>
      </c>
      <c r="I125" s="234" t="s">
        <v>199</v>
      </c>
      <c r="J125" s="273">
        <v>134924</v>
      </c>
    </row>
    <row r="126" spans="1:16" x14ac:dyDescent="0.15">
      <c r="A126" s="230" t="s">
        <v>2071</v>
      </c>
      <c r="B126" s="454" t="s">
        <v>2090</v>
      </c>
      <c r="C126" s="336"/>
      <c r="D126" s="452"/>
      <c r="E126" s="231" t="s">
        <v>67</v>
      </c>
      <c r="F126" s="451">
        <v>788567.22</v>
      </c>
      <c r="G126" s="232" t="s">
        <v>98</v>
      </c>
      <c r="H126" s="233">
        <v>41334</v>
      </c>
      <c r="I126" s="234" t="s">
        <v>199</v>
      </c>
      <c r="J126" s="273">
        <v>34556.82</v>
      </c>
    </row>
    <row r="127" spans="1:16" ht="12" thickBot="1" x14ac:dyDescent="0.2">
      <c r="A127" s="230"/>
      <c r="B127" s="452"/>
      <c r="C127" s="336"/>
      <c r="D127" s="452"/>
      <c r="E127" s="231"/>
      <c r="F127" s="451"/>
      <c r="G127" s="232"/>
      <c r="H127" s="233"/>
      <c r="I127" s="401" t="s">
        <v>1920</v>
      </c>
      <c r="J127" s="274">
        <f>SUM(J114:J126)</f>
        <v>1299248.7617000011</v>
      </c>
    </row>
    <row r="128" spans="1:16" ht="12" thickTop="1" x14ac:dyDescent="0.15">
      <c r="A128" s="181" t="s">
        <v>2008</v>
      </c>
      <c r="B128" s="454" t="s">
        <v>2022</v>
      </c>
      <c r="C128" s="336"/>
      <c r="D128" s="452"/>
      <c r="E128" s="231" t="s">
        <v>67</v>
      </c>
      <c r="F128" s="451">
        <v>62579182.909999996</v>
      </c>
      <c r="G128" s="232" t="s">
        <v>98</v>
      </c>
      <c r="H128" s="233">
        <v>41267</v>
      </c>
      <c r="I128" s="234" t="s">
        <v>199</v>
      </c>
      <c r="J128" s="273">
        <v>69709.328299999077</v>
      </c>
    </row>
    <row r="129" spans="1:16" x14ac:dyDescent="0.15">
      <c r="A129" s="230" t="s">
        <v>2009</v>
      </c>
      <c r="B129" s="454" t="s">
        <v>2076</v>
      </c>
      <c r="C129" s="336"/>
      <c r="D129" s="452"/>
      <c r="E129" s="231" t="s">
        <v>67</v>
      </c>
      <c r="F129" s="451">
        <v>30649208.57</v>
      </c>
      <c r="G129" s="232" t="s">
        <v>98</v>
      </c>
      <c r="H129" s="233">
        <v>41292</v>
      </c>
      <c r="I129" s="234" t="s">
        <v>199</v>
      </c>
      <c r="J129" s="273">
        <v>360222.70529999904</v>
      </c>
    </row>
    <row r="130" spans="1:16" x14ac:dyDescent="0.15">
      <c r="A130" s="230" t="s">
        <v>2068</v>
      </c>
      <c r="B130" s="454" t="s">
        <v>2077</v>
      </c>
      <c r="C130" s="336"/>
      <c r="D130" s="452"/>
      <c r="E130" s="231" t="s">
        <v>67</v>
      </c>
      <c r="F130" s="451">
        <v>21599832.780000001</v>
      </c>
      <c r="G130" s="232" t="s">
        <v>98</v>
      </c>
      <c r="H130" s="233">
        <v>41316</v>
      </c>
      <c r="I130" s="234" t="s">
        <v>199</v>
      </c>
      <c r="J130" s="273">
        <v>119571.78470000101</v>
      </c>
    </row>
    <row r="131" spans="1:16" ht="12" thickBot="1" x14ac:dyDescent="0.2">
      <c r="A131" s="181"/>
      <c r="B131" s="452"/>
      <c r="C131" s="336"/>
      <c r="D131" s="452"/>
      <c r="E131" s="231"/>
      <c r="F131" s="451"/>
      <c r="G131" s="232"/>
      <c r="H131" s="233"/>
      <c r="I131" s="401" t="s">
        <v>320</v>
      </c>
      <c r="J131" s="274">
        <f>SUM(J128:J130)</f>
        <v>549503.81829999911</v>
      </c>
    </row>
    <row r="132" spans="1:16" s="181" customFormat="1" ht="12" thickTop="1" x14ac:dyDescent="0.15">
      <c r="B132" s="452"/>
      <c r="C132" s="336"/>
      <c r="D132" s="452"/>
      <c r="E132" s="231"/>
      <c r="F132" s="451"/>
      <c r="G132" s="232"/>
      <c r="H132" s="233"/>
      <c r="I132" s="234"/>
      <c r="J132" s="273"/>
      <c r="L132" s="180"/>
      <c r="M132" s="182"/>
      <c r="N132" s="180"/>
      <c r="O132" s="180"/>
      <c r="P132" s="182"/>
    </row>
    <row r="133" spans="1:16" s="181" customFormat="1" x14ac:dyDescent="0.15">
      <c r="B133" s="181" t="s">
        <v>10</v>
      </c>
      <c r="C133" s="348" t="s">
        <v>1008</v>
      </c>
      <c r="D133" s="181" t="s">
        <v>1118</v>
      </c>
      <c r="E133" s="181" t="s">
        <v>871</v>
      </c>
      <c r="F133" s="181" t="s">
        <v>872</v>
      </c>
      <c r="G133" s="181" t="s">
        <v>18</v>
      </c>
      <c r="I133" s="180"/>
      <c r="J133" s="259"/>
      <c r="L133" s="180"/>
      <c r="M133" s="182"/>
      <c r="N133" s="180"/>
      <c r="O133" s="180"/>
      <c r="P133" s="182"/>
    </row>
    <row r="134" spans="1:16" s="181" customFormat="1" x14ac:dyDescent="0.15">
      <c r="A134" s="230" t="s">
        <v>2013</v>
      </c>
      <c r="B134" s="180">
        <f>+ROUND(J114,0)</f>
        <v>119752</v>
      </c>
      <c r="C134" s="349">
        <v>24.0928</v>
      </c>
      <c r="D134" s="350">
        <f t="shared" ref="D134:D142" si="32">+B134*C134</f>
        <v>2885160.9856000002</v>
      </c>
      <c r="E134" s="350">
        <f t="shared" ref="E134:E142" si="33">+D134*0.01</f>
        <v>28851.609856000003</v>
      </c>
      <c r="F134" s="350">
        <f t="shared" ref="F134:F142" si="34">+E134*0.1</f>
        <v>2885.1609856000005</v>
      </c>
      <c r="G134" s="351">
        <f t="shared" ref="G134:G142" si="35">+E134+F134</f>
        <v>31736.770841600002</v>
      </c>
      <c r="I134" s="180"/>
      <c r="J134" s="229"/>
      <c r="L134" s="180"/>
      <c r="M134" s="182"/>
      <c r="N134" s="180"/>
      <c r="O134" s="180"/>
      <c r="P134" s="182"/>
    </row>
    <row r="135" spans="1:16" x14ac:dyDescent="0.15">
      <c r="A135" s="230" t="s">
        <v>2014</v>
      </c>
      <c r="B135" s="180">
        <f t="shared" ref="B135:B150" si="36">+ROUND(J115,0)</f>
        <v>74751</v>
      </c>
      <c r="C135" s="349">
        <v>24.3109</v>
      </c>
      <c r="D135" s="350">
        <f t="shared" si="32"/>
        <v>1817264.0859000001</v>
      </c>
      <c r="E135" s="350">
        <f t="shared" si="33"/>
        <v>18172.640859000003</v>
      </c>
      <c r="F135" s="350">
        <f t="shared" si="34"/>
        <v>1817.2640859000003</v>
      </c>
      <c r="G135" s="351">
        <f t="shared" si="35"/>
        <v>19989.904944900001</v>
      </c>
      <c r="J135" s="259"/>
    </row>
    <row r="136" spans="1:16" x14ac:dyDescent="0.15">
      <c r="A136" s="230" t="s">
        <v>2015</v>
      </c>
      <c r="B136" s="180">
        <f t="shared" si="36"/>
        <v>85176</v>
      </c>
      <c r="C136" s="349">
        <v>24.3627</v>
      </c>
      <c r="D136" s="350">
        <f t="shared" si="32"/>
        <v>2075117.3352000001</v>
      </c>
      <c r="E136" s="350">
        <f t="shared" si="33"/>
        <v>20751.173352000002</v>
      </c>
      <c r="F136" s="350">
        <f t="shared" si="34"/>
        <v>2075.1173352000001</v>
      </c>
      <c r="G136" s="351">
        <f t="shared" si="35"/>
        <v>22826.290687200002</v>
      </c>
      <c r="J136" s="259"/>
    </row>
    <row r="137" spans="1:16" x14ac:dyDescent="0.15">
      <c r="A137" s="230" t="s">
        <v>2016</v>
      </c>
      <c r="B137" s="180">
        <f t="shared" si="36"/>
        <v>86302</v>
      </c>
      <c r="C137" s="349">
        <v>24.452200000000001</v>
      </c>
      <c r="D137" s="350">
        <f t="shared" si="32"/>
        <v>2110273.7644000002</v>
      </c>
      <c r="E137" s="350">
        <f t="shared" si="33"/>
        <v>21102.737644000004</v>
      </c>
      <c r="F137" s="350">
        <f t="shared" si="34"/>
        <v>2110.2737644000003</v>
      </c>
      <c r="G137" s="351">
        <f t="shared" si="35"/>
        <v>23213.011408400005</v>
      </c>
      <c r="J137" s="259"/>
    </row>
    <row r="138" spans="1:16" s="181" customFormat="1" x14ac:dyDescent="0.15">
      <c r="A138" s="230" t="s">
        <v>2017</v>
      </c>
      <c r="B138" s="180">
        <f t="shared" si="36"/>
        <v>82510</v>
      </c>
      <c r="C138" s="349">
        <v>24.455400000000001</v>
      </c>
      <c r="D138" s="350">
        <f t="shared" si="32"/>
        <v>2017815.054</v>
      </c>
      <c r="E138" s="350">
        <f t="shared" si="33"/>
        <v>20178.150539999999</v>
      </c>
      <c r="F138" s="350">
        <f t="shared" si="34"/>
        <v>2017.8150539999999</v>
      </c>
      <c r="G138" s="351">
        <f t="shared" si="35"/>
        <v>22195.965593999998</v>
      </c>
      <c r="I138" s="180"/>
      <c r="J138" s="259"/>
      <c r="L138" s="180"/>
      <c r="M138" s="182"/>
      <c r="N138" s="180"/>
      <c r="O138" s="180"/>
      <c r="P138" s="182"/>
    </row>
    <row r="139" spans="1:16" s="181" customFormat="1" x14ac:dyDescent="0.15">
      <c r="A139" s="230" t="s">
        <v>2018</v>
      </c>
      <c r="B139" s="180">
        <f t="shared" si="36"/>
        <v>125886</v>
      </c>
      <c r="C139" s="349">
        <v>24.504300000000001</v>
      </c>
      <c r="D139" s="350">
        <f t="shared" si="32"/>
        <v>3084748.3097999999</v>
      </c>
      <c r="E139" s="350">
        <f t="shared" si="33"/>
        <v>30847.483098000001</v>
      </c>
      <c r="F139" s="350">
        <f t="shared" si="34"/>
        <v>3084.7483098000002</v>
      </c>
      <c r="G139" s="351">
        <f t="shared" si="35"/>
        <v>33932.231407799998</v>
      </c>
      <c r="I139" s="180"/>
      <c r="J139" s="182"/>
      <c r="L139" s="180"/>
      <c r="M139" s="182"/>
      <c r="N139" s="180"/>
      <c r="O139" s="180"/>
      <c r="P139" s="182"/>
    </row>
    <row r="140" spans="1:16" s="181" customFormat="1" x14ac:dyDescent="0.15">
      <c r="A140" s="230" t="s">
        <v>2061</v>
      </c>
      <c r="B140" s="180">
        <f t="shared" si="36"/>
        <v>49933</v>
      </c>
      <c r="C140" s="349">
        <v>25.024699999999999</v>
      </c>
      <c r="D140" s="350">
        <f t="shared" si="32"/>
        <v>1249558.3451</v>
      </c>
      <c r="E140" s="350">
        <f t="shared" si="33"/>
        <v>12495.583451</v>
      </c>
      <c r="F140" s="350">
        <f t="shared" si="34"/>
        <v>1249.5583451000002</v>
      </c>
      <c r="G140" s="351">
        <f t="shared" si="35"/>
        <v>13745.141796100001</v>
      </c>
      <c r="I140" s="180"/>
      <c r="J140" s="182"/>
      <c r="L140" s="180"/>
      <c r="M140" s="182"/>
      <c r="N140" s="180"/>
      <c r="O140" s="180"/>
      <c r="P140" s="182"/>
    </row>
    <row r="141" spans="1:16" s="181" customFormat="1" x14ac:dyDescent="0.15">
      <c r="A141" s="230" t="s">
        <v>2062</v>
      </c>
      <c r="B141" s="180">
        <f t="shared" si="36"/>
        <v>131659</v>
      </c>
      <c r="C141" s="349">
        <v>25.347799999999999</v>
      </c>
      <c r="D141" s="350">
        <f t="shared" si="32"/>
        <v>3337266.0002000001</v>
      </c>
      <c r="E141" s="350">
        <f t="shared" si="33"/>
        <v>33372.660002000004</v>
      </c>
      <c r="F141" s="350">
        <f t="shared" si="34"/>
        <v>3337.2660002000007</v>
      </c>
      <c r="G141" s="351">
        <f t="shared" si="35"/>
        <v>36709.926002200002</v>
      </c>
      <c r="I141" s="180"/>
      <c r="J141" s="182"/>
      <c r="L141" s="180"/>
      <c r="M141" s="182"/>
      <c r="N141" s="180"/>
      <c r="O141" s="180"/>
      <c r="P141" s="182"/>
    </row>
    <row r="142" spans="1:16" s="181" customFormat="1" x14ac:dyDescent="0.15">
      <c r="A142" s="230" t="s">
        <v>2063</v>
      </c>
      <c r="B142" s="180">
        <f t="shared" si="36"/>
        <v>122577</v>
      </c>
      <c r="C142" s="349">
        <v>25.9724</v>
      </c>
      <c r="D142" s="350">
        <f t="shared" si="32"/>
        <v>3183618.8747999999</v>
      </c>
      <c r="E142" s="350">
        <f t="shared" si="33"/>
        <v>31836.188748</v>
      </c>
      <c r="F142" s="350">
        <f t="shared" si="34"/>
        <v>3183.6188748000004</v>
      </c>
      <c r="G142" s="351">
        <f t="shared" si="35"/>
        <v>35019.807622799999</v>
      </c>
      <c r="I142" s="180"/>
      <c r="J142" s="182"/>
      <c r="L142" s="180"/>
      <c r="M142" s="182"/>
      <c r="N142" s="180"/>
      <c r="O142" s="180"/>
      <c r="P142" s="182"/>
    </row>
    <row r="143" spans="1:16" s="181" customFormat="1" x14ac:dyDescent="0.15">
      <c r="A143" s="230" t="s">
        <v>2064</v>
      </c>
      <c r="B143" s="180">
        <f t="shared" si="36"/>
        <v>123950</v>
      </c>
      <c r="C143" s="349">
        <v>25.898800000000001</v>
      </c>
      <c r="D143" s="350">
        <f t="shared" ref="D143:D146" si="37">+B143*C143</f>
        <v>3210156.2600000002</v>
      </c>
      <c r="E143" s="350">
        <f t="shared" ref="E143:E146" si="38">+D143*0.01</f>
        <v>32101.562600000005</v>
      </c>
      <c r="F143" s="350">
        <f t="shared" ref="F143:F146" si="39">+E143*0.1</f>
        <v>3210.1562600000007</v>
      </c>
      <c r="G143" s="351">
        <f t="shared" ref="G143:G146" si="40">+E143+F143</f>
        <v>35311.718860000008</v>
      </c>
      <c r="I143" s="180"/>
      <c r="J143" s="182"/>
      <c r="L143" s="180"/>
      <c r="M143" s="182"/>
      <c r="N143" s="180"/>
      <c r="O143" s="180"/>
      <c r="P143" s="182"/>
    </row>
    <row r="144" spans="1:16" s="181" customFormat="1" x14ac:dyDescent="0.15">
      <c r="A144" s="230" t="s">
        <v>2065</v>
      </c>
      <c r="B144" s="180">
        <f t="shared" si="36"/>
        <v>127272</v>
      </c>
      <c r="C144" s="349">
        <v>25.879799999999999</v>
      </c>
      <c r="D144" s="350">
        <f t="shared" si="37"/>
        <v>3293773.9055999997</v>
      </c>
      <c r="E144" s="350">
        <f t="shared" si="38"/>
        <v>32937.739055999999</v>
      </c>
      <c r="F144" s="350">
        <f t="shared" si="39"/>
        <v>3293.7739056</v>
      </c>
      <c r="G144" s="351">
        <f t="shared" si="40"/>
        <v>36231.512961599998</v>
      </c>
      <c r="I144" s="180"/>
      <c r="J144" s="182"/>
      <c r="L144" s="180"/>
      <c r="M144" s="182"/>
      <c r="N144" s="180"/>
      <c r="O144" s="180"/>
      <c r="P144" s="182"/>
    </row>
    <row r="145" spans="1:16" s="181" customFormat="1" x14ac:dyDescent="0.15">
      <c r="A145" s="230" t="s">
        <v>2066</v>
      </c>
      <c r="B145" s="180">
        <f t="shared" si="36"/>
        <v>134924</v>
      </c>
      <c r="C145" s="349">
        <v>25.826799999999999</v>
      </c>
      <c r="D145" s="350">
        <f t="shared" si="37"/>
        <v>3484655.1631999998</v>
      </c>
      <c r="E145" s="350">
        <f t="shared" si="38"/>
        <v>34846.551632000002</v>
      </c>
      <c r="F145" s="350">
        <f t="shared" si="39"/>
        <v>3484.6551632000005</v>
      </c>
      <c r="G145" s="351">
        <f t="shared" si="40"/>
        <v>38331.2067952</v>
      </c>
      <c r="I145" s="180"/>
      <c r="J145" s="182"/>
      <c r="L145" s="180"/>
      <c r="M145" s="182"/>
      <c r="N145" s="180"/>
      <c r="O145" s="180"/>
      <c r="P145" s="182"/>
    </row>
    <row r="146" spans="1:16" s="181" customFormat="1" x14ac:dyDescent="0.15">
      <c r="A146" s="230" t="s">
        <v>2071</v>
      </c>
      <c r="B146" s="180">
        <f t="shared" si="36"/>
        <v>34557</v>
      </c>
      <c r="C146" s="349">
        <v>25.7226</v>
      </c>
      <c r="D146" s="350">
        <f t="shared" si="37"/>
        <v>888895.88820000004</v>
      </c>
      <c r="E146" s="350">
        <f t="shared" si="38"/>
        <v>8888.9588820000008</v>
      </c>
      <c r="F146" s="350">
        <f t="shared" si="39"/>
        <v>888.89588820000017</v>
      </c>
      <c r="G146" s="351">
        <f t="shared" si="40"/>
        <v>9777.8547702000014</v>
      </c>
      <c r="I146" s="180"/>
      <c r="J146" s="182"/>
      <c r="L146" s="180"/>
      <c r="M146" s="182"/>
      <c r="N146" s="180"/>
      <c r="O146" s="180"/>
      <c r="P146" s="182"/>
    </row>
    <row r="147" spans="1:16" ht="12" thickBot="1" x14ac:dyDescent="0.2">
      <c r="A147" s="230"/>
      <c r="B147" s="381">
        <f>SUM(B134:B146)</f>
        <v>1299249</v>
      </c>
      <c r="C147" s="349"/>
      <c r="D147" s="350"/>
      <c r="E147" s="380">
        <f>SUM(E134:E146)</f>
        <v>326383.03972000012</v>
      </c>
      <c r="F147" s="380">
        <f t="shared" ref="F147:G147" si="41">SUM(F134:F146)</f>
        <v>32638.303972000002</v>
      </c>
      <c r="G147" s="380">
        <f t="shared" si="41"/>
        <v>359021.34369199997</v>
      </c>
    </row>
    <row r="148" spans="1:16" ht="12" thickTop="1" x14ac:dyDescent="0.15">
      <c r="A148" s="181" t="s">
        <v>2008</v>
      </c>
      <c r="B148" s="180">
        <f t="shared" si="36"/>
        <v>69709</v>
      </c>
      <c r="C148" s="349">
        <v>24.155999999999999</v>
      </c>
      <c r="D148" s="350">
        <f t="shared" ref="D148:D150" si="42">+B148*C148</f>
        <v>1683890.6039999998</v>
      </c>
      <c r="E148" s="350">
        <f t="shared" ref="E148:E150" si="43">+D148*0.01</f>
        <v>16838.906039999998</v>
      </c>
      <c r="F148" s="350">
        <f t="shared" ref="F148:F150" si="44">+E148*0.1</f>
        <v>1683.8906039999999</v>
      </c>
      <c r="G148" s="351">
        <f t="shared" ref="G148:G150" si="45">+E148+F148</f>
        <v>18522.796643999998</v>
      </c>
    </row>
    <row r="149" spans="1:16" x14ac:dyDescent="0.15">
      <c r="A149" s="230" t="s">
        <v>2009</v>
      </c>
      <c r="B149" s="180">
        <f t="shared" si="36"/>
        <v>360223</v>
      </c>
      <c r="C149" s="349">
        <v>24.741299999999999</v>
      </c>
      <c r="D149" s="350">
        <f t="shared" si="42"/>
        <v>8912385.3098999988</v>
      </c>
      <c r="E149" s="350">
        <f t="shared" si="43"/>
        <v>89123.853098999985</v>
      </c>
      <c r="F149" s="350">
        <f t="shared" si="44"/>
        <v>8912.3853098999989</v>
      </c>
      <c r="G149" s="351">
        <f t="shared" si="45"/>
        <v>98036.238408899982</v>
      </c>
    </row>
    <row r="150" spans="1:16" x14ac:dyDescent="0.15">
      <c r="A150" s="230" t="s">
        <v>2068</v>
      </c>
      <c r="B150" s="180">
        <f t="shared" si="36"/>
        <v>119572</v>
      </c>
      <c r="C150" s="349">
        <v>24.957799999999999</v>
      </c>
      <c r="D150" s="350">
        <f t="shared" si="42"/>
        <v>2984254.0615999997</v>
      </c>
      <c r="E150" s="350">
        <f t="shared" si="43"/>
        <v>29842.540615999998</v>
      </c>
      <c r="F150" s="350">
        <f t="shared" si="44"/>
        <v>2984.2540616000001</v>
      </c>
      <c r="G150" s="351">
        <f t="shared" si="45"/>
        <v>32826.794677599995</v>
      </c>
    </row>
    <row r="151" spans="1:16" ht="12" thickBot="1" x14ac:dyDescent="0.2">
      <c r="B151" s="402">
        <f>SUM(B148:B150)</f>
        <v>549504</v>
      </c>
      <c r="E151" s="352">
        <f>SUM(E148:E150)</f>
        <v>135805.29975499999</v>
      </c>
      <c r="F151" s="352">
        <f t="shared" ref="F151:G151" si="46">SUM(F148:F150)</f>
        <v>13580.5299755</v>
      </c>
      <c r="G151" s="352">
        <f t="shared" si="46"/>
        <v>149385.82973049997</v>
      </c>
    </row>
    <row r="152" spans="1:16" ht="12" thickTop="1" x14ac:dyDescent="0.15"/>
  </sheetData>
  <mergeCells count="7">
    <mergeCell ref="B112:D11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P121"/>
  <sheetViews>
    <sheetView zoomScale="115" zoomScaleNormal="115" workbookViewId="0">
      <pane ySplit="6" topLeftCell="A63" activePane="bottomLeft" state="frozen"/>
      <selection pane="bottomLeft" activeCell="G52" sqref="G5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1975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1918</v>
      </c>
      <c r="B7" s="263"/>
      <c r="C7" s="328">
        <v>28589.836899999111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28589.836899999111</v>
      </c>
      <c r="O7" s="328">
        <f>+C86</f>
        <v>882309.55189999915</v>
      </c>
    </row>
    <row r="8" spans="1:15" x14ac:dyDescent="0.15">
      <c r="A8" s="193" t="s">
        <v>1963</v>
      </c>
      <c r="B8" s="193"/>
      <c r="C8" s="329">
        <v>44901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28589.836899999111</v>
      </c>
      <c r="O8" s="329">
        <f>O7+G8-I8-L8</f>
        <v>882309.55189999915</v>
      </c>
    </row>
    <row r="9" spans="1:15" x14ac:dyDescent="0.15">
      <c r="A9" s="193" t="s">
        <v>1961</v>
      </c>
      <c r="B9" s="193"/>
      <c r="C9" s="329">
        <v>134774.33100000001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28589.836899999111</v>
      </c>
      <c r="O9" s="329">
        <f t="shared" ref="O9" si="1">O8+G9-I9-L9</f>
        <v>882309.55189999915</v>
      </c>
    </row>
    <row r="10" spans="1:15" x14ac:dyDescent="0.15">
      <c r="A10" s="193" t="s">
        <v>1964</v>
      </c>
      <c r="B10" s="193"/>
      <c r="C10" s="329">
        <v>89876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85" si="2">+N9-I10-L10</f>
        <v>28589.836899999111</v>
      </c>
      <c r="O10" s="329">
        <f t="shared" ref="O10:O85" si="3">O9+G10-I10-L10</f>
        <v>882309.55189999915</v>
      </c>
    </row>
    <row r="11" spans="1:15" x14ac:dyDescent="0.15">
      <c r="A11" s="193" t="s">
        <v>1965</v>
      </c>
      <c r="B11" s="193"/>
      <c r="C11" s="329">
        <v>89737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28589.836899999111</v>
      </c>
      <c r="O11" s="329">
        <f t="shared" si="3"/>
        <v>882309.55189999915</v>
      </c>
    </row>
    <row r="12" spans="1:15" x14ac:dyDescent="0.15">
      <c r="A12" s="193" t="s">
        <v>1966</v>
      </c>
      <c r="B12" s="193"/>
      <c r="C12" s="329">
        <v>89910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28589.836899999111</v>
      </c>
      <c r="O12" s="329">
        <f t="shared" si="3"/>
        <v>882309.55189999915</v>
      </c>
    </row>
    <row r="13" spans="1:15" x14ac:dyDescent="0.15">
      <c r="A13" s="193" t="s">
        <v>1967</v>
      </c>
      <c r="B13" s="193"/>
      <c r="C13" s="329">
        <v>224929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28589.836899999111</v>
      </c>
      <c r="O13" s="329">
        <f t="shared" si="3"/>
        <v>882309.55189999915</v>
      </c>
    </row>
    <row r="14" spans="1:15" x14ac:dyDescent="0.15">
      <c r="A14" s="193" t="s">
        <v>1962</v>
      </c>
      <c r="B14" s="193"/>
      <c r="C14" s="329">
        <v>179592.38400000002</v>
      </c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ref="N14:N19" si="4">+N13-I14-L14</f>
        <v>28589.836899999111</v>
      </c>
      <c r="O14" s="329">
        <f t="shared" ref="O14:O19" si="5">O13+G14-I14-L14</f>
        <v>882309.55189999915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/>
      <c r="I15" s="329"/>
      <c r="J15" s="193"/>
      <c r="K15" s="193"/>
      <c r="L15" s="329"/>
      <c r="M15" s="193"/>
      <c r="N15" s="329">
        <f t="shared" si="4"/>
        <v>28589.836899999111</v>
      </c>
      <c r="O15" s="329">
        <f t="shared" si="5"/>
        <v>882309.55189999915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1976</v>
      </c>
      <c r="I16" s="329">
        <v>4403.74</v>
      </c>
      <c r="J16" s="193" t="s">
        <v>1918</v>
      </c>
      <c r="K16" s="193" t="s">
        <v>2031</v>
      </c>
      <c r="L16" s="329">
        <v>24186.096899999109</v>
      </c>
      <c r="M16" s="193" t="s">
        <v>1918</v>
      </c>
      <c r="N16" s="329">
        <f t="shared" si="4"/>
        <v>0</v>
      </c>
      <c r="O16" s="329">
        <f t="shared" si="5"/>
        <v>853719.71500000008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1976</v>
      </c>
      <c r="I17" s="329"/>
      <c r="J17" s="193"/>
      <c r="K17" s="193" t="s">
        <v>2031</v>
      </c>
      <c r="L17" s="329">
        <v>8551.3531000008898</v>
      </c>
      <c r="M17" s="193" t="s">
        <v>1963</v>
      </c>
      <c r="N17" s="329">
        <f>C8+N16-I17-L17</f>
        <v>36349.646899999112</v>
      </c>
      <c r="O17" s="329">
        <f t="shared" si="5"/>
        <v>845168.3618999992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1977</v>
      </c>
      <c r="I18" s="329">
        <v>4690.84</v>
      </c>
      <c r="J18" s="193" t="s">
        <v>1963</v>
      </c>
      <c r="K18" s="193" t="s">
        <v>2031</v>
      </c>
      <c r="L18" s="329">
        <v>20430.87</v>
      </c>
      <c r="M18" s="193" t="s">
        <v>1963</v>
      </c>
      <c r="N18" s="329">
        <f t="shared" si="4"/>
        <v>11227.936899999113</v>
      </c>
      <c r="O18" s="329">
        <f t="shared" si="5"/>
        <v>820046.65189999924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1978</v>
      </c>
      <c r="I19" s="329">
        <v>7242.23</v>
      </c>
      <c r="J19" s="193" t="s">
        <v>1963</v>
      </c>
      <c r="K19" s="193" t="s">
        <v>2031</v>
      </c>
      <c r="L19" s="329">
        <v>3985.7068999991134</v>
      </c>
      <c r="M19" s="193" t="s">
        <v>1963</v>
      </c>
      <c r="N19" s="329">
        <f t="shared" si="4"/>
        <v>0</v>
      </c>
      <c r="O19" s="329">
        <f t="shared" si="5"/>
        <v>808818.7150000002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1978</v>
      </c>
      <c r="I20" s="329"/>
      <c r="J20" s="193"/>
      <c r="K20" s="193" t="s">
        <v>2032</v>
      </c>
      <c r="L20" s="329">
        <v>29441.963100000899</v>
      </c>
      <c r="M20" s="193" t="s">
        <v>1961</v>
      </c>
      <c r="N20" s="329">
        <f>C9+N19-I20-L20</f>
        <v>105332.36789999911</v>
      </c>
      <c r="O20" s="329">
        <f t="shared" ref="O20:O23" si="6">O19+G20-I20-L20</f>
        <v>779376.75189999933</v>
      </c>
    </row>
    <row r="21" spans="1:15" x14ac:dyDescent="0.15">
      <c r="A21" s="193"/>
      <c r="B21" s="193"/>
      <c r="C21" s="329"/>
      <c r="D21" s="201" t="s">
        <v>1979</v>
      </c>
      <c r="E21" s="193" t="s">
        <v>319</v>
      </c>
      <c r="F21" s="193" t="s">
        <v>2007</v>
      </c>
      <c r="G21" s="329">
        <f>+[6]รับ0113!$D$48</f>
        <v>44971.449000000001</v>
      </c>
      <c r="H21" s="201" t="s">
        <v>1979</v>
      </c>
      <c r="I21" s="329">
        <v>7756.5999999999995</v>
      </c>
      <c r="J21" s="193" t="s">
        <v>1961</v>
      </c>
      <c r="K21" s="193" t="s">
        <v>2032</v>
      </c>
      <c r="L21" s="329">
        <v>33012.99</v>
      </c>
      <c r="M21" s="193" t="s">
        <v>1961</v>
      </c>
      <c r="N21" s="329">
        <f t="shared" ref="N21:N23" si="7">+N20-I21-L21</f>
        <v>64562.777899999106</v>
      </c>
      <c r="O21" s="329">
        <f t="shared" si="6"/>
        <v>783578.61089999939</v>
      </c>
    </row>
    <row r="22" spans="1:15" x14ac:dyDescent="0.15">
      <c r="A22" s="193"/>
      <c r="B22" s="193"/>
      <c r="C22" s="329"/>
      <c r="D22" s="201" t="s">
        <v>1979</v>
      </c>
      <c r="E22" s="193" t="s">
        <v>1283</v>
      </c>
      <c r="F22" s="193" t="s">
        <v>2010</v>
      </c>
      <c r="G22" s="329">
        <f>+[6]รับ0113!$D$58</f>
        <v>89988</v>
      </c>
      <c r="H22" s="201" t="s">
        <v>1979</v>
      </c>
      <c r="I22" s="329"/>
      <c r="J22" s="193"/>
      <c r="K22" s="193" t="s">
        <v>2032</v>
      </c>
      <c r="L22" s="329">
        <v>19094.03</v>
      </c>
      <c r="M22" s="193" t="s">
        <v>1961</v>
      </c>
      <c r="N22" s="329">
        <f t="shared" si="7"/>
        <v>45468.747899999107</v>
      </c>
      <c r="O22" s="329">
        <f t="shared" si="6"/>
        <v>854472.58089999936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1980</v>
      </c>
      <c r="I23" s="329">
        <v>5412.2</v>
      </c>
      <c r="J23" s="193" t="s">
        <v>1961</v>
      </c>
      <c r="K23" s="193" t="s">
        <v>2032</v>
      </c>
      <c r="L23" s="329">
        <v>35941.589999999997</v>
      </c>
      <c r="M23" s="193" t="s">
        <v>1961</v>
      </c>
      <c r="N23" s="329">
        <f t="shared" si="7"/>
        <v>4114.9578999991136</v>
      </c>
      <c r="O23" s="329">
        <f t="shared" si="6"/>
        <v>813118.79089999944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1980</v>
      </c>
      <c r="I24" s="329"/>
      <c r="J24" s="193"/>
      <c r="K24" s="193" t="s">
        <v>2032</v>
      </c>
      <c r="L24" s="329">
        <v>4114.9578999991136</v>
      </c>
      <c r="M24" s="193" t="s">
        <v>1961</v>
      </c>
      <c r="N24" s="329">
        <f t="shared" ref="N24:N27" si="8">+N23-I24-L24</f>
        <v>0</v>
      </c>
      <c r="O24" s="329">
        <f t="shared" ref="O24:O27" si="9">O23+G24-I24-L24</f>
        <v>809003.83300000033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1980</v>
      </c>
      <c r="I25" s="329"/>
      <c r="J25" s="193"/>
      <c r="K25" s="193" t="s">
        <v>2031</v>
      </c>
      <c r="L25" s="329">
        <v>29540.3421000009</v>
      </c>
      <c r="M25" s="193" t="s">
        <v>1964</v>
      </c>
      <c r="N25" s="329">
        <f>C10+N24-I25-L25</f>
        <v>60335.657899999103</v>
      </c>
      <c r="O25" s="329">
        <f t="shared" si="9"/>
        <v>779463.49089999939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1980</v>
      </c>
      <c r="I26" s="329"/>
      <c r="J26" s="193"/>
      <c r="K26" s="193" t="s">
        <v>2031</v>
      </c>
      <c r="L26" s="329">
        <v>21886.43</v>
      </c>
      <c r="M26" s="193" t="s">
        <v>1964</v>
      </c>
      <c r="N26" s="329">
        <f t="shared" si="8"/>
        <v>38449.227899999103</v>
      </c>
      <c r="O26" s="329">
        <f t="shared" si="9"/>
        <v>757577.06089999934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1980</v>
      </c>
      <c r="I27" s="329"/>
      <c r="J27" s="193"/>
      <c r="K27" s="193" t="s">
        <v>2031</v>
      </c>
      <c r="L27" s="329">
        <v>12839.13</v>
      </c>
      <c r="M27" s="193" t="s">
        <v>1964</v>
      </c>
      <c r="N27" s="329">
        <f t="shared" si="8"/>
        <v>25610.097899999106</v>
      </c>
      <c r="O27" s="329">
        <f t="shared" si="9"/>
        <v>744737.93089999934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1981</v>
      </c>
      <c r="I28" s="329">
        <v>6905.07</v>
      </c>
      <c r="J28" s="193" t="s">
        <v>1964</v>
      </c>
      <c r="K28" s="193" t="s">
        <v>2031</v>
      </c>
      <c r="L28" s="329">
        <v>18705.027899999106</v>
      </c>
      <c r="M28" s="193" t="s">
        <v>1964</v>
      </c>
      <c r="N28" s="329">
        <f t="shared" si="2"/>
        <v>0</v>
      </c>
      <c r="O28" s="329">
        <f t="shared" si="3"/>
        <v>719127.83300000033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1981</v>
      </c>
      <c r="I29" s="329"/>
      <c r="J29" s="193"/>
      <c r="K29" s="193" t="s">
        <v>2031</v>
      </c>
      <c r="L29" s="329">
        <v>147.41210000089299</v>
      </c>
      <c r="M29" s="193" t="s">
        <v>1965</v>
      </c>
      <c r="N29" s="329">
        <f>C11+N28-I29-L29</f>
        <v>89589.587899999111</v>
      </c>
      <c r="O29" s="329">
        <f t="shared" ref="O29:O30" si="10">O28+G29-I29-L29</f>
        <v>718980.42089999944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1982</v>
      </c>
      <c r="I30" s="329">
        <v>22467.329999999998</v>
      </c>
      <c r="J30" s="193" t="s">
        <v>1965</v>
      </c>
      <c r="K30" s="193" t="s">
        <v>2031</v>
      </c>
      <c r="L30" s="329">
        <v>33492.78</v>
      </c>
      <c r="M30" s="193" t="s">
        <v>1965</v>
      </c>
      <c r="N30" s="329">
        <f t="shared" ref="N30" si="11">+N29-I30-L30</f>
        <v>33629.47789999911</v>
      </c>
      <c r="O30" s="329">
        <f t="shared" si="10"/>
        <v>663020.31089999946</v>
      </c>
    </row>
    <row r="31" spans="1:15" x14ac:dyDescent="0.15">
      <c r="A31" s="193"/>
      <c r="B31" s="193"/>
      <c r="C31" s="329"/>
      <c r="D31" s="201" t="s">
        <v>1983</v>
      </c>
      <c r="E31" s="193" t="s">
        <v>319</v>
      </c>
      <c r="F31" s="203" t="s">
        <v>2007</v>
      </c>
      <c r="G31" s="329">
        <f>+[6]รับ0113!$D$49</f>
        <v>134906.223</v>
      </c>
      <c r="H31" s="201" t="s">
        <v>1983</v>
      </c>
      <c r="I31" s="329">
        <v>13585.684499999999</v>
      </c>
      <c r="J31" s="193" t="s">
        <v>1965</v>
      </c>
      <c r="K31" s="193" t="s">
        <v>2031</v>
      </c>
      <c r="L31" s="329">
        <v>9540.43</v>
      </c>
      <c r="M31" s="193" t="s">
        <v>1965</v>
      </c>
      <c r="N31" s="329">
        <f t="shared" si="2"/>
        <v>10503.363399999111</v>
      </c>
      <c r="O31" s="329">
        <f t="shared" si="3"/>
        <v>774800.41939999943</v>
      </c>
    </row>
    <row r="32" spans="1:15" x14ac:dyDescent="0.15">
      <c r="A32" s="193"/>
      <c r="B32" s="193"/>
      <c r="C32" s="329"/>
      <c r="D32" s="201" t="s">
        <v>1983</v>
      </c>
      <c r="E32" s="193" t="s">
        <v>1283</v>
      </c>
      <c r="F32" s="193" t="s">
        <v>2011</v>
      </c>
      <c r="G32" s="329">
        <f>+[6]รับ0113!$D$59</f>
        <v>134888</v>
      </c>
      <c r="H32" s="201" t="s">
        <v>1983</v>
      </c>
      <c r="I32" s="329"/>
      <c r="J32" s="193"/>
      <c r="K32" s="193" t="s">
        <v>2031</v>
      </c>
      <c r="L32" s="329">
        <v>4493.6099999999997</v>
      </c>
      <c r="M32" s="193" t="s">
        <v>1965</v>
      </c>
      <c r="N32" s="329">
        <f t="shared" si="2"/>
        <v>6009.753399999111</v>
      </c>
      <c r="O32" s="329">
        <f t="shared" si="3"/>
        <v>905194.80939999945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1984</v>
      </c>
      <c r="I33" s="329">
        <v>6009.753399999111</v>
      </c>
      <c r="J33" s="193" t="s">
        <v>1965</v>
      </c>
      <c r="K33" s="193"/>
      <c r="L33" s="329"/>
      <c r="M33" s="193"/>
      <c r="N33" s="329">
        <f t="shared" ref="N33:N37" si="12">+N32-I33-L33</f>
        <v>0</v>
      </c>
      <c r="O33" s="329">
        <f t="shared" ref="O33:O37" si="13">O32+G33-I33-L33</f>
        <v>899185.05600000033</v>
      </c>
    </row>
    <row r="34" spans="1:15" x14ac:dyDescent="0.15">
      <c r="A34" s="193"/>
      <c r="B34" s="193"/>
      <c r="C34" s="329"/>
      <c r="D34" s="201"/>
      <c r="E34" s="193"/>
      <c r="F34" s="193"/>
      <c r="G34" s="329"/>
      <c r="H34" s="201" t="s">
        <v>1984</v>
      </c>
      <c r="I34" s="329">
        <v>22027.3575000009</v>
      </c>
      <c r="J34" s="193" t="s">
        <v>1966</v>
      </c>
      <c r="K34" s="193" t="s">
        <v>2031</v>
      </c>
      <c r="L34" s="329">
        <v>15796.54</v>
      </c>
      <c r="M34" s="193" t="s">
        <v>1966</v>
      </c>
      <c r="N34" s="329">
        <f>C12+N33-I34-L34</f>
        <v>52086.102499999099</v>
      </c>
      <c r="O34" s="329">
        <f t="shared" si="13"/>
        <v>861361.15849999944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1985</v>
      </c>
      <c r="I35" s="329">
        <v>7580.67</v>
      </c>
      <c r="J35" s="193" t="s">
        <v>1966</v>
      </c>
      <c r="K35" s="193" t="s">
        <v>2031</v>
      </c>
      <c r="L35" s="329">
        <v>9206.9699999999993</v>
      </c>
      <c r="M35" s="193" t="s">
        <v>1966</v>
      </c>
      <c r="N35" s="329">
        <f t="shared" si="12"/>
        <v>35298.462499999099</v>
      </c>
      <c r="O35" s="329">
        <f t="shared" si="13"/>
        <v>844573.51849999942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1985</v>
      </c>
      <c r="I36" s="329"/>
      <c r="J36" s="193"/>
      <c r="K36" s="193" t="s">
        <v>2031</v>
      </c>
      <c r="L36" s="329">
        <v>20919.12</v>
      </c>
      <c r="M36" s="193" t="s">
        <v>1966</v>
      </c>
      <c r="N36" s="329">
        <f t="shared" si="12"/>
        <v>14379.3424999991</v>
      </c>
      <c r="O36" s="329">
        <f t="shared" si="13"/>
        <v>823654.39849999943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1986</v>
      </c>
      <c r="I37" s="329">
        <v>11319.751299999998</v>
      </c>
      <c r="J37" s="193" t="s">
        <v>1966</v>
      </c>
      <c r="K37" s="193" t="s">
        <v>2031</v>
      </c>
      <c r="L37" s="329">
        <v>3059.5911999991022</v>
      </c>
      <c r="M37" s="193" t="s">
        <v>1966</v>
      </c>
      <c r="N37" s="329">
        <f t="shared" si="12"/>
        <v>0</v>
      </c>
      <c r="O37" s="329">
        <f t="shared" si="13"/>
        <v>809275.05600000033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1986</v>
      </c>
      <c r="I38" s="329"/>
      <c r="J38" s="193"/>
      <c r="K38" s="193" t="s">
        <v>2031</v>
      </c>
      <c r="L38" s="329">
        <v>7845.7988000009</v>
      </c>
      <c r="M38" s="193" t="s">
        <v>1967</v>
      </c>
      <c r="N38" s="329">
        <f>C13+N37-I38-L38</f>
        <v>217083.20119999911</v>
      </c>
      <c r="O38" s="329">
        <f t="shared" ref="O38:O40" si="14">O37+G38-I38-L38</f>
        <v>801429.25719999941</v>
      </c>
    </row>
    <row r="39" spans="1:15" x14ac:dyDescent="0.15">
      <c r="A39" s="193"/>
      <c r="B39" s="193"/>
      <c r="C39" s="329"/>
      <c r="D39" s="201"/>
      <c r="E39" s="193"/>
      <c r="F39" s="193"/>
      <c r="G39" s="329"/>
      <c r="H39" s="201" t="s">
        <v>1986</v>
      </c>
      <c r="I39" s="329"/>
      <c r="J39" s="193"/>
      <c r="K39" s="193" t="s">
        <v>2031</v>
      </c>
      <c r="L39" s="329">
        <v>20528.73</v>
      </c>
      <c r="M39" s="193" t="s">
        <v>1967</v>
      </c>
      <c r="N39" s="329">
        <f t="shared" ref="N39:N40" si="15">+N38-I39-L39</f>
        <v>196554.4711999991</v>
      </c>
      <c r="O39" s="329">
        <f t="shared" si="14"/>
        <v>780900.52719999943</v>
      </c>
    </row>
    <row r="40" spans="1:15" x14ac:dyDescent="0.15">
      <c r="A40" s="193"/>
      <c r="B40" s="193"/>
      <c r="C40" s="329"/>
      <c r="D40" s="201"/>
      <c r="E40" s="193"/>
      <c r="F40" s="193"/>
      <c r="G40" s="329"/>
      <c r="H40" s="201" t="s">
        <v>1987</v>
      </c>
      <c r="I40" s="329">
        <v>13661.582399999999</v>
      </c>
      <c r="J40" s="193" t="s">
        <v>1967</v>
      </c>
      <c r="K40" s="193" t="s">
        <v>2031</v>
      </c>
      <c r="L40" s="329">
        <v>18375.87</v>
      </c>
      <c r="M40" s="193" t="s">
        <v>1967</v>
      </c>
      <c r="N40" s="329">
        <f t="shared" si="15"/>
        <v>164517.01879999909</v>
      </c>
      <c r="O40" s="329">
        <f t="shared" si="14"/>
        <v>748863.07479999948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1988</v>
      </c>
      <c r="I41" s="329">
        <v>5707.7237999999998</v>
      </c>
      <c r="J41" s="193" t="s">
        <v>1967</v>
      </c>
      <c r="K41" s="193"/>
      <c r="L41" s="329"/>
      <c r="M41" s="193"/>
      <c r="N41" s="329">
        <f t="shared" si="2"/>
        <v>158809.29499999908</v>
      </c>
      <c r="O41" s="329">
        <f t="shared" si="3"/>
        <v>743155.35099999944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1989</v>
      </c>
      <c r="I42" s="329">
        <v>45947.68</v>
      </c>
      <c r="J42" s="193" t="s">
        <v>1967</v>
      </c>
      <c r="K42" s="193" t="s">
        <v>2031</v>
      </c>
      <c r="L42" s="329">
        <v>34874.42</v>
      </c>
      <c r="M42" s="193" t="s">
        <v>1967</v>
      </c>
      <c r="N42" s="329">
        <f t="shared" si="2"/>
        <v>77987.19499999909</v>
      </c>
      <c r="O42" s="329">
        <f t="shared" si="3"/>
        <v>662333.25099999935</v>
      </c>
    </row>
    <row r="43" spans="1:15" x14ac:dyDescent="0.15">
      <c r="A43" s="193"/>
      <c r="B43" s="193"/>
      <c r="C43" s="329"/>
      <c r="D43" s="201" t="s">
        <v>1990</v>
      </c>
      <c r="E43" s="193" t="s">
        <v>319</v>
      </c>
      <c r="F43" s="193" t="s">
        <v>2008</v>
      </c>
      <c r="G43" s="329">
        <f>+[6]รับ0113!$D$50</f>
        <v>89926.644</v>
      </c>
      <c r="H43" s="201" t="s">
        <v>1990</v>
      </c>
      <c r="I43" s="329">
        <v>13790.385699999999</v>
      </c>
      <c r="J43" s="193" t="s">
        <v>1967</v>
      </c>
      <c r="K43" s="193" t="s">
        <v>2031</v>
      </c>
      <c r="L43" s="329">
        <v>34573.839999999997</v>
      </c>
      <c r="M43" s="193" t="s">
        <v>1967</v>
      </c>
      <c r="N43" s="329">
        <f t="shared" si="2"/>
        <v>29622.969299999095</v>
      </c>
      <c r="O43" s="329">
        <f t="shared" si="3"/>
        <v>703895.66929999937</v>
      </c>
    </row>
    <row r="44" spans="1:15" x14ac:dyDescent="0.15">
      <c r="A44" s="193"/>
      <c r="B44" s="193"/>
      <c r="C44" s="329"/>
      <c r="D44" s="201" t="s">
        <v>1990</v>
      </c>
      <c r="E44" s="193" t="s">
        <v>1283</v>
      </c>
      <c r="F44" s="193" t="s">
        <v>2012</v>
      </c>
      <c r="G44" s="329">
        <f>+[6]รับ0113!$D$60</f>
        <v>44965</v>
      </c>
      <c r="H44" s="201" t="s">
        <v>1990</v>
      </c>
      <c r="I44" s="329"/>
      <c r="J44" s="193"/>
      <c r="K44" s="193" t="s">
        <v>2031</v>
      </c>
      <c r="L44" s="329">
        <v>18564.61</v>
      </c>
      <c r="M44" s="193" t="s">
        <v>1967</v>
      </c>
      <c r="N44" s="329">
        <f t="shared" si="2"/>
        <v>11058.359299999094</v>
      </c>
      <c r="O44" s="329">
        <f t="shared" si="3"/>
        <v>730296.05929999938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1990</v>
      </c>
      <c r="I45" s="329"/>
      <c r="J45" s="193"/>
      <c r="K45" s="193" t="s">
        <v>2031</v>
      </c>
      <c r="L45" s="329">
        <v>11058.359299999094</v>
      </c>
      <c r="M45" s="193" t="s">
        <v>1967</v>
      </c>
      <c r="N45" s="329">
        <f t="shared" ref="N45:N49" si="16">+N44-I45-L45</f>
        <v>0</v>
      </c>
      <c r="O45" s="329">
        <f t="shared" ref="O45:O49" si="17">O44+G45-I45-L45</f>
        <v>719237.7000000003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1990</v>
      </c>
      <c r="I46" s="329"/>
      <c r="J46" s="193"/>
      <c r="K46" s="193" t="s">
        <v>2032</v>
      </c>
      <c r="L46" s="329">
        <v>7954.6107000009097</v>
      </c>
      <c r="M46" s="193" t="s">
        <v>1962</v>
      </c>
      <c r="N46" s="329">
        <f>C14+N45-I46-L46</f>
        <v>171637.7732999991</v>
      </c>
      <c r="O46" s="329">
        <f t="shared" si="17"/>
        <v>711283.08929999941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1991</v>
      </c>
      <c r="I47" s="329">
        <v>4682.3500000000004</v>
      </c>
      <c r="J47" s="193" t="s">
        <v>1962</v>
      </c>
      <c r="K47" s="193" t="s">
        <v>2032</v>
      </c>
      <c r="L47" s="329">
        <v>35191.97</v>
      </c>
      <c r="M47" s="193" t="s">
        <v>1962</v>
      </c>
      <c r="N47" s="329">
        <f t="shared" si="16"/>
        <v>131763.45329999909</v>
      </c>
      <c r="O47" s="329">
        <f t="shared" si="17"/>
        <v>671408.76929999946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1991</v>
      </c>
      <c r="I48" s="329"/>
      <c r="J48" s="193"/>
      <c r="K48" s="193" t="s">
        <v>2032</v>
      </c>
      <c r="L48" s="329">
        <v>19177.73</v>
      </c>
      <c r="M48" s="193" t="s">
        <v>1962</v>
      </c>
      <c r="N48" s="329">
        <f>+N47-I48-L48</f>
        <v>112585.7232999991</v>
      </c>
      <c r="O48" s="329">
        <f>O47+G48-I48-L48</f>
        <v>652231.03929999948</v>
      </c>
    </row>
    <row r="49" spans="1:15" x14ac:dyDescent="0.15">
      <c r="A49" s="193"/>
      <c r="B49" s="193"/>
      <c r="C49" s="329"/>
      <c r="D49" s="201"/>
      <c r="E49" s="193"/>
      <c r="F49" s="203"/>
      <c r="G49" s="329"/>
      <c r="H49" s="201" t="s">
        <v>1991</v>
      </c>
      <c r="I49" s="329"/>
      <c r="J49" s="193"/>
      <c r="K49" s="193" t="s">
        <v>2032</v>
      </c>
      <c r="L49" s="329">
        <v>22051.65</v>
      </c>
      <c r="M49" s="193" t="s">
        <v>1962</v>
      </c>
      <c r="N49" s="329">
        <f t="shared" si="16"/>
        <v>90534.073299999087</v>
      </c>
      <c r="O49" s="329">
        <f t="shared" si="17"/>
        <v>630179.38929999946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1991</v>
      </c>
      <c r="I50" s="329"/>
      <c r="J50" s="193"/>
      <c r="K50" s="193" t="s">
        <v>2032</v>
      </c>
      <c r="L50" s="329">
        <v>15355.17</v>
      </c>
      <c r="M50" s="193" t="s">
        <v>1962</v>
      </c>
      <c r="N50" s="329">
        <f t="shared" si="2"/>
        <v>75178.903299999089</v>
      </c>
      <c r="O50" s="329">
        <f t="shared" si="3"/>
        <v>614824.21929999941</v>
      </c>
    </row>
    <row r="51" spans="1:15" x14ac:dyDescent="0.15">
      <c r="A51" s="193"/>
      <c r="B51" s="193"/>
      <c r="C51" s="329"/>
      <c r="D51" s="201" t="s">
        <v>1992</v>
      </c>
      <c r="E51" s="193" t="s">
        <v>319</v>
      </c>
      <c r="F51" s="203" t="s">
        <v>2008</v>
      </c>
      <c r="G51" s="329">
        <f>+[6]รับ0113!$D$51</f>
        <v>179893.87899999999</v>
      </c>
      <c r="H51" s="201" t="s">
        <v>1992</v>
      </c>
      <c r="I51" s="329">
        <v>5440.1399999999994</v>
      </c>
      <c r="J51" s="193" t="s">
        <v>1962</v>
      </c>
      <c r="K51" s="193" t="s">
        <v>2032</v>
      </c>
      <c r="L51" s="329">
        <v>34537.47</v>
      </c>
      <c r="M51" s="193" t="s">
        <v>1962</v>
      </c>
      <c r="N51" s="329">
        <f t="shared" si="2"/>
        <v>35201.293299999088</v>
      </c>
      <c r="O51" s="329">
        <f t="shared" si="3"/>
        <v>754740.48829999939</v>
      </c>
    </row>
    <row r="52" spans="1:15" x14ac:dyDescent="0.15">
      <c r="A52" s="193"/>
      <c r="B52" s="193"/>
      <c r="C52" s="329"/>
      <c r="D52" s="201" t="s">
        <v>1992</v>
      </c>
      <c r="E52" s="193" t="s">
        <v>1283</v>
      </c>
      <c r="F52" s="193" t="s">
        <v>2013</v>
      </c>
      <c r="G52" s="329">
        <f>+[6]รับ0113!$D$61</f>
        <v>134954</v>
      </c>
      <c r="H52" s="201" t="s">
        <v>1992</v>
      </c>
      <c r="I52" s="329"/>
      <c r="J52" s="193"/>
      <c r="K52" s="193"/>
      <c r="L52" s="329"/>
      <c r="M52" s="193"/>
      <c r="N52" s="329">
        <f>+N51-I52-L52</f>
        <v>35201.293299999088</v>
      </c>
      <c r="O52" s="329">
        <f>O51+G52-I52-L52</f>
        <v>889694.48829999939</v>
      </c>
    </row>
    <row r="53" spans="1:15" x14ac:dyDescent="0.15">
      <c r="A53" s="193"/>
      <c r="B53" s="193"/>
      <c r="C53" s="329"/>
      <c r="D53" s="201"/>
      <c r="E53" s="193"/>
      <c r="F53" s="203"/>
      <c r="G53" s="329"/>
      <c r="H53" s="201" t="s">
        <v>1993</v>
      </c>
      <c r="I53" s="329">
        <v>3649.55</v>
      </c>
      <c r="J53" s="193" t="s">
        <v>1962</v>
      </c>
      <c r="K53" s="193" t="s">
        <v>2032</v>
      </c>
      <c r="L53" s="329">
        <v>19781.900000000001</v>
      </c>
      <c r="M53" s="193" t="s">
        <v>1962</v>
      </c>
      <c r="N53" s="329">
        <f t="shared" si="2"/>
        <v>11769.843299999087</v>
      </c>
      <c r="O53" s="329">
        <f t="shared" si="3"/>
        <v>866263.03829999932</v>
      </c>
    </row>
    <row r="54" spans="1:15" x14ac:dyDescent="0.15">
      <c r="A54" s="193"/>
      <c r="B54" s="193"/>
      <c r="C54" s="329"/>
      <c r="D54" s="201"/>
      <c r="E54" s="193"/>
      <c r="F54" s="203"/>
      <c r="G54" s="329"/>
      <c r="H54" s="201" t="s">
        <v>1994</v>
      </c>
      <c r="I54" s="329">
        <v>3909.24</v>
      </c>
      <c r="J54" s="193" t="s">
        <v>1962</v>
      </c>
      <c r="K54" s="193" t="s">
        <v>2032</v>
      </c>
      <c r="L54" s="329">
        <v>7120.33</v>
      </c>
      <c r="M54" s="193" t="s">
        <v>1962</v>
      </c>
      <c r="N54" s="329">
        <f t="shared" si="2"/>
        <v>740.27329999908761</v>
      </c>
      <c r="O54" s="329">
        <f t="shared" si="3"/>
        <v>855233.46829999937</v>
      </c>
    </row>
    <row r="55" spans="1:15" x14ac:dyDescent="0.15">
      <c r="A55" s="193"/>
      <c r="B55" s="193"/>
      <c r="C55" s="329"/>
      <c r="D55" s="201"/>
      <c r="E55" s="193"/>
      <c r="F55" s="203"/>
      <c r="G55" s="329"/>
      <c r="H55" s="201" t="s">
        <v>1994</v>
      </c>
      <c r="I55" s="329"/>
      <c r="J55" s="193"/>
      <c r="K55" s="193" t="s">
        <v>2032</v>
      </c>
      <c r="L55" s="329">
        <v>740.27329999908761</v>
      </c>
      <c r="M55" s="193" t="s">
        <v>1962</v>
      </c>
      <c r="N55" s="329">
        <f t="shared" si="2"/>
        <v>0</v>
      </c>
      <c r="O55" s="329">
        <f t="shared" si="3"/>
        <v>854493.1950000003</v>
      </c>
    </row>
    <row r="56" spans="1:15" x14ac:dyDescent="0.15">
      <c r="A56" s="193"/>
      <c r="B56" s="193"/>
      <c r="C56" s="329"/>
      <c r="D56" s="201"/>
      <c r="E56" s="193"/>
      <c r="F56" s="203"/>
      <c r="G56" s="329"/>
      <c r="H56" s="201" t="s">
        <v>1994</v>
      </c>
      <c r="I56" s="329"/>
      <c r="J56" s="193"/>
      <c r="K56" s="193" t="s">
        <v>2032</v>
      </c>
      <c r="L56" s="329">
        <v>12556.526700000901</v>
      </c>
      <c r="M56" s="193" t="s">
        <v>2007</v>
      </c>
      <c r="N56" s="329">
        <f>G21+N55-I56-L56</f>
        <v>32414.9222999991</v>
      </c>
      <c r="O56" s="329">
        <f t="shared" ref="O56:O59" si="18">O55+G56-I56-L56</f>
        <v>841936.66829999944</v>
      </c>
    </row>
    <row r="57" spans="1:15" x14ac:dyDescent="0.15">
      <c r="A57" s="193"/>
      <c r="B57" s="193"/>
      <c r="C57" s="329"/>
      <c r="D57" s="201"/>
      <c r="E57" s="193"/>
      <c r="F57" s="203"/>
      <c r="G57" s="329"/>
      <c r="H57" s="201" t="s">
        <v>1994</v>
      </c>
      <c r="I57" s="329"/>
      <c r="J57" s="193"/>
      <c r="K57" s="193" t="s">
        <v>2032</v>
      </c>
      <c r="L57" s="329">
        <v>1196.54</v>
      </c>
      <c r="M57" s="193" t="s">
        <v>2007</v>
      </c>
      <c r="N57" s="329">
        <f t="shared" ref="N57:N59" si="19">+N56-I57-L57</f>
        <v>31218.382299999099</v>
      </c>
      <c r="O57" s="329">
        <f t="shared" si="18"/>
        <v>840740.1282999994</v>
      </c>
    </row>
    <row r="58" spans="1:15" x14ac:dyDescent="0.15">
      <c r="A58" s="193"/>
      <c r="B58" s="193"/>
      <c r="C58" s="329"/>
      <c r="D58" s="201"/>
      <c r="E58" s="193"/>
      <c r="F58" s="203"/>
      <c r="G58" s="329"/>
      <c r="H58" s="201" t="s">
        <v>1995</v>
      </c>
      <c r="I58" s="329">
        <v>9634.26</v>
      </c>
      <c r="J58" s="193" t="s">
        <v>2007</v>
      </c>
      <c r="K58" s="193" t="s">
        <v>2032</v>
      </c>
      <c r="L58" s="329">
        <v>9244.74</v>
      </c>
      <c r="M58" s="193" t="s">
        <v>2007</v>
      </c>
      <c r="N58" s="329">
        <f t="shared" si="19"/>
        <v>12339.382299999101</v>
      </c>
      <c r="O58" s="329">
        <f t="shared" si="18"/>
        <v>821861.1282999994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1996</v>
      </c>
      <c r="I59" s="329">
        <v>12339.382299999101</v>
      </c>
      <c r="J59" s="193" t="s">
        <v>2007</v>
      </c>
      <c r="K59" s="193"/>
      <c r="L59" s="329"/>
      <c r="M59" s="193"/>
      <c r="N59" s="329">
        <f t="shared" si="19"/>
        <v>0</v>
      </c>
      <c r="O59" s="329">
        <f t="shared" si="18"/>
        <v>809521.74600000028</v>
      </c>
    </row>
    <row r="60" spans="1:15" x14ac:dyDescent="0.15">
      <c r="A60" s="193"/>
      <c r="B60" s="193"/>
      <c r="C60" s="329"/>
      <c r="D60" s="201"/>
      <c r="E60" s="193"/>
      <c r="F60" s="203"/>
      <c r="G60" s="329"/>
      <c r="H60" s="201" t="s">
        <v>1996</v>
      </c>
      <c r="I60" s="329">
        <v>32080.497700000898</v>
      </c>
      <c r="J60" s="193" t="s">
        <v>2010</v>
      </c>
      <c r="K60" s="193" t="s">
        <v>2031</v>
      </c>
      <c r="L60" s="329">
        <v>57907.502299999105</v>
      </c>
      <c r="M60" s="193" t="s">
        <v>2010</v>
      </c>
      <c r="N60" s="329">
        <f>G22+N59-I60-L60</f>
        <v>0</v>
      </c>
      <c r="O60" s="329">
        <f t="shared" ref="O60" si="20">O59+G60-I60-L60</f>
        <v>719533.74600000028</v>
      </c>
    </row>
    <row r="61" spans="1:15" x14ac:dyDescent="0.15">
      <c r="A61" s="193"/>
      <c r="B61" s="193"/>
      <c r="C61" s="329"/>
      <c r="D61" s="201"/>
      <c r="E61" s="193"/>
      <c r="F61" s="203"/>
      <c r="G61" s="329"/>
      <c r="H61" s="201"/>
      <c r="I61" s="329"/>
      <c r="J61" s="193"/>
      <c r="K61" s="193" t="s">
        <v>2032</v>
      </c>
      <c r="L61" s="329">
        <v>95905.097700000901</v>
      </c>
      <c r="M61" s="203" t="s">
        <v>2007</v>
      </c>
      <c r="N61" s="329">
        <f>G31+N60-I61-L61</f>
        <v>39001.125299999097</v>
      </c>
      <c r="O61" s="329">
        <f t="shared" ref="O61:O64" si="21">O60+G61-I61-L61</f>
        <v>623628.64829999942</v>
      </c>
    </row>
    <row r="62" spans="1:15" x14ac:dyDescent="0.15">
      <c r="A62" s="193"/>
      <c r="B62" s="193"/>
      <c r="C62" s="329"/>
      <c r="D62" s="201" t="s">
        <v>1997</v>
      </c>
      <c r="E62" s="193" t="s">
        <v>1283</v>
      </c>
      <c r="F62" s="193" t="s">
        <v>2014</v>
      </c>
      <c r="G62" s="329">
        <f>+[6]รับ0113!$D$62</f>
        <v>90002</v>
      </c>
      <c r="H62" s="201" t="s">
        <v>1997</v>
      </c>
      <c r="I62" s="329">
        <v>9653.24</v>
      </c>
      <c r="J62" s="203" t="s">
        <v>2007</v>
      </c>
      <c r="K62" s="193" t="s">
        <v>2032</v>
      </c>
      <c r="L62" s="329">
        <v>3761.42</v>
      </c>
      <c r="M62" s="203" t="s">
        <v>2007</v>
      </c>
      <c r="N62" s="329">
        <f t="shared" ref="N62:N64" si="22">+N61-I62-L62</f>
        <v>25586.465299999101</v>
      </c>
      <c r="O62" s="329">
        <f t="shared" si="21"/>
        <v>700215.98829999939</v>
      </c>
    </row>
    <row r="63" spans="1:15" x14ac:dyDescent="0.15">
      <c r="A63" s="193"/>
      <c r="B63" s="193"/>
      <c r="C63" s="329"/>
      <c r="D63" s="201" t="s">
        <v>1998</v>
      </c>
      <c r="E63" s="193" t="s">
        <v>1283</v>
      </c>
      <c r="F63" s="193" t="s">
        <v>2015</v>
      </c>
      <c r="G63" s="329">
        <f>+[6]รับ0113!$D$63</f>
        <v>89929</v>
      </c>
      <c r="H63" s="201" t="s">
        <v>1998</v>
      </c>
      <c r="I63" s="329">
        <v>4966.34</v>
      </c>
      <c r="J63" s="203" t="s">
        <v>2007</v>
      </c>
      <c r="K63" s="193" t="s">
        <v>2032</v>
      </c>
      <c r="L63" s="329">
        <v>17672.47</v>
      </c>
      <c r="M63" s="203" t="s">
        <v>2007</v>
      </c>
      <c r="N63" s="329">
        <f t="shared" si="22"/>
        <v>2947.6552999991</v>
      </c>
      <c r="O63" s="329">
        <f t="shared" si="21"/>
        <v>767506.17829999945</v>
      </c>
    </row>
    <row r="64" spans="1:15" x14ac:dyDescent="0.15">
      <c r="A64" s="193"/>
      <c r="B64" s="193"/>
      <c r="C64" s="329"/>
      <c r="D64" s="201" t="s">
        <v>1999</v>
      </c>
      <c r="E64" s="193" t="s">
        <v>1283</v>
      </c>
      <c r="F64" s="193" t="s">
        <v>2016</v>
      </c>
      <c r="G64" s="329">
        <f>+[6]รับ0113!$D$64</f>
        <v>90022</v>
      </c>
      <c r="H64" s="201" t="s">
        <v>1999</v>
      </c>
      <c r="I64" s="329">
        <v>2748.81</v>
      </c>
      <c r="J64" s="203" t="s">
        <v>2007</v>
      </c>
      <c r="K64" s="193" t="s">
        <v>2032</v>
      </c>
      <c r="L64" s="329">
        <v>198.84529999910001</v>
      </c>
      <c r="M64" s="203" t="s">
        <v>2007</v>
      </c>
      <c r="N64" s="329">
        <f t="shared" si="22"/>
        <v>0</v>
      </c>
      <c r="O64" s="329">
        <f t="shared" si="21"/>
        <v>854580.52300000028</v>
      </c>
    </row>
    <row r="65" spans="1:15" x14ac:dyDescent="0.15">
      <c r="A65" s="193"/>
      <c r="B65" s="193"/>
      <c r="C65" s="329"/>
      <c r="D65" s="201"/>
      <c r="E65" s="193"/>
      <c r="F65" s="193"/>
      <c r="G65" s="329"/>
      <c r="H65" s="201" t="s">
        <v>1999</v>
      </c>
      <c r="I65" s="329"/>
      <c r="J65" s="193"/>
      <c r="K65" s="193" t="s">
        <v>2031</v>
      </c>
      <c r="L65" s="329">
        <v>34595.144700000899</v>
      </c>
      <c r="M65" s="193" t="s">
        <v>2011</v>
      </c>
      <c r="N65" s="329">
        <f>G32+N64-I65-L65</f>
        <v>100292.85529999909</v>
      </c>
      <c r="O65" s="329">
        <f t="shared" ref="O65:O68" si="23">O64+G65-I65-L65</f>
        <v>819985.3782999994</v>
      </c>
    </row>
    <row r="66" spans="1:15" x14ac:dyDescent="0.15">
      <c r="A66" s="193"/>
      <c r="B66" s="193"/>
      <c r="C66" s="329"/>
      <c r="D66" s="201" t="s">
        <v>2000</v>
      </c>
      <c r="E66" s="193" t="s">
        <v>1283</v>
      </c>
      <c r="F66" s="193" t="s">
        <v>2017</v>
      </c>
      <c r="G66" s="329">
        <f>+[6]รับ0113!$D$65</f>
        <v>89913</v>
      </c>
      <c r="H66" s="201" t="s">
        <v>2000</v>
      </c>
      <c r="I66" s="329">
        <v>1358.35</v>
      </c>
      <c r="J66" s="193" t="s">
        <v>2011</v>
      </c>
      <c r="K66" s="193" t="s">
        <v>2031</v>
      </c>
      <c r="L66" s="329">
        <v>33657.99</v>
      </c>
      <c r="M66" s="193" t="s">
        <v>2011</v>
      </c>
      <c r="N66" s="329">
        <f t="shared" ref="N66:N68" si="24">+N65-I66-L66</f>
        <v>65276.51529999909</v>
      </c>
      <c r="O66" s="329">
        <f t="shared" si="23"/>
        <v>874882.03829999943</v>
      </c>
    </row>
    <row r="67" spans="1:15" x14ac:dyDescent="0.15">
      <c r="A67" s="193"/>
      <c r="B67" s="193"/>
      <c r="C67" s="329"/>
      <c r="D67" s="201"/>
      <c r="E67" s="193"/>
      <c r="F67" s="203"/>
      <c r="G67" s="329"/>
      <c r="H67" s="201" t="s">
        <v>2000</v>
      </c>
      <c r="I67" s="329"/>
      <c r="J67" s="193"/>
      <c r="K67" s="193" t="s">
        <v>2031</v>
      </c>
      <c r="L67" s="329">
        <v>33638.019999999997</v>
      </c>
      <c r="M67" s="193" t="s">
        <v>2011</v>
      </c>
      <c r="N67" s="329">
        <f t="shared" si="24"/>
        <v>31638.495299999093</v>
      </c>
      <c r="O67" s="329">
        <f t="shared" si="23"/>
        <v>841244.01829999941</v>
      </c>
    </row>
    <row r="68" spans="1:15" x14ac:dyDescent="0.15">
      <c r="A68" s="193"/>
      <c r="B68" s="193"/>
      <c r="C68" s="329"/>
      <c r="D68" s="201"/>
      <c r="E68" s="193"/>
      <c r="F68" s="203"/>
      <c r="G68" s="329"/>
      <c r="H68" s="201" t="s">
        <v>2001</v>
      </c>
      <c r="I68" s="329">
        <v>3392.86</v>
      </c>
      <c r="J68" s="193" t="s">
        <v>2011</v>
      </c>
      <c r="K68" s="193" t="s">
        <v>2031</v>
      </c>
      <c r="L68" s="329">
        <v>16053.44</v>
      </c>
      <c r="M68" s="193" t="s">
        <v>2011</v>
      </c>
      <c r="N68" s="329">
        <f t="shared" si="24"/>
        <v>12192.195299999092</v>
      </c>
      <c r="O68" s="329">
        <f t="shared" si="23"/>
        <v>821797.71829999948</v>
      </c>
    </row>
    <row r="69" spans="1:15" x14ac:dyDescent="0.15">
      <c r="A69" s="193"/>
      <c r="B69" s="193"/>
      <c r="C69" s="329"/>
      <c r="D69" s="201"/>
      <c r="E69" s="193"/>
      <c r="F69" s="203"/>
      <c r="G69" s="329"/>
      <c r="H69" s="201" t="s">
        <v>2001</v>
      </c>
      <c r="I69" s="329"/>
      <c r="J69" s="193"/>
      <c r="K69" s="193" t="s">
        <v>2031</v>
      </c>
      <c r="L69" s="329">
        <v>12192.195299999092</v>
      </c>
      <c r="M69" s="193" t="s">
        <v>2011</v>
      </c>
      <c r="N69" s="329">
        <f t="shared" ref="N69:N74" si="25">+N68-I69-L69</f>
        <v>0</v>
      </c>
      <c r="O69" s="329">
        <f t="shared" ref="O69:O75" si="26">O68+G69-I69-L69</f>
        <v>809605.52300000039</v>
      </c>
    </row>
    <row r="70" spans="1:15" x14ac:dyDescent="0.15">
      <c r="A70" s="193"/>
      <c r="B70" s="193"/>
      <c r="C70" s="329"/>
      <c r="D70" s="201"/>
      <c r="E70" s="193"/>
      <c r="F70" s="203"/>
      <c r="G70" s="329"/>
      <c r="H70" s="201" t="s">
        <v>2001</v>
      </c>
      <c r="I70" s="329"/>
      <c r="J70" s="193"/>
      <c r="K70" s="193" t="s">
        <v>2032</v>
      </c>
      <c r="L70" s="329">
        <v>2527.8747000009098</v>
      </c>
      <c r="M70" s="193" t="s">
        <v>2008</v>
      </c>
      <c r="N70" s="329">
        <f>G43+N69-I70-L70</f>
        <v>87398.769299999083</v>
      </c>
      <c r="O70" s="329">
        <f t="shared" si="26"/>
        <v>807077.64829999954</v>
      </c>
    </row>
    <row r="71" spans="1:15" x14ac:dyDescent="0.15">
      <c r="A71" s="193"/>
      <c r="B71" s="193"/>
      <c r="C71" s="329"/>
      <c r="D71" s="201" t="s">
        <v>2002</v>
      </c>
      <c r="E71" s="193" t="s">
        <v>319</v>
      </c>
      <c r="F71" s="203" t="s">
        <v>2009</v>
      </c>
      <c r="G71" s="329">
        <f>+[6]รับ0113!$D$52</f>
        <v>89911.785000000003</v>
      </c>
      <c r="H71" s="201" t="s">
        <v>2002</v>
      </c>
      <c r="I71" s="329">
        <v>1481.3400000000001</v>
      </c>
      <c r="J71" s="193" t="s">
        <v>2008</v>
      </c>
      <c r="K71" s="193" t="s">
        <v>2032</v>
      </c>
      <c r="L71" s="329">
        <v>19489.240000000002</v>
      </c>
      <c r="M71" s="193" t="s">
        <v>2008</v>
      </c>
      <c r="N71" s="329">
        <f t="shared" si="25"/>
        <v>66428.189299999081</v>
      </c>
      <c r="O71" s="329">
        <f t="shared" si="26"/>
        <v>876018.85329999961</v>
      </c>
    </row>
    <row r="72" spans="1:15" x14ac:dyDescent="0.15">
      <c r="A72" s="193"/>
      <c r="B72" s="193"/>
      <c r="C72" s="329"/>
      <c r="D72" s="201"/>
      <c r="E72" s="193"/>
      <c r="F72" s="203"/>
      <c r="G72" s="329"/>
      <c r="H72" s="201" t="s">
        <v>2003</v>
      </c>
      <c r="I72" s="329">
        <v>4164.93</v>
      </c>
      <c r="J72" s="193" t="s">
        <v>2008</v>
      </c>
      <c r="K72" s="193" t="s">
        <v>2032</v>
      </c>
      <c r="L72" s="329">
        <v>19266.53</v>
      </c>
      <c r="M72" s="193" t="s">
        <v>2008</v>
      </c>
      <c r="N72" s="329">
        <f t="shared" si="25"/>
        <v>42996.729299999082</v>
      </c>
      <c r="O72" s="329">
        <f t="shared" si="26"/>
        <v>852587.39329999953</v>
      </c>
    </row>
    <row r="73" spans="1:15" x14ac:dyDescent="0.15">
      <c r="A73" s="193"/>
      <c r="B73" s="193"/>
      <c r="C73" s="329"/>
      <c r="D73" s="201"/>
      <c r="E73" s="193"/>
      <c r="F73" s="203"/>
      <c r="G73" s="329"/>
      <c r="H73" s="201" t="s">
        <v>2003</v>
      </c>
      <c r="I73" s="329"/>
      <c r="J73" s="193"/>
      <c r="K73" s="193" t="s">
        <v>2032</v>
      </c>
      <c r="L73" s="329">
        <v>32581.3</v>
      </c>
      <c r="M73" s="193" t="s">
        <v>2008</v>
      </c>
      <c r="N73" s="329">
        <f t="shared" si="25"/>
        <v>10415.429299999083</v>
      </c>
      <c r="O73" s="329">
        <f t="shared" si="26"/>
        <v>820006.09329999948</v>
      </c>
    </row>
    <row r="74" spans="1:15" x14ac:dyDescent="0.15">
      <c r="A74" s="193"/>
      <c r="B74" s="193"/>
      <c r="C74" s="329"/>
      <c r="D74" s="201"/>
      <c r="E74" s="193"/>
      <c r="F74" s="203"/>
      <c r="G74" s="329"/>
      <c r="H74" s="201" t="s">
        <v>2003</v>
      </c>
      <c r="I74" s="329"/>
      <c r="J74" s="193"/>
      <c r="K74" s="193" t="s">
        <v>2032</v>
      </c>
      <c r="L74" s="329">
        <v>10415.429299999083</v>
      </c>
      <c r="M74" s="193" t="s">
        <v>2008</v>
      </c>
      <c r="N74" s="329">
        <f t="shared" si="25"/>
        <v>0</v>
      </c>
      <c r="O74" s="329">
        <f t="shared" si="26"/>
        <v>809590.66400000046</v>
      </c>
    </row>
    <row r="75" spans="1:15" x14ac:dyDescent="0.15">
      <c r="A75" s="193"/>
      <c r="B75" s="193"/>
      <c r="C75" s="329"/>
      <c r="D75" s="201"/>
      <c r="E75" s="193"/>
      <c r="F75" s="203"/>
      <c r="G75" s="329"/>
      <c r="H75" s="201" t="s">
        <v>2003</v>
      </c>
      <c r="I75" s="329"/>
      <c r="J75" s="193"/>
      <c r="K75" s="193" t="s">
        <v>2031</v>
      </c>
      <c r="L75" s="329">
        <v>10064.6207000009</v>
      </c>
      <c r="M75" s="193" t="s">
        <v>2012</v>
      </c>
      <c r="N75" s="329">
        <f>G44+N74-I75-L75</f>
        <v>34900.379299999098</v>
      </c>
      <c r="O75" s="329">
        <f t="shared" si="26"/>
        <v>799526.04329999955</v>
      </c>
    </row>
    <row r="76" spans="1:15" x14ac:dyDescent="0.15">
      <c r="A76" s="193"/>
      <c r="B76" s="193"/>
      <c r="C76" s="329"/>
      <c r="D76" s="201" t="s">
        <v>2004</v>
      </c>
      <c r="E76" s="193" t="s">
        <v>1283</v>
      </c>
      <c r="F76" s="193" t="s">
        <v>2018</v>
      </c>
      <c r="G76" s="329">
        <f>+[6]รับ0113!$D$66</f>
        <v>135156</v>
      </c>
      <c r="H76" s="201" t="s">
        <v>2004</v>
      </c>
      <c r="I76" s="329">
        <v>8121.9299999999994</v>
      </c>
      <c r="J76" s="193" t="s">
        <v>2012</v>
      </c>
      <c r="K76" s="193" t="s">
        <v>2031</v>
      </c>
      <c r="L76" s="329">
        <v>1090.78</v>
      </c>
      <c r="M76" s="193" t="s">
        <v>2012</v>
      </c>
      <c r="N76" s="329">
        <f t="shared" si="2"/>
        <v>25687.669299999099</v>
      </c>
      <c r="O76" s="329">
        <f t="shared" si="3"/>
        <v>925469.33329999947</v>
      </c>
    </row>
    <row r="77" spans="1:15" x14ac:dyDescent="0.15">
      <c r="A77" s="193"/>
      <c r="B77" s="193"/>
      <c r="C77" s="329"/>
      <c r="D77" s="201"/>
      <c r="E77" s="193"/>
      <c r="F77" s="193"/>
      <c r="G77" s="329"/>
      <c r="H77" s="201" t="s">
        <v>2005</v>
      </c>
      <c r="I77" s="329">
        <v>12757.049999999997</v>
      </c>
      <c r="J77" s="193" t="s">
        <v>2012</v>
      </c>
      <c r="K77" s="193" t="s">
        <v>2031</v>
      </c>
      <c r="L77" s="329">
        <v>3880.06</v>
      </c>
      <c r="M77" s="193" t="s">
        <v>2012</v>
      </c>
      <c r="N77" s="329">
        <f t="shared" si="2"/>
        <v>9050.5592999991022</v>
      </c>
      <c r="O77" s="329">
        <f t="shared" si="3"/>
        <v>908832.22329999937</v>
      </c>
    </row>
    <row r="78" spans="1:15" x14ac:dyDescent="0.15">
      <c r="A78" s="193"/>
      <c r="B78" s="193"/>
      <c r="C78" s="329"/>
      <c r="D78" s="201"/>
      <c r="E78" s="193"/>
      <c r="F78" s="193"/>
      <c r="G78" s="329"/>
      <c r="H78" s="201" t="s">
        <v>2005</v>
      </c>
      <c r="I78" s="329"/>
      <c r="J78" s="193"/>
      <c r="K78" s="193" t="s">
        <v>2031</v>
      </c>
      <c r="L78" s="329">
        <v>9050.5592999991022</v>
      </c>
      <c r="M78" s="193" t="s">
        <v>2012</v>
      </c>
      <c r="N78" s="329">
        <f t="shared" si="2"/>
        <v>0</v>
      </c>
      <c r="O78" s="329">
        <f t="shared" si="3"/>
        <v>899781.66400000022</v>
      </c>
    </row>
    <row r="79" spans="1:15" x14ac:dyDescent="0.15">
      <c r="A79" s="193"/>
      <c r="B79" s="193"/>
      <c r="C79" s="329"/>
      <c r="D79" s="201"/>
      <c r="E79" s="193"/>
      <c r="F79" s="193"/>
      <c r="G79" s="329"/>
      <c r="H79" s="201" t="s">
        <v>2005</v>
      </c>
      <c r="I79" s="329"/>
      <c r="J79" s="193"/>
      <c r="K79" s="193" t="s">
        <v>2032</v>
      </c>
      <c r="L79" s="329">
        <v>7821.3107000009004</v>
      </c>
      <c r="M79" s="193" t="s">
        <v>2008</v>
      </c>
      <c r="N79" s="329">
        <f>G51+N78-I79-L79</f>
        <v>172072.56829999908</v>
      </c>
      <c r="O79" s="329">
        <f t="shared" si="3"/>
        <v>891960.35329999938</v>
      </c>
    </row>
    <row r="80" spans="1:15" x14ac:dyDescent="0.15">
      <c r="A80" s="193"/>
      <c r="B80" s="193"/>
      <c r="C80" s="329"/>
      <c r="D80" s="201"/>
      <c r="E80" s="193"/>
      <c r="F80" s="193"/>
      <c r="G80" s="329"/>
      <c r="H80" s="201" t="s">
        <v>2006</v>
      </c>
      <c r="I80" s="329">
        <v>7271.32</v>
      </c>
      <c r="J80" s="193" t="s">
        <v>2008</v>
      </c>
      <c r="K80" s="193" t="s">
        <v>2032</v>
      </c>
      <c r="L80" s="329">
        <v>19538.09</v>
      </c>
      <c r="M80" s="193" t="s">
        <v>2008</v>
      </c>
      <c r="N80" s="329">
        <f t="shared" si="2"/>
        <v>145263.15829999908</v>
      </c>
      <c r="O80" s="329">
        <f t="shared" si="3"/>
        <v>865150.94329999946</v>
      </c>
    </row>
    <row r="81" spans="1:16" x14ac:dyDescent="0.15">
      <c r="A81" s="193"/>
      <c r="B81" s="193"/>
      <c r="C81" s="329"/>
      <c r="D81" s="201"/>
      <c r="E81" s="193"/>
      <c r="F81" s="193"/>
      <c r="G81" s="329"/>
      <c r="H81" s="201" t="s">
        <v>2006</v>
      </c>
      <c r="I81" s="329"/>
      <c r="J81" s="193"/>
      <c r="K81" s="193" t="s">
        <v>2032</v>
      </c>
      <c r="L81" s="329">
        <v>35262.11</v>
      </c>
      <c r="M81" s="193" t="s">
        <v>2008</v>
      </c>
      <c r="N81" s="329">
        <f t="shared" si="2"/>
        <v>110001.04829999908</v>
      </c>
      <c r="O81" s="329">
        <f t="shared" si="3"/>
        <v>829888.83329999947</v>
      </c>
    </row>
    <row r="82" spans="1:16" hidden="1" x14ac:dyDescent="0.15">
      <c r="A82" s="193"/>
      <c r="B82" s="193"/>
      <c r="C82" s="329"/>
      <c r="D82" s="201"/>
      <c r="E82" s="193"/>
      <c r="F82" s="193"/>
      <c r="G82" s="329"/>
      <c r="H82" s="201"/>
      <c r="I82" s="329"/>
      <c r="J82" s="193"/>
      <c r="K82" s="193"/>
      <c r="L82" s="329"/>
      <c r="M82" s="193"/>
      <c r="N82" s="329">
        <f t="shared" si="2"/>
        <v>110001.04829999908</v>
      </c>
      <c r="O82" s="329">
        <f t="shared" si="3"/>
        <v>829888.83329999947</v>
      </c>
    </row>
    <row r="83" spans="1:16" hidden="1" x14ac:dyDescent="0.15">
      <c r="A83" s="193"/>
      <c r="B83" s="193"/>
      <c r="C83" s="329"/>
      <c r="D83" s="201"/>
      <c r="E83" s="193"/>
      <c r="F83" s="203"/>
      <c r="G83" s="329"/>
      <c r="H83" s="201"/>
      <c r="I83" s="329"/>
      <c r="J83" s="193"/>
      <c r="K83" s="193"/>
      <c r="L83" s="329"/>
      <c r="M83" s="193"/>
      <c r="N83" s="329">
        <f t="shared" si="2"/>
        <v>110001.04829999908</v>
      </c>
      <c r="O83" s="329">
        <f t="shared" si="3"/>
        <v>829888.83329999947</v>
      </c>
    </row>
    <row r="84" spans="1:16" hidden="1" x14ac:dyDescent="0.15">
      <c r="A84" s="193"/>
      <c r="B84" s="193"/>
      <c r="C84" s="329"/>
      <c r="D84" s="216"/>
      <c r="E84" s="193"/>
      <c r="F84" s="193"/>
      <c r="G84" s="329"/>
      <c r="H84" s="216"/>
      <c r="I84" s="329"/>
      <c r="J84" s="193"/>
      <c r="K84" s="193"/>
      <c r="L84" s="329"/>
      <c r="M84" s="193"/>
      <c r="N84" s="329">
        <f t="shared" si="2"/>
        <v>110001.04829999908</v>
      </c>
      <c r="O84" s="329">
        <f t="shared" si="3"/>
        <v>829888.83329999947</v>
      </c>
    </row>
    <row r="85" spans="1:16" x14ac:dyDescent="0.15">
      <c r="A85" s="220"/>
      <c r="B85" s="220"/>
      <c r="C85" s="334"/>
      <c r="D85" s="222"/>
      <c r="E85" s="220"/>
      <c r="F85" s="220"/>
      <c r="G85" s="334"/>
      <c r="H85" s="222"/>
      <c r="I85" s="334"/>
      <c r="J85" s="220"/>
      <c r="K85" s="220"/>
      <c r="L85" s="334"/>
      <c r="M85" s="220"/>
      <c r="N85" s="329">
        <f t="shared" si="2"/>
        <v>110001.04829999908</v>
      </c>
      <c r="O85" s="329">
        <f t="shared" si="3"/>
        <v>829888.83329999947</v>
      </c>
    </row>
    <row r="86" spans="1:16" x14ac:dyDescent="0.15">
      <c r="A86" s="224"/>
      <c r="B86" s="224"/>
      <c r="C86" s="335">
        <f>SUM(C7:C85)</f>
        <v>882309.55189999915</v>
      </c>
      <c r="D86" s="224"/>
      <c r="E86" s="224"/>
      <c r="F86" s="224"/>
      <c r="G86" s="335">
        <f>SUM(G7:G84)</f>
        <v>1439426.9799999997</v>
      </c>
      <c r="H86" s="226"/>
      <c r="I86" s="335">
        <f>SUM(I7:I84)</f>
        <v>326160.18859999999</v>
      </c>
      <c r="J86" s="224"/>
      <c r="K86" s="224"/>
      <c r="L86" s="335">
        <f>SUM(L9:L84)</f>
        <v>1165687.51</v>
      </c>
      <c r="M86" s="224"/>
      <c r="N86" s="227"/>
      <c r="O86" s="228">
        <f>C86+G86-I86-L86</f>
        <v>829888.83329999889</v>
      </c>
      <c r="P86" s="259"/>
    </row>
    <row r="87" spans="1:16" x14ac:dyDescent="0.15">
      <c r="A87" s="230"/>
      <c r="B87" s="615"/>
      <c r="C87" s="615"/>
      <c r="D87" s="615"/>
      <c r="E87" s="231"/>
      <c r="F87" s="448"/>
      <c r="G87" s="232"/>
      <c r="H87" s="233"/>
      <c r="I87" s="234"/>
      <c r="J87" s="272"/>
      <c r="K87" s="235" t="s">
        <v>200</v>
      </c>
      <c r="L87" s="236">
        <f>+L86+I86</f>
        <v>1491847.6986</v>
      </c>
      <c r="M87" s="284"/>
      <c r="N87" s="330">
        <f>+N85</f>
        <v>110001.04829999908</v>
      </c>
      <c r="O87" s="331" t="s">
        <v>2008</v>
      </c>
      <c r="P87" s="259"/>
    </row>
    <row r="88" spans="1:16" x14ac:dyDescent="0.15">
      <c r="A88" s="181"/>
      <c r="B88" s="449"/>
      <c r="C88" s="336"/>
      <c r="D88" s="449"/>
      <c r="E88" s="231"/>
      <c r="F88" s="448"/>
      <c r="G88" s="232"/>
      <c r="H88" s="233"/>
      <c r="I88" s="234"/>
      <c r="J88" s="273"/>
      <c r="K88" s="235"/>
      <c r="L88" s="236"/>
      <c r="M88" s="284"/>
      <c r="N88" s="330">
        <f>+G52</f>
        <v>134954</v>
      </c>
      <c r="O88" s="331" t="str">
        <f>+F52</f>
        <v>GC 170113</v>
      </c>
    </row>
    <row r="89" spans="1:16" x14ac:dyDescent="0.15">
      <c r="A89" s="230" t="s">
        <v>1918</v>
      </c>
      <c r="B89" s="450" t="s">
        <v>1972</v>
      </c>
      <c r="C89" s="336"/>
      <c r="D89" s="449"/>
      <c r="E89" s="231" t="s">
        <v>67</v>
      </c>
      <c r="F89" s="448">
        <v>2677221.9900000002</v>
      </c>
      <c r="G89" s="232" t="s">
        <v>98</v>
      </c>
      <c r="H89" s="233">
        <v>41239</v>
      </c>
      <c r="I89" s="234" t="s">
        <v>199</v>
      </c>
      <c r="J89" s="273">
        <v>24186.096899999109</v>
      </c>
      <c r="K89" s="268"/>
      <c r="L89" s="236"/>
      <c r="M89" s="235"/>
      <c r="N89" s="330">
        <v>90002</v>
      </c>
      <c r="O89" s="331" t="s">
        <v>2014</v>
      </c>
    </row>
    <row r="90" spans="1:16" x14ac:dyDescent="0.15">
      <c r="A90" s="230" t="s">
        <v>1963</v>
      </c>
      <c r="B90" s="450" t="s">
        <v>2023</v>
      </c>
      <c r="C90" s="336"/>
      <c r="D90" s="449"/>
      <c r="E90" s="231" t="s">
        <v>67</v>
      </c>
      <c r="F90" s="448">
        <v>4978263.4000000004</v>
      </c>
      <c r="G90" s="232" t="s">
        <v>98</v>
      </c>
      <c r="H90" s="233">
        <v>41260</v>
      </c>
      <c r="I90" s="234" t="s">
        <v>199</v>
      </c>
      <c r="J90" s="273">
        <v>32967.930000000008</v>
      </c>
      <c r="K90" s="268"/>
      <c r="L90" s="236"/>
      <c r="M90" s="235"/>
      <c r="N90" s="330">
        <v>89929</v>
      </c>
      <c r="O90" s="331" t="s">
        <v>2015</v>
      </c>
    </row>
    <row r="91" spans="1:16" x14ac:dyDescent="0.15">
      <c r="A91" s="230" t="s">
        <v>1964</v>
      </c>
      <c r="B91" s="450" t="s">
        <v>2024</v>
      </c>
      <c r="C91" s="336"/>
      <c r="D91" s="449"/>
      <c r="E91" s="231" t="s">
        <v>67</v>
      </c>
      <c r="F91" s="448">
        <v>1547936.82</v>
      </c>
      <c r="G91" s="232" t="s">
        <v>98</v>
      </c>
      <c r="H91" s="233">
        <v>41267</v>
      </c>
      <c r="I91" s="234" t="s">
        <v>199</v>
      </c>
      <c r="J91" s="273">
        <v>82970.930000000008</v>
      </c>
      <c r="K91" s="268"/>
      <c r="L91" s="236"/>
      <c r="M91" s="235"/>
      <c r="N91" s="330">
        <v>90022</v>
      </c>
      <c r="O91" s="331" t="s">
        <v>2016</v>
      </c>
    </row>
    <row r="92" spans="1:16" x14ac:dyDescent="0.15">
      <c r="A92" s="230" t="s">
        <v>1965</v>
      </c>
      <c r="B92" s="450" t="s">
        <v>2025</v>
      </c>
      <c r="C92" s="336"/>
      <c r="D92" s="449"/>
      <c r="E92" s="231" t="s">
        <v>67</v>
      </c>
      <c r="F92" s="448">
        <v>601908.29</v>
      </c>
      <c r="G92" s="232" t="s">
        <v>98</v>
      </c>
      <c r="H92" s="233">
        <v>41271</v>
      </c>
      <c r="I92" s="234" t="s">
        <v>199</v>
      </c>
      <c r="J92" s="273">
        <v>47674.232100000896</v>
      </c>
      <c r="K92" s="268"/>
      <c r="L92" s="236"/>
      <c r="M92" s="235"/>
      <c r="N92" s="330">
        <f>+G66</f>
        <v>89913</v>
      </c>
      <c r="O92" s="331" t="str">
        <f>+F66</f>
        <v>GC 250113</v>
      </c>
    </row>
    <row r="93" spans="1:16" x14ac:dyDescent="0.15">
      <c r="A93" s="230" t="s">
        <v>1966</v>
      </c>
      <c r="B93" s="450" t="s">
        <v>2026</v>
      </c>
      <c r="C93" s="336"/>
      <c r="D93" s="449"/>
      <c r="E93" s="231" t="s">
        <v>67</v>
      </c>
      <c r="F93" s="448">
        <v>2059546.23</v>
      </c>
      <c r="G93" s="232" t="s">
        <v>98</v>
      </c>
      <c r="H93" s="233">
        <v>41281</v>
      </c>
      <c r="I93" s="234" t="s">
        <v>199</v>
      </c>
      <c r="J93" s="273">
        <v>48982.221199999105</v>
      </c>
      <c r="K93" s="268"/>
      <c r="L93" s="236"/>
      <c r="M93" s="235"/>
      <c r="N93" s="330">
        <f>+G71</f>
        <v>89911.785000000003</v>
      </c>
      <c r="O93" s="331" t="str">
        <f>+F71</f>
        <v>TOP 080113</v>
      </c>
    </row>
    <row r="94" spans="1:16" x14ac:dyDescent="0.15">
      <c r="A94" s="230" t="s">
        <v>1967</v>
      </c>
      <c r="B94" s="450" t="s">
        <v>2027</v>
      </c>
      <c r="C94" s="336"/>
      <c r="D94" s="449"/>
      <c r="E94" s="231" t="s">
        <v>67</v>
      </c>
      <c r="F94" s="448">
        <v>607520.16</v>
      </c>
      <c r="G94" s="232" t="s">
        <v>98</v>
      </c>
      <c r="H94" s="233">
        <v>41281</v>
      </c>
      <c r="I94" s="234" t="s">
        <v>199</v>
      </c>
      <c r="J94" s="273">
        <v>145821.62809999997</v>
      </c>
      <c r="K94" s="268"/>
      <c r="L94" s="236"/>
      <c r="M94" s="235"/>
      <c r="N94" s="330">
        <f>+G76</f>
        <v>135156</v>
      </c>
      <c r="O94" s="331" t="str">
        <f>+F76</f>
        <v>GC 290113</v>
      </c>
    </row>
    <row r="95" spans="1:16" x14ac:dyDescent="0.15">
      <c r="A95" s="230" t="s">
        <v>2010</v>
      </c>
      <c r="B95" s="450" t="s">
        <v>2028</v>
      </c>
      <c r="C95" s="336"/>
      <c r="D95" s="449"/>
      <c r="E95" s="231" t="s">
        <v>67</v>
      </c>
      <c r="F95" s="448">
        <v>1617244.1</v>
      </c>
      <c r="G95" s="232" t="s">
        <v>98</v>
      </c>
      <c r="H95" s="233">
        <v>41288</v>
      </c>
      <c r="I95" s="234" t="s">
        <v>199</v>
      </c>
      <c r="J95" s="273">
        <v>57907.502299999105</v>
      </c>
      <c r="K95" s="268"/>
      <c r="L95" s="236"/>
      <c r="M95" s="235"/>
      <c r="N95" s="330"/>
      <c r="O95" s="331"/>
    </row>
    <row r="96" spans="1:16" x14ac:dyDescent="0.15">
      <c r="A96" s="230" t="s">
        <v>2011</v>
      </c>
      <c r="B96" s="450" t="s">
        <v>2029</v>
      </c>
      <c r="C96" s="336"/>
      <c r="D96" s="449"/>
      <c r="E96" s="231" t="s">
        <v>67</v>
      </c>
      <c r="F96" s="448">
        <v>1645558.61</v>
      </c>
      <c r="G96" s="232" t="s">
        <v>98</v>
      </c>
      <c r="H96" s="233">
        <v>41292</v>
      </c>
      <c r="I96" s="234" t="s">
        <v>199</v>
      </c>
      <c r="J96" s="273">
        <v>130136.78999999998</v>
      </c>
      <c r="K96" s="268"/>
      <c r="L96" s="236"/>
      <c r="M96" s="235"/>
      <c r="N96" s="330"/>
      <c r="O96" s="331"/>
    </row>
    <row r="97" spans="1:16" x14ac:dyDescent="0.15">
      <c r="A97" s="230" t="s">
        <v>2012</v>
      </c>
      <c r="B97" s="450" t="s">
        <v>2030</v>
      </c>
      <c r="C97" s="336"/>
      <c r="D97" s="449"/>
      <c r="E97" s="231" t="s">
        <v>67</v>
      </c>
      <c r="F97" s="448">
        <v>557588.72</v>
      </c>
      <c r="G97" s="232" t="s">
        <v>98</v>
      </c>
      <c r="H97" s="233">
        <v>41299</v>
      </c>
      <c r="I97" s="234" t="s">
        <v>199</v>
      </c>
      <c r="J97" s="273">
        <v>24086.020000000004</v>
      </c>
      <c r="L97" s="236"/>
      <c r="M97" s="266">
        <f>+O97-O86</f>
        <v>0</v>
      </c>
      <c r="N97" s="228" t="s">
        <v>56</v>
      </c>
      <c r="O97" s="333">
        <f>SUM(N87:N96)</f>
        <v>829888.83329999913</v>
      </c>
      <c r="P97" s="259"/>
    </row>
    <row r="98" spans="1:16" ht="12" thickBot="1" x14ac:dyDescent="0.2">
      <c r="A98" s="230"/>
      <c r="B98" s="449"/>
      <c r="C98" s="336"/>
      <c r="D98" s="449"/>
      <c r="E98" s="231"/>
      <c r="F98" s="448"/>
      <c r="G98" s="232"/>
      <c r="H98" s="233"/>
      <c r="I98" s="401" t="s">
        <v>1920</v>
      </c>
      <c r="J98" s="274">
        <f>SUM(J89:J97)</f>
        <v>594733.35059999814</v>
      </c>
    </row>
    <row r="99" spans="1:16" ht="12" thickTop="1" x14ac:dyDescent="0.15">
      <c r="A99" s="181" t="s">
        <v>1961</v>
      </c>
      <c r="B99" s="450" t="s">
        <v>2019</v>
      </c>
      <c r="C99" s="336"/>
      <c r="D99" s="449"/>
      <c r="E99" s="231" t="s">
        <v>67</v>
      </c>
      <c r="F99" s="448">
        <v>35820958.770000003</v>
      </c>
      <c r="G99" s="232" t="s">
        <v>98</v>
      </c>
      <c r="H99" s="233">
        <v>41239</v>
      </c>
      <c r="I99" s="234" t="s">
        <v>199</v>
      </c>
      <c r="J99" s="273">
        <v>121605.53100000002</v>
      </c>
    </row>
    <row r="100" spans="1:16" x14ac:dyDescent="0.15">
      <c r="A100" s="230" t="s">
        <v>1962</v>
      </c>
      <c r="B100" s="450" t="s">
        <v>2020</v>
      </c>
      <c r="C100" s="336"/>
      <c r="D100" s="449"/>
      <c r="E100" s="231" t="s">
        <v>67</v>
      </c>
      <c r="F100" s="448">
        <v>35833440.539999999</v>
      </c>
      <c r="G100" s="232" t="s">
        <v>98</v>
      </c>
      <c r="H100" s="233">
        <v>41249</v>
      </c>
      <c r="I100" s="234" t="s">
        <v>199</v>
      </c>
      <c r="J100" s="273">
        <v>161911.10399999996</v>
      </c>
    </row>
    <row r="101" spans="1:16" x14ac:dyDescent="0.15">
      <c r="A101" s="230" t="s">
        <v>2007</v>
      </c>
      <c r="B101" s="450" t="s">
        <v>2021</v>
      </c>
      <c r="C101" s="336"/>
      <c r="D101" s="449"/>
      <c r="E101" s="231" t="s">
        <v>67</v>
      </c>
      <c r="F101" s="448">
        <v>65552518.43</v>
      </c>
      <c r="G101" s="232" t="s">
        <v>98</v>
      </c>
      <c r="H101" s="233">
        <v>41257</v>
      </c>
      <c r="I101" s="234" t="s">
        <v>199</v>
      </c>
      <c r="J101" s="273">
        <v>140535.63970000093</v>
      </c>
    </row>
    <row r="102" spans="1:16" x14ac:dyDescent="0.15">
      <c r="A102" s="230" t="s">
        <v>2008</v>
      </c>
      <c r="B102" s="450" t="s">
        <v>2022</v>
      </c>
      <c r="C102" s="336"/>
      <c r="D102" s="449"/>
      <c r="E102" s="231" t="s">
        <v>67</v>
      </c>
      <c r="F102" s="448">
        <v>62579182.909999996</v>
      </c>
      <c r="G102" s="232" t="s">
        <v>98</v>
      </c>
      <c r="H102" s="233">
        <v>41267</v>
      </c>
      <c r="I102" s="234" t="s">
        <v>199</v>
      </c>
      <c r="J102" s="273">
        <v>146901.8847000009</v>
      </c>
    </row>
    <row r="103" spans="1:16" ht="12" thickBot="1" x14ac:dyDescent="0.2">
      <c r="A103" s="181"/>
      <c r="B103" s="449"/>
      <c r="C103" s="336"/>
      <c r="D103" s="449"/>
      <c r="E103" s="231"/>
      <c r="F103" s="448"/>
      <c r="G103" s="232"/>
      <c r="H103" s="233"/>
      <c r="I103" s="401" t="s">
        <v>320</v>
      </c>
      <c r="J103" s="274">
        <f>SUM(J99:J102)</f>
        <v>570954.15940000187</v>
      </c>
    </row>
    <row r="104" spans="1:16" ht="12" thickTop="1" x14ac:dyDescent="0.15">
      <c r="A104" s="181"/>
      <c r="B104" s="449"/>
      <c r="C104" s="336"/>
      <c r="D104" s="449"/>
      <c r="E104" s="231"/>
      <c r="F104" s="448"/>
      <c r="G104" s="232"/>
      <c r="H104" s="233"/>
      <c r="I104" s="234"/>
      <c r="J104" s="273"/>
    </row>
    <row r="105" spans="1:16" x14ac:dyDescent="0.15">
      <c r="A105" s="181"/>
      <c r="B105" s="181" t="s">
        <v>10</v>
      </c>
      <c r="C105" s="348" t="s">
        <v>1008</v>
      </c>
      <c r="D105" s="181" t="s">
        <v>1118</v>
      </c>
      <c r="E105" s="181" t="s">
        <v>871</v>
      </c>
      <c r="F105" s="181" t="s">
        <v>872</v>
      </c>
      <c r="G105" s="181" t="s">
        <v>18</v>
      </c>
      <c r="J105" s="259"/>
    </row>
    <row r="106" spans="1:16" x14ac:dyDescent="0.15">
      <c r="A106" s="230" t="s">
        <v>1918</v>
      </c>
      <c r="B106" s="180">
        <v>24186</v>
      </c>
      <c r="C106" s="349">
        <v>24.266400000000001</v>
      </c>
      <c r="D106" s="350">
        <f t="shared" ref="D106:D108" si="27">+B106*C106</f>
        <v>586907.15040000004</v>
      </c>
      <c r="E106" s="350">
        <f t="shared" ref="E106:E108" si="28">+D106*0.01</f>
        <v>5869.0715040000005</v>
      </c>
      <c r="F106" s="350">
        <f t="shared" ref="F106:F108" si="29">+E106*0.1</f>
        <v>586.90715040000009</v>
      </c>
      <c r="G106" s="351">
        <f t="shared" ref="G106:G108" si="30">+E106+F106</f>
        <v>6455.9786544000008</v>
      </c>
      <c r="J106" s="229"/>
    </row>
    <row r="107" spans="1:16" s="181" customFormat="1" x14ac:dyDescent="0.15">
      <c r="A107" s="230" t="s">
        <v>1963</v>
      </c>
      <c r="B107" s="180">
        <v>32968</v>
      </c>
      <c r="C107" s="349">
        <v>24.302700000000002</v>
      </c>
      <c r="D107" s="350">
        <f t="shared" si="27"/>
        <v>801211.41360000009</v>
      </c>
      <c r="E107" s="350">
        <f t="shared" si="28"/>
        <v>8012.1141360000011</v>
      </c>
      <c r="F107" s="350">
        <f t="shared" si="29"/>
        <v>801.21141360000013</v>
      </c>
      <c r="G107" s="351">
        <f t="shared" si="30"/>
        <v>8813.325549600002</v>
      </c>
      <c r="I107" s="180"/>
      <c r="J107" s="259"/>
      <c r="L107" s="180"/>
      <c r="M107" s="182"/>
      <c r="N107" s="180"/>
      <c r="O107" s="180"/>
      <c r="P107" s="182"/>
    </row>
    <row r="108" spans="1:16" s="181" customFormat="1" x14ac:dyDescent="0.15">
      <c r="A108" s="230" t="s">
        <v>1964</v>
      </c>
      <c r="B108" s="180">
        <v>82971</v>
      </c>
      <c r="C108" s="349">
        <v>24.01333</v>
      </c>
      <c r="D108" s="350">
        <f t="shared" si="27"/>
        <v>1992410.00343</v>
      </c>
      <c r="E108" s="350">
        <f t="shared" si="28"/>
        <v>19924.100034300001</v>
      </c>
      <c r="F108" s="350">
        <f t="shared" si="29"/>
        <v>1992.4100034300002</v>
      </c>
      <c r="G108" s="351">
        <f t="shared" si="30"/>
        <v>21916.51003773</v>
      </c>
      <c r="I108" s="180"/>
      <c r="J108" s="259"/>
      <c r="L108" s="180"/>
      <c r="M108" s="182"/>
      <c r="N108" s="180"/>
      <c r="O108" s="180"/>
      <c r="P108" s="182"/>
    </row>
    <row r="109" spans="1:16" s="181" customFormat="1" x14ac:dyDescent="0.15">
      <c r="A109" s="230" t="s">
        <v>1965</v>
      </c>
      <c r="B109" s="180">
        <v>47674</v>
      </c>
      <c r="C109" s="349">
        <v>24.134499999999999</v>
      </c>
      <c r="D109" s="350">
        <f t="shared" ref="D109:D119" si="31">+B109*C109</f>
        <v>1150588.1529999999</v>
      </c>
      <c r="E109" s="350">
        <f t="shared" ref="E109:E119" si="32">+D109*0.01</f>
        <v>11505.881529999999</v>
      </c>
      <c r="F109" s="350">
        <f t="shared" ref="F109:F119" si="33">+E109*0.1</f>
        <v>1150.5881529999999</v>
      </c>
      <c r="G109" s="351">
        <f t="shared" ref="G109:G119" si="34">+E109+F109</f>
        <v>12656.469682999999</v>
      </c>
      <c r="I109" s="180"/>
      <c r="J109" s="259"/>
      <c r="L109" s="180"/>
      <c r="M109" s="182"/>
      <c r="N109" s="180"/>
      <c r="O109" s="180"/>
      <c r="P109" s="182"/>
    </row>
    <row r="110" spans="1:16" x14ac:dyDescent="0.15">
      <c r="A110" s="230" t="s">
        <v>1966</v>
      </c>
      <c r="B110" s="180">
        <v>48982</v>
      </c>
      <c r="C110" s="349">
        <v>24.413699999999999</v>
      </c>
      <c r="D110" s="350">
        <f t="shared" si="31"/>
        <v>1195831.8533999999</v>
      </c>
      <c r="E110" s="350">
        <f t="shared" si="32"/>
        <v>11958.318534</v>
      </c>
      <c r="F110" s="350">
        <f t="shared" si="33"/>
        <v>1195.8318534</v>
      </c>
      <c r="G110" s="351">
        <f t="shared" si="34"/>
        <v>13154.150387400001</v>
      </c>
      <c r="J110" s="259"/>
    </row>
    <row r="111" spans="1:16" x14ac:dyDescent="0.15">
      <c r="A111" s="230" t="s">
        <v>1967</v>
      </c>
      <c r="B111" s="180">
        <v>145822</v>
      </c>
      <c r="C111" s="349">
        <v>24.529900000000001</v>
      </c>
      <c r="D111" s="350">
        <f t="shared" si="31"/>
        <v>3576999.0778000001</v>
      </c>
      <c r="E111" s="350">
        <f t="shared" si="32"/>
        <v>35769.990777999999</v>
      </c>
      <c r="F111" s="350">
        <f t="shared" si="33"/>
        <v>3576.9990778000001</v>
      </c>
      <c r="G111" s="351">
        <f t="shared" si="34"/>
        <v>39346.989855799999</v>
      </c>
    </row>
    <row r="112" spans="1:16" x14ac:dyDescent="0.15">
      <c r="A112" s="230" t="s">
        <v>2010</v>
      </c>
      <c r="B112" s="180">
        <v>57908</v>
      </c>
      <c r="C112" s="349">
        <v>24.4207</v>
      </c>
      <c r="D112" s="350">
        <f t="shared" si="31"/>
        <v>1414153.8955999999</v>
      </c>
      <c r="E112" s="350">
        <f t="shared" si="32"/>
        <v>14141.538956</v>
      </c>
      <c r="F112" s="350">
        <f t="shared" si="33"/>
        <v>1414.1538956000002</v>
      </c>
      <c r="G112" s="351">
        <f t="shared" si="34"/>
        <v>15555.692851600001</v>
      </c>
    </row>
    <row r="113" spans="1:7" x14ac:dyDescent="0.15">
      <c r="A113" s="230" t="s">
        <v>2011</v>
      </c>
      <c r="B113" s="180">
        <v>130137</v>
      </c>
      <c r="C113" s="349">
        <v>24.581600000000002</v>
      </c>
      <c r="D113" s="350">
        <f t="shared" si="31"/>
        <v>3198975.6792000001</v>
      </c>
      <c r="E113" s="350">
        <f t="shared" si="32"/>
        <v>31989.756792000004</v>
      </c>
      <c r="F113" s="350">
        <f t="shared" si="33"/>
        <v>3198.9756792000007</v>
      </c>
      <c r="G113" s="351">
        <f t="shared" si="34"/>
        <v>35188.732471200005</v>
      </c>
    </row>
    <row r="114" spans="1:7" x14ac:dyDescent="0.15">
      <c r="A114" s="230" t="s">
        <v>2012</v>
      </c>
      <c r="B114" s="180">
        <v>24086</v>
      </c>
      <c r="C114" s="349">
        <v>24.357099999999999</v>
      </c>
      <c r="D114" s="350">
        <f t="shared" si="31"/>
        <v>586665.11060000001</v>
      </c>
      <c r="E114" s="350">
        <f t="shared" si="32"/>
        <v>5866.6511060000003</v>
      </c>
      <c r="F114" s="350">
        <f t="shared" si="33"/>
        <v>586.66511060000005</v>
      </c>
      <c r="G114" s="351">
        <f t="shared" si="34"/>
        <v>6453.3162166000002</v>
      </c>
    </row>
    <row r="115" spans="1:7" ht="12" thickBot="1" x14ac:dyDescent="0.2">
      <c r="A115" s="230"/>
      <c r="B115" s="381">
        <f>SUM(B106:B114)</f>
        <v>594734</v>
      </c>
      <c r="C115" s="349"/>
      <c r="D115" s="350"/>
      <c r="E115" s="380">
        <f>SUM(E106:E114)</f>
        <v>145037.42337030001</v>
      </c>
      <c r="F115" s="380">
        <f t="shared" ref="F115:G115" si="35">SUM(F106:F114)</f>
        <v>14503.742337030002</v>
      </c>
      <c r="G115" s="380">
        <f t="shared" si="35"/>
        <v>159541.16570733002</v>
      </c>
    </row>
    <row r="116" spans="1:7" ht="12" thickTop="1" x14ac:dyDescent="0.15">
      <c r="A116" s="181" t="s">
        <v>1961</v>
      </c>
      <c r="B116" s="180">
        <v>121606</v>
      </c>
      <c r="C116" s="349">
        <v>24.5762</v>
      </c>
      <c r="D116" s="350">
        <f t="shared" si="31"/>
        <v>2988613.3772</v>
      </c>
      <c r="E116" s="350">
        <f t="shared" si="32"/>
        <v>29886.133772000001</v>
      </c>
      <c r="F116" s="350">
        <f t="shared" si="33"/>
        <v>2988.6133772000003</v>
      </c>
      <c r="G116" s="351">
        <f t="shared" si="34"/>
        <v>32874.747149200004</v>
      </c>
    </row>
    <row r="117" spans="1:7" x14ac:dyDescent="0.15">
      <c r="A117" s="230" t="s">
        <v>1962</v>
      </c>
      <c r="B117" s="180">
        <v>161911</v>
      </c>
      <c r="C117" s="349">
        <v>24.758400000000002</v>
      </c>
      <c r="D117" s="350">
        <f t="shared" si="31"/>
        <v>4008657.3024000004</v>
      </c>
      <c r="E117" s="350">
        <f t="shared" si="32"/>
        <v>40086.573024000005</v>
      </c>
      <c r="F117" s="350">
        <f t="shared" si="33"/>
        <v>4008.6573024000008</v>
      </c>
      <c r="G117" s="351">
        <f t="shared" si="34"/>
        <v>44095.230326400007</v>
      </c>
    </row>
    <row r="118" spans="1:7" x14ac:dyDescent="0.15">
      <c r="A118" s="230" t="s">
        <v>2007</v>
      </c>
      <c r="B118" s="180">
        <v>140536</v>
      </c>
      <c r="C118" s="349">
        <v>24.723099999999999</v>
      </c>
      <c r="D118" s="350">
        <f t="shared" si="31"/>
        <v>3474485.5815999997</v>
      </c>
      <c r="E118" s="350">
        <f t="shared" si="32"/>
        <v>34744.855815999996</v>
      </c>
      <c r="F118" s="350">
        <f t="shared" si="33"/>
        <v>3474.4855815999999</v>
      </c>
      <c r="G118" s="351">
        <f t="shared" si="34"/>
        <v>38219.341397599994</v>
      </c>
    </row>
    <row r="119" spans="1:7" x14ac:dyDescent="0.15">
      <c r="A119" s="230" t="s">
        <v>2008</v>
      </c>
      <c r="B119" s="180">
        <v>146902</v>
      </c>
      <c r="C119" s="349">
        <v>24.155999999999999</v>
      </c>
      <c r="D119" s="350">
        <f t="shared" si="31"/>
        <v>3548564.7119999998</v>
      </c>
      <c r="E119" s="350">
        <f t="shared" si="32"/>
        <v>35485.647120000001</v>
      </c>
      <c r="F119" s="350">
        <f t="shared" si="33"/>
        <v>3548.5647120000003</v>
      </c>
      <c r="G119" s="351">
        <f t="shared" si="34"/>
        <v>39034.211832000001</v>
      </c>
    </row>
    <row r="120" spans="1:7" ht="12" thickBot="1" x14ac:dyDescent="0.2">
      <c r="B120" s="402">
        <f>SUM(B116:B119)</f>
        <v>570955</v>
      </c>
      <c r="E120" s="352">
        <f>SUM(E116:E119)</f>
        <v>140203.20973200002</v>
      </c>
      <c r="F120" s="352">
        <f t="shared" ref="F120:G120" si="36">SUM(F116:F119)</f>
        <v>14020.3209732</v>
      </c>
      <c r="G120" s="352">
        <f t="shared" si="36"/>
        <v>154223.53070520001</v>
      </c>
    </row>
    <row r="121" spans="1:7" ht="12" thickTop="1" x14ac:dyDescent="0.15"/>
  </sheetData>
  <mergeCells count="7">
    <mergeCell ref="B87:D8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P97"/>
  <sheetViews>
    <sheetView topLeftCell="E1" zoomScale="115" zoomScaleNormal="115" workbookViewId="0">
      <pane ySplit="6" topLeftCell="A34" activePane="bottomLeft" state="frozen"/>
      <selection pane="bottomLeft" activeCell="M75" sqref="M7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1929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1914</v>
      </c>
      <c r="B7" s="263"/>
      <c r="C7" s="328">
        <v>107333.31089999899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107333.31089999899</v>
      </c>
      <c r="O7" s="328">
        <f>+C74</f>
        <v>781010.73889999907</v>
      </c>
    </row>
    <row r="8" spans="1:15" x14ac:dyDescent="0.15">
      <c r="A8" s="193" t="s">
        <v>1915</v>
      </c>
      <c r="B8" s="193"/>
      <c r="C8" s="329">
        <v>89783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107333.31089999899</v>
      </c>
      <c r="O8" s="329">
        <f>O7+G8-I8-L8</f>
        <v>781010.73889999907</v>
      </c>
    </row>
    <row r="9" spans="1:15" x14ac:dyDescent="0.15">
      <c r="A9" s="193" t="s">
        <v>1916</v>
      </c>
      <c r="B9" s="193"/>
      <c r="C9" s="329">
        <v>89851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3" si="0">+N8-I9-L9</f>
        <v>107333.31089999899</v>
      </c>
      <c r="O9" s="329">
        <f t="shared" ref="O9:O13" si="1">O8+G9-I9-L9</f>
        <v>781010.73889999907</v>
      </c>
    </row>
    <row r="10" spans="1:15" x14ac:dyDescent="0.15">
      <c r="A10" s="193" t="s">
        <v>1917</v>
      </c>
      <c r="B10" s="193"/>
      <c r="C10" s="329">
        <v>224202.46500000003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107333.31089999899</v>
      </c>
      <c r="O10" s="329">
        <f t="shared" si="1"/>
        <v>781010.73889999907</v>
      </c>
    </row>
    <row r="11" spans="1:15" x14ac:dyDescent="0.15">
      <c r="A11" s="193" t="s">
        <v>1918</v>
      </c>
      <c r="B11" s="193"/>
      <c r="C11" s="329">
        <v>134817.96299999999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0"/>
        <v>107333.31089999899</v>
      </c>
      <c r="O11" s="329">
        <f t="shared" si="1"/>
        <v>781010.73889999907</v>
      </c>
    </row>
    <row r="12" spans="1:15" x14ac:dyDescent="0.15">
      <c r="A12" s="193" t="s">
        <v>1919</v>
      </c>
      <c r="B12" s="193"/>
      <c r="C12" s="329">
        <v>135023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0"/>
        <v>107333.31089999899</v>
      </c>
      <c r="O12" s="329">
        <f t="shared" si="1"/>
        <v>781010.73889999907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0"/>
        <v>107333.31089999899</v>
      </c>
      <c r="O13" s="329">
        <f t="shared" si="1"/>
        <v>781010.73889999907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1930</v>
      </c>
      <c r="I14" s="329">
        <v>910.17</v>
      </c>
      <c r="J14" s="193" t="s">
        <v>1914</v>
      </c>
      <c r="K14" s="193"/>
      <c r="L14" s="329"/>
      <c r="M14" s="207"/>
      <c r="N14" s="329">
        <f t="shared" ref="N14:N73" si="2">+N13-I14-L14</f>
        <v>106423.14089999899</v>
      </c>
      <c r="O14" s="329">
        <f t="shared" ref="O14:O73" si="3">O13+G14-I14-L14</f>
        <v>780100.56889999902</v>
      </c>
    </row>
    <row r="15" spans="1:15" x14ac:dyDescent="0.15">
      <c r="A15" s="193"/>
      <c r="B15" s="193"/>
      <c r="C15" s="329"/>
      <c r="D15" s="201" t="s">
        <v>1931</v>
      </c>
      <c r="E15" s="193" t="s">
        <v>319</v>
      </c>
      <c r="F15" s="193" t="s">
        <v>1918</v>
      </c>
      <c r="G15" s="329">
        <f>+'[6]รับ 1212'!$D$37</f>
        <v>89900.09599999999</v>
      </c>
      <c r="H15" s="201" t="s">
        <v>1931</v>
      </c>
      <c r="I15" s="329">
        <v>2720.41</v>
      </c>
      <c r="J15" s="193" t="s">
        <v>1914</v>
      </c>
      <c r="K15" s="193"/>
      <c r="L15" s="329"/>
      <c r="M15" s="193"/>
      <c r="N15" s="329">
        <f t="shared" si="2"/>
        <v>103702.73089999899</v>
      </c>
      <c r="O15" s="329">
        <f t="shared" si="3"/>
        <v>867280.25489999901</v>
      </c>
    </row>
    <row r="16" spans="1:15" x14ac:dyDescent="0.15">
      <c r="A16" s="193"/>
      <c r="B16" s="193"/>
      <c r="C16" s="329"/>
      <c r="D16" s="201" t="s">
        <v>1932</v>
      </c>
      <c r="E16" s="193" t="s">
        <v>319</v>
      </c>
      <c r="F16" s="193" t="s">
        <v>1918</v>
      </c>
      <c r="G16" s="329">
        <f>+'[6]รับ 1212'!$D$38</f>
        <v>89858.462</v>
      </c>
      <c r="H16" s="201" t="s">
        <v>1932</v>
      </c>
      <c r="I16" s="329">
        <v>3420.88</v>
      </c>
      <c r="J16" s="193" t="s">
        <v>1914</v>
      </c>
      <c r="K16" s="193" t="s">
        <v>1968</v>
      </c>
      <c r="L16" s="329">
        <v>17983.57</v>
      </c>
      <c r="M16" s="193" t="s">
        <v>1914</v>
      </c>
      <c r="N16" s="329">
        <f t="shared" si="2"/>
        <v>82298.280899998994</v>
      </c>
      <c r="O16" s="329">
        <f t="shared" si="3"/>
        <v>935734.266899999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1933</v>
      </c>
      <c r="I17" s="329">
        <v>9202.5300000000007</v>
      </c>
      <c r="J17" s="193" t="s">
        <v>1914</v>
      </c>
      <c r="K17" s="193" t="s">
        <v>1968</v>
      </c>
      <c r="L17" s="329">
        <v>20190.61</v>
      </c>
      <c r="M17" s="193" t="s">
        <v>1914</v>
      </c>
      <c r="N17" s="329">
        <f t="shared" si="2"/>
        <v>52905.140899998994</v>
      </c>
      <c r="O17" s="329">
        <f t="shared" si="3"/>
        <v>906341.12689999898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1933</v>
      </c>
      <c r="I18" s="329"/>
      <c r="J18" s="193"/>
      <c r="K18" s="193" t="s">
        <v>1968</v>
      </c>
      <c r="L18" s="329">
        <v>20763.14</v>
      </c>
      <c r="M18" s="193" t="s">
        <v>1914</v>
      </c>
      <c r="N18" s="329">
        <f t="shared" si="2"/>
        <v>32142.000899998995</v>
      </c>
      <c r="O18" s="329">
        <f t="shared" si="3"/>
        <v>885577.98689999897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1933</v>
      </c>
      <c r="I19" s="329"/>
      <c r="J19" s="193"/>
      <c r="K19" s="193" t="s">
        <v>1968</v>
      </c>
      <c r="L19" s="329">
        <v>20040.73</v>
      </c>
      <c r="M19" s="193" t="s">
        <v>1914</v>
      </c>
      <c r="N19" s="329">
        <f t="shared" si="2"/>
        <v>12101.270899998995</v>
      </c>
      <c r="O19" s="329">
        <f t="shared" si="3"/>
        <v>865537.25689999899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1934</v>
      </c>
      <c r="I20" s="329">
        <v>12101.270899998995</v>
      </c>
      <c r="J20" s="193" t="s">
        <v>1914</v>
      </c>
      <c r="K20" s="193"/>
      <c r="L20" s="329"/>
      <c r="M20" s="193"/>
      <c r="N20" s="329">
        <f t="shared" si="2"/>
        <v>0</v>
      </c>
      <c r="O20" s="329">
        <f t="shared" si="3"/>
        <v>853435.98600000003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1934</v>
      </c>
      <c r="I21" s="329">
        <v>661.35910000100603</v>
      </c>
      <c r="J21" s="193" t="s">
        <v>1915</v>
      </c>
      <c r="K21" s="193" t="s">
        <v>1968</v>
      </c>
      <c r="L21" s="329">
        <v>18013.38</v>
      </c>
      <c r="M21" s="193" t="s">
        <v>1915</v>
      </c>
      <c r="N21" s="329">
        <f>C8+N20-I21-L21</f>
        <v>71108.26089999899</v>
      </c>
      <c r="O21" s="329">
        <f t="shared" si="3"/>
        <v>834761.24689999898</v>
      </c>
    </row>
    <row r="22" spans="1:15" x14ac:dyDescent="0.15">
      <c r="A22" s="193"/>
      <c r="B22" s="193"/>
      <c r="C22" s="329"/>
      <c r="D22" s="201" t="s">
        <v>1935</v>
      </c>
      <c r="E22" s="193" t="s">
        <v>1283</v>
      </c>
      <c r="F22" s="203" t="s">
        <v>1963</v>
      </c>
      <c r="G22" s="329">
        <f>+'[6]รับ 1212'!$D$45</f>
        <v>44901</v>
      </c>
      <c r="H22" s="201" t="s">
        <v>1935</v>
      </c>
      <c r="I22" s="329">
        <v>5602.46</v>
      </c>
      <c r="J22" s="193" t="s">
        <v>1915</v>
      </c>
      <c r="K22" s="193"/>
      <c r="L22" s="329"/>
      <c r="M22" s="193"/>
      <c r="N22" s="329">
        <f t="shared" si="2"/>
        <v>65505.800899998991</v>
      </c>
      <c r="O22" s="329">
        <f t="shared" si="3"/>
        <v>874059.78689999902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1936</v>
      </c>
      <c r="I23" s="329">
        <v>3097.4900000000002</v>
      </c>
      <c r="J23" s="193" t="s">
        <v>1915</v>
      </c>
      <c r="K23" s="193"/>
      <c r="L23" s="329"/>
      <c r="M23" s="193"/>
      <c r="N23" s="329">
        <f t="shared" si="2"/>
        <v>62408.310899998993</v>
      </c>
      <c r="O23" s="329">
        <f t="shared" si="3"/>
        <v>870962.29689999903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1937</v>
      </c>
      <c r="I24" s="329">
        <v>4927</v>
      </c>
      <c r="J24" s="193" t="s">
        <v>1915</v>
      </c>
      <c r="K24" s="193"/>
      <c r="L24" s="329"/>
      <c r="M24" s="193"/>
      <c r="N24" s="329">
        <f t="shared" si="2"/>
        <v>57481.310899998993</v>
      </c>
      <c r="O24" s="329">
        <f t="shared" si="3"/>
        <v>866035.29689999903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1938</v>
      </c>
      <c r="I25" s="329">
        <v>3523.14</v>
      </c>
      <c r="J25" s="193" t="s">
        <v>1915</v>
      </c>
      <c r="K25" s="193" t="s">
        <v>1968</v>
      </c>
      <c r="L25" s="329">
        <v>20483.37</v>
      </c>
      <c r="M25" s="193" t="s">
        <v>1915</v>
      </c>
      <c r="N25" s="329">
        <f t="shared" si="2"/>
        <v>33474.800899998998</v>
      </c>
      <c r="O25" s="329">
        <f t="shared" si="3"/>
        <v>842028.78689999902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1939</v>
      </c>
      <c r="I26" s="329">
        <v>4666.53</v>
      </c>
      <c r="J26" s="193" t="s">
        <v>1915</v>
      </c>
      <c r="K26" s="193" t="s">
        <v>1968</v>
      </c>
      <c r="L26" s="329">
        <v>28808.270899998999</v>
      </c>
      <c r="M26" s="193" t="s">
        <v>1915</v>
      </c>
      <c r="N26" s="329">
        <f t="shared" si="2"/>
        <v>0</v>
      </c>
      <c r="O26" s="329">
        <f t="shared" si="3"/>
        <v>808553.98600000003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1939</v>
      </c>
      <c r="I27" s="329"/>
      <c r="J27" s="193"/>
      <c r="K27" s="193" t="s">
        <v>1968</v>
      </c>
      <c r="L27" s="329">
        <v>6725.1291000009996</v>
      </c>
      <c r="M27" s="193" t="s">
        <v>1916</v>
      </c>
      <c r="N27" s="329">
        <f>C9+N26-I27-L27</f>
        <v>83125.870899999005</v>
      </c>
      <c r="O27" s="329">
        <f t="shared" si="3"/>
        <v>801828.85689999908</v>
      </c>
    </row>
    <row r="28" spans="1:15" x14ac:dyDescent="0.15">
      <c r="A28" s="193"/>
      <c r="B28" s="193"/>
      <c r="C28" s="329"/>
      <c r="D28" s="201" t="s">
        <v>1940</v>
      </c>
      <c r="E28" s="193" t="s">
        <v>319</v>
      </c>
      <c r="F28" s="193" t="s">
        <v>1961</v>
      </c>
      <c r="G28" s="329">
        <f>+'[6]รับ 1212'!$D$39</f>
        <v>134774.33100000001</v>
      </c>
      <c r="H28" s="201" t="s">
        <v>1940</v>
      </c>
      <c r="I28" s="329">
        <v>18335.39</v>
      </c>
      <c r="J28" s="193" t="s">
        <v>1916</v>
      </c>
      <c r="K28" s="193" t="s">
        <v>1968</v>
      </c>
      <c r="L28" s="329">
        <v>17981.75</v>
      </c>
      <c r="M28" s="193" t="s">
        <v>1916</v>
      </c>
      <c r="N28" s="329">
        <f t="shared" si="2"/>
        <v>46808.730899999005</v>
      </c>
      <c r="O28" s="329">
        <f t="shared" si="3"/>
        <v>900286.04789999907</v>
      </c>
    </row>
    <row r="29" spans="1:15" x14ac:dyDescent="0.15">
      <c r="A29" s="193"/>
      <c r="B29" s="193"/>
      <c r="C29" s="329"/>
      <c r="D29" s="201"/>
      <c r="E29" s="193"/>
      <c r="F29" s="193"/>
      <c r="G29" s="329"/>
      <c r="H29" s="201" t="s">
        <v>1940</v>
      </c>
      <c r="I29" s="329"/>
      <c r="J29" s="193"/>
      <c r="K29" s="193" t="s">
        <v>1968</v>
      </c>
      <c r="L29" s="329">
        <v>18640.080000000002</v>
      </c>
      <c r="M29" s="193" t="s">
        <v>1916</v>
      </c>
      <c r="N29" s="329">
        <f t="shared" si="2"/>
        <v>28168.650899999004</v>
      </c>
      <c r="O29" s="329">
        <f t="shared" si="3"/>
        <v>881645.96789999912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1940</v>
      </c>
      <c r="I30" s="329"/>
      <c r="J30" s="193"/>
      <c r="K30" s="193" t="s">
        <v>1968</v>
      </c>
      <c r="L30" s="329">
        <v>23333.31</v>
      </c>
      <c r="M30" s="193" t="s">
        <v>1916</v>
      </c>
      <c r="N30" s="329">
        <f t="shared" si="2"/>
        <v>4835.3408999990024</v>
      </c>
      <c r="O30" s="329">
        <f t="shared" si="3"/>
        <v>858312.65789999906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1941</v>
      </c>
      <c r="I31" s="329">
        <v>3612.9700000000003</v>
      </c>
      <c r="J31" s="193" t="s">
        <v>1916</v>
      </c>
      <c r="K31" s="193"/>
      <c r="L31" s="329"/>
      <c r="M31" s="193"/>
      <c r="N31" s="329">
        <f t="shared" si="2"/>
        <v>1222.3708999990022</v>
      </c>
      <c r="O31" s="329">
        <f t="shared" si="3"/>
        <v>854699.68789999909</v>
      </c>
    </row>
    <row r="32" spans="1:15" x14ac:dyDescent="0.15">
      <c r="A32" s="193"/>
      <c r="B32" s="193"/>
      <c r="C32" s="329"/>
      <c r="D32" s="201" t="s">
        <v>1942</v>
      </c>
      <c r="E32" s="193" t="s">
        <v>1283</v>
      </c>
      <c r="F32" s="203" t="s">
        <v>1964</v>
      </c>
      <c r="G32" s="329">
        <f>+'[6]รับ 1212'!$D$46</f>
        <v>89876</v>
      </c>
      <c r="H32" s="201" t="s">
        <v>1942</v>
      </c>
      <c r="I32" s="329">
        <v>1222.3708999990022</v>
      </c>
      <c r="J32" s="193" t="s">
        <v>1916</v>
      </c>
      <c r="K32" s="193"/>
      <c r="L32" s="329"/>
      <c r="M32" s="193"/>
      <c r="N32" s="329">
        <f t="shared" si="2"/>
        <v>0</v>
      </c>
      <c r="O32" s="329">
        <f t="shared" si="3"/>
        <v>943353.31700000004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1942</v>
      </c>
      <c r="I33" s="329">
        <v>2707.6291000010001</v>
      </c>
      <c r="J33" s="193" t="s">
        <v>1917</v>
      </c>
      <c r="K33" s="193"/>
      <c r="L33" s="329"/>
      <c r="M33" s="193"/>
      <c r="N33" s="329">
        <f>C10+N32-I33-L33</f>
        <v>221494.83589999902</v>
      </c>
      <c r="O33" s="329">
        <f t="shared" si="3"/>
        <v>940645.68789999909</v>
      </c>
    </row>
    <row r="34" spans="1:15" x14ac:dyDescent="0.15">
      <c r="A34" s="193"/>
      <c r="B34" s="193"/>
      <c r="C34" s="329"/>
      <c r="D34" s="201"/>
      <c r="E34" s="193"/>
      <c r="F34" s="193"/>
      <c r="G34" s="329"/>
      <c r="H34" s="201" t="s">
        <v>1943</v>
      </c>
      <c r="I34" s="329">
        <v>4205.88</v>
      </c>
      <c r="J34" s="193" t="s">
        <v>1917</v>
      </c>
      <c r="K34" s="193"/>
      <c r="L34" s="329"/>
      <c r="M34" s="193"/>
      <c r="N34" s="329">
        <f t="shared" si="2"/>
        <v>217288.95589999901</v>
      </c>
      <c r="O34" s="329">
        <f t="shared" si="3"/>
        <v>936439.80789999908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1944</v>
      </c>
      <c r="I35" s="329">
        <v>9391.5499999999993</v>
      </c>
      <c r="J35" s="193" t="s">
        <v>1917</v>
      </c>
      <c r="K35" s="193"/>
      <c r="L35" s="329"/>
      <c r="M35" s="193"/>
      <c r="N35" s="329">
        <f t="shared" si="2"/>
        <v>207897.40589999902</v>
      </c>
      <c r="O35" s="329">
        <f t="shared" si="3"/>
        <v>927048.25789999904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1945</v>
      </c>
      <c r="I36" s="329">
        <v>2216.52</v>
      </c>
      <c r="J36" s="193" t="s">
        <v>1917</v>
      </c>
      <c r="K36" s="193" t="s">
        <v>1969</v>
      </c>
      <c r="L36" s="329">
        <v>19485.240000000002</v>
      </c>
      <c r="M36" s="193" t="s">
        <v>1917</v>
      </c>
      <c r="N36" s="329">
        <f t="shared" si="2"/>
        <v>186195.64589999904</v>
      </c>
      <c r="O36" s="329">
        <f t="shared" si="3"/>
        <v>905346.49789999903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1945</v>
      </c>
      <c r="I37" s="329"/>
      <c r="J37" s="193"/>
      <c r="K37" s="193" t="s">
        <v>1969</v>
      </c>
      <c r="L37" s="329">
        <v>16881.150000000001</v>
      </c>
      <c r="M37" s="193" t="s">
        <v>1917</v>
      </c>
      <c r="N37" s="329">
        <f t="shared" si="2"/>
        <v>169314.49589999905</v>
      </c>
      <c r="O37" s="329">
        <f t="shared" si="3"/>
        <v>888465.347899999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1946</v>
      </c>
      <c r="I38" s="329">
        <v>22464.92</v>
      </c>
      <c r="J38" s="193" t="s">
        <v>1917</v>
      </c>
      <c r="K38" s="193" t="s">
        <v>1969</v>
      </c>
      <c r="L38" s="329">
        <v>19821.87</v>
      </c>
      <c r="M38" s="193" t="s">
        <v>1917</v>
      </c>
      <c r="N38" s="329">
        <f t="shared" si="2"/>
        <v>127027.70589999907</v>
      </c>
      <c r="O38" s="329">
        <f t="shared" si="3"/>
        <v>846178.55789999897</v>
      </c>
    </row>
    <row r="39" spans="1:15" x14ac:dyDescent="0.15">
      <c r="A39" s="193"/>
      <c r="B39" s="193"/>
      <c r="C39" s="329"/>
      <c r="D39" s="201" t="s">
        <v>1947</v>
      </c>
      <c r="E39" s="193" t="s">
        <v>1283</v>
      </c>
      <c r="F39" s="203" t="s">
        <v>1965</v>
      </c>
      <c r="G39" s="329">
        <f>+'[6]รับ 1212'!$D$47</f>
        <v>89737</v>
      </c>
      <c r="H39" s="201" t="s">
        <v>1947</v>
      </c>
      <c r="I39" s="329">
        <v>9392.57</v>
      </c>
      <c r="J39" s="193" t="s">
        <v>1917</v>
      </c>
      <c r="K39" s="193"/>
      <c r="L39" s="329"/>
      <c r="M39" s="193"/>
      <c r="N39" s="329">
        <f t="shared" si="2"/>
        <v>117635.13589999906</v>
      </c>
      <c r="O39" s="329">
        <f t="shared" si="3"/>
        <v>926522.98789999902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1948</v>
      </c>
      <c r="I40" s="329">
        <v>6031.88</v>
      </c>
      <c r="J40" s="193" t="s">
        <v>1917</v>
      </c>
      <c r="K40" s="193"/>
      <c r="L40" s="329"/>
      <c r="M40" s="193"/>
      <c r="N40" s="329">
        <f t="shared" si="2"/>
        <v>111603.25589999906</v>
      </c>
      <c r="O40" s="329">
        <f t="shared" si="3"/>
        <v>920491.10789999901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1949</v>
      </c>
      <c r="I41" s="329">
        <v>6106.55</v>
      </c>
      <c r="J41" s="193" t="s">
        <v>1917</v>
      </c>
      <c r="K41" s="193" t="s">
        <v>1969</v>
      </c>
      <c r="L41" s="329">
        <v>34898.480000000003</v>
      </c>
      <c r="M41" s="193" t="s">
        <v>1917</v>
      </c>
      <c r="N41" s="329">
        <f t="shared" si="2"/>
        <v>70598.225899999059</v>
      </c>
      <c r="O41" s="329">
        <f t="shared" si="3"/>
        <v>879486.07789999899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1949</v>
      </c>
      <c r="I42" s="329"/>
      <c r="J42" s="193"/>
      <c r="K42" s="193" t="s">
        <v>1969</v>
      </c>
      <c r="L42" s="329">
        <v>3396.86</v>
      </c>
      <c r="M42" s="193" t="s">
        <v>1917</v>
      </c>
      <c r="N42" s="329">
        <f t="shared" si="2"/>
        <v>67201.365899999058</v>
      </c>
      <c r="O42" s="329">
        <f t="shared" si="3"/>
        <v>876089.217899999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1950</v>
      </c>
      <c r="I43" s="329">
        <v>5089.8</v>
      </c>
      <c r="J43" s="193" t="s">
        <v>1917</v>
      </c>
      <c r="K43" s="193" t="s">
        <v>1969</v>
      </c>
      <c r="L43" s="329">
        <v>5035.8599999999997</v>
      </c>
      <c r="M43" s="193" t="s">
        <v>1917</v>
      </c>
      <c r="N43" s="329">
        <f t="shared" si="2"/>
        <v>57075.705899999055</v>
      </c>
      <c r="O43" s="329">
        <f t="shared" si="3"/>
        <v>865963.55789999897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1951</v>
      </c>
      <c r="I44" s="329">
        <v>2785.61</v>
      </c>
      <c r="J44" s="193" t="s">
        <v>1917</v>
      </c>
      <c r="K44" s="193" t="s">
        <v>1969</v>
      </c>
      <c r="L44" s="329">
        <v>21956.25</v>
      </c>
      <c r="M44" s="193" t="s">
        <v>1917</v>
      </c>
      <c r="N44" s="329">
        <f t="shared" si="2"/>
        <v>32333.845899999054</v>
      </c>
      <c r="O44" s="329">
        <f t="shared" si="3"/>
        <v>841221.69789999898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1952</v>
      </c>
      <c r="I45" s="329">
        <v>2330.92</v>
      </c>
      <c r="J45" s="193" t="s">
        <v>1917</v>
      </c>
      <c r="K45" s="193" t="s">
        <v>1969</v>
      </c>
      <c r="L45" s="329">
        <v>22969.68</v>
      </c>
      <c r="M45" s="193" t="s">
        <v>1917</v>
      </c>
      <c r="N45" s="329">
        <f t="shared" si="2"/>
        <v>7033.2458999990558</v>
      </c>
      <c r="O45" s="329">
        <f t="shared" si="3"/>
        <v>815921.09789999889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1952</v>
      </c>
      <c r="I46" s="329"/>
      <c r="J46" s="193"/>
      <c r="K46" s="193" t="s">
        <v>1969</v>
      </c>
      <c r="L46" s="329">
        <v>7033.2458999990558</v>
      </c>
      <c r="M46" s="193" t="s">
        <v>1917</v>
      </c>
      <c r="N46" s="329">
        <f t="shared" si="2"/>
        <v>0</v>
      </c>
      <c r="O46" s="329">
        <f t="shared" si="3"/>
        <v>808887.85199999984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1952</v>
      </c>
      <c r="I47" s="329"/>
      <c r="J47" s="193"/>
      <c r="K47" s="193" t="s">
        <v>1968</v>
      </c>
      <c r="L47" s="329">
        <v>68072.614100000894</v>
      </c>
      <c r="M47" s="193" t="s">
        <v>1918</v>
      </c>
      <c r="N47" s="329">
        <f>C11+N46-I47-L47</f>
        <v>66745.348899999095</v>
      </c>
      <c r="O47" s="329">
        <f t="shared" si="3"/>
        <v>740815.2378999989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1953</v>
      </c>
      <c r="I48" s="329">
        <v>4464.1099999999997</v>
      </c>
      <c r="J48" s="193" t="s">
        <v>1918</v>
      </c>
      <c r="K48" s="193" t="s">
        <v>1968</v>
      </c>
      <c r="L48" s="329">
        <v>2377.86</v>
      </c>
      <c r="M48" s="193" t="s">
        <v>1918</v>
      </c>
      <c r="N48" s="329">
        <f t="shared" si="2"/>
        <v>59903.378899999094</v>
      </c>
      <c r="O48" s="329">
        <f t="shared" si="3"/>
        <v>733973.26789999893</v>
      </c>
    </row>
    <row r="49" spans="1:15" x14ac:dyDescent="0.15">
      <c r="A49" s="193"/>
      <c r="B49" s="193"/>
      <c r="C49" s="329"/>
      <c r="D49" s="201"/>
      <c r="E49" s="193"/>
      <c r="F49" s="203"/>
      <c r="G49" s="329"/>
      <c r="H49" s="201" t="s">
        <v>1954</v>
      </c>
      <c r="I49" s="329">
        <v>6820.3099999999995</v>
      </c>
      <c r="J49" s="193" t="s">
        <v>1918</v>
      </c>
      <c r="K49" s="193" t="s">
        <v>1968</v>
      </c>
      <c r="L49" s="329">
        <v>33566.28</v>
      </c>
      <c r="M49" s="193" t="s">
        <v>1918</v>
      </c>
      <c r="N49" s="329">
        <f t="shared" si="2"/>
        <v>19516.788899999097</v>
      </c>
      <c r="O49" s="329">
        <f t="shared" si="3"/>
        <v>693586.67789999885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1954</v>
      </c>
      <c r="I50" s="329"/>
      <c r="J50" s="193"/>
      <c r="K50" s="193" t="s">
        <v>1968</v>
      </c>
      <c r="L50" s="329">
        <v>344.51</v>
      </c>
      <c r="M50" s="193" t="s">
        <v>1918</v>
      </c>
      <c r="N50" s="329">
        <f t="shared" si="2"/>
        <v>19172.278899999099</v>
      </c>
      <c r="O50" s="329">
        <f t="shared" si="3"/>
        <v>693242.16789999884</v>
      </c>
    </row>
    <row r="51" spans="1:15" x14ac:dyDescent="0.15">
      <c r="A51" s="193"/>
      <c r="B51" s="193"/>
      <c r="C51" s="329"/>
      <c r="D51" s="201"/>
      <c r="E51" s="193"/>
      <c r="F51" s="203"/>
      <c r="G51" s="329"/>
      <c r="H51" s="201" t="s">
        <v>1954</v>
      </c>
      <c r="I51" s="329"/>
      <c r="J51" s="193"/>
      <c r="K51" s="193" t="s">
        <v>1968</v>
      </c>
      <c r="L51" s="329">
        <v>19172.278899999099</v>
      </c>
      <c r="M51" s="193" t="s">
        <v>1918</v>
      </c>
      <c r="N51" s="329">
        <f t="shared" si="2"/>
        <v>0</v>
      </c>
      <c r="O51" s="329">
        <f t="shared" si="3"/>
        <v>674069.88899999973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1954</v>
      </c>
      <c r="I52" s="329"/>
      <c r="J52" s="193"/>
      <c r="K52" s="193" t="s">
        <v>1968</v>
      </c>
      <c r="L52" s="329">
        <v>787.34110000090004</v>
      </c>
      <c r="M52" s="193" t="s">
        <v>1919</v>
      </c>
      <c r="N52" s="329">
        <f>C12+N51-I52-L52</f>
        <v>134235.65889999911</v>
      </c>
      <c r="O52" s="329">
        <f t="shared" si="3"/>
        <v>673282.54789999884</v>
      </c>
    </row>
    <row r="53" spans="1:15" x14ac:dyDescent="0.15">
      <c r="A53" s="193"/>
      <c r="B53" s="193"/>
      <c r="C53" s="329"/>
      <c r="D53" s="201" t="s">
        <v>1955</v>
      </c>
      <c r="E53" s="193" t="s">
        <v>1283</v>
      </c>
      <c r="F53" s="203" t="s">
        <v>1966</v>
      </c>
      <c r="G53" s="329">
        <f>+'[6]รับ 1212'!$D$48</f>
        <v>89910</v>
      </c>
      <c r="H53" s="201" t="s">
        <v>1955</v>
      </c>
      <c r="I53" s="329">
        <v>16269.859999999999</v>
      </c>
      <c r="J53" s="193" t="s">
        <v>1919</v>
      </c>
      <c r="K53" s="193" t="s">
        <v>1968</v>
      </c>
      <c r="L53" s="329">
        <v>6195.19</v>
      </c>
      <c r="M53" s="193" t="s">
        <v>1919</v>
      </c>
      <c r="N53" s="329">
        <f t="shared" si="2"/>
        <v>111770.6088999991</v>
      </c>
      <c r="O53" s="329">
        <f t="shared" si="3"/>
        <v>740727.49789999891</v>
      </c>
    </row>
    <row r="54" spans="1:15" x14ac:dyDescent="0.15">
      <c r="A54" s="193"/>
      <c r="B54" s="193"/>
      <c r="C54" s="329"/>
      <c r="D54" s="201"/>
      <c r="E54" s="193"/>
      <c r="F54" s="203"/>
      <c r="G54" s="329"/>
      <c r="H54" s="201" t="s">
        <v>1955</v>
      </c>
      <c r="I54" s="329"/>
      <c r="J54" s="193"/>
      <c r="K54" s="193" t="s">
        <v>1968</v>
      </c>
      <c r="L54" s="329">
        <v>32325.040000000001</v>
      </c>
      <c r="M54" s="193" t="s">
        <v>1919</v>
      </c>
      <c r="N54" s="329">
        <f t="shared" si="2"/>
        <v>79445.568899999111</v>
      </c>
      <c r="O54" s="329">
        <f t="shared" si="3"/>
        <v>708402.45789999887</v>
      </c>
    </row>
    <row r="55" spans="1:15" x14ac:dyDescent="0.15">
      <c r="A55" s="193"/>
      <c r="B55" s="193"/>
      <c r="C55" s="329"/>
      <c r="D55" s="201"/>
      <c r="E55" s="193"/>
      <c r="F55" s="203"/>
      <c r="G55" s="329"/>
      <c r="H55" s="201" t="s">
        <v>1955</v>
      </c>
      <c r="I55" s="329"/>
      <c r="J55" s="193"/>
      <c r="K55" s="193" t="s">
        <v>1968</v>
      </c>
      <c r="L55" s="329">
        <v>64997.59</v>
      </c>
      <c r="M55" s="193" t="s">
        <v>1919</v>
      </c>
      <c r="N55" s="329">
        <f t="shared" si="2"/>
        <v>14447.978899999114</v>
      </c>
      <c r="O55" s="329">
        <f t="shared" si="3"/>
        <v>643404.86789999891</v>
      </c>
    </row>
    <row r="56" spans="1:15" x14ac:dyDescent="0.15">
      <c r="A56" s="193"/>
      <c r="B56" s="193"/>
      <c r="C56" s="329"/>
      <c r="D56" s="201" t="s">
        <v>1956</v>
      </c>
      <c r="E56" s="193" t="s">
        <v>1283</v>
      </c>
      <c r="F56" s="203" t="s">
        <v>1967</v>
      </c>
      <c r="G56" s="329">
        <f>+'[6]รับ 1212'!$D$49</f>
        <v>224929</v>
      </c>
      <c r="H56" s="201" t="s">
        <v>1956</v>
      </c>
      <c r="I56" s="329">
        <v>2226.2799999999997</v>
      </c>
      <c r="J56" s="193" t="s">
        <v>1919</v>
      </c>
      <c r="K56" s="193" t="s">
        <v>1968</v>
      </c>
      <c r="L56" s="329">
        <v>12221.698899999115</v>
      </c>
      <c r="M56" s="193" t="s">
        <v>1919</v>
      </c>
      <c r="N56" s="329">
        <f t="shared" si="2"/>
        <v>0</v>
      </c>
      <c r="O56" s="329">
        <f t="shared" si="3"/>
        <v>853885.88899999973</v>
      </c>
    </row>
    <row r="57" spans="1:15" x14ac:dyDescent="0.15">
      <c r="A57" s="193"/>
      <c r="B57" s="193"/>
      <c r="C57" s="329"/>
      <c r="D57" s="201"/>
      <c r="E57" s="193"/>
      <c r="F57" s="203"/>
      <c r="G57" s="329"/>
      <c r="H57" s="201" t="s">
        <v>1956</v>
      </c>
      <c r="I57" s="329"/>
      <c r="J57" s="193"/>
      <c r="K57" s="193" t="s">
        <v>1968</v>
      </c>
      <c r="L57" s="329">
        <v>8270.3311000008798</v>
      </c>
      <c r="M57" s="193" t="s">
        <v>1918</v>
      </c>
      <c r="N57" s="329">
        <f>G15+G16+N56-I57-L57</f>
        <v>171488.22689999911</v>
      </c>
      <c r="O57" s="329">
        <f t="shared" si="3"/>
        <v>845615.55789999885</v>
      </c>
    </row>
    <row r="58" spans="1:15" x14ac:dyDescent="0.15">
      <c r="A58" s="193"/>
      <c r="B58" s="193"/>
      <c r="C58" s="329"/>
      <c r="D58" s="201"/>
      <c r="E58" s="193"/>
      <c r="F58" s="203"/>
      <c r="G58" s="329"/>
      <c r="H58" s="201" t="s">
        <v>1956</v>
      </c>
      <c r="I58" s="329"/>
      <c r="J58" s="193"/>
      <c r="K58" s="193" t="s">
        <v>1968</v>
      </c>
      <c r="L58" s="329">
        <v>32320.62</v>
      </c>
      <c r="M58" s="193" t="s">
        <v>1918</v>
      </c>
      <c r="N58" s="329">
        <f t="shared" si="2"/>
        <v>139167.60689999911</v>
      </c>
      <c r="O58" s="329">
        <f t="shared" si="3"/>
        <v>813294.93789999885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1956</v>
      </c>
      <c r="I59" s="329"/>
      <c r="J59" s="193"/>
      <c r="K59" s="193" t="s">
        <v>1968</v>
      </c>
      <c r="L59" s="329">
        <v>33628.03</v>
      </c>
      <c r="M59" s="193" t="s">
        <v>1918</v>
      </c>
      <c r="N59" s="329">
        <f t="shared" si="2"/>
        <v>105539.57689999911</v>
      </c>
      <c r="O59" s="329">
        <f t="shared" si="3"/>
        <v>779666.90789999883</v>
      </c>
    </row>
    <row r="60" spans="1:15" x14ac:dyDescent="0.15">
      <c r="A60" s="193"/>
      <c r="B60" s="193"/>
      <c r="C60" s="329"/>
      <c r="D60" s="201"/>
      <c r="E60" s="193"/>
      <c r="F60" s="203"/>
      <c r="G60" s="329"/>
      <c r="H60" s="201" t="s">
        <v>1957</v>
      </c>
      <c r="I60" s="329">
        <v>4893.55</v>
      </c>
      <c r="J60" s="193" t="s">
        <v>1918</v>
      </c>
      <c r="K60" s="193"/>
      <c r="L60" s="329"/>
      <c r="M60" s="193"/>
      <c r="N60" s="329">
        <f t="shared" si="2"/>
        <v>100646.02689999911</v>
      </c>
      <c r="O60" s="329">
        <f t="shared" si="3"/>
        <v>774773.35789999878</v>
      </c>
    </row>
    <row r="61" spans="1:15" x14ac:dyDescent="0.15">
      <c r="A61" s="193"/>
      <c r="B61" s="193"/>
      <c r="C61" s="329"/>
      <c r="D61" s="201" t="s">
        <v>1958</v>
      </c>
      <c r="E61" s="193" t="s">
        <v>319</v>
      </c>
      <c r="F61" s="203" t="s">
        <v>1962</v>
      </c>
      <c r="G61" s="329">
        <f>+'[6]รับ 1212'!$D$40</f>
        <v>89828.004000000001</v>
      </c>
      <c r="H61" s="201" t="s">
        <v>1958</v>
      </c>
      <c r="I61" s="329">
        <v>20027.48</v>
      </c>
      <c r="J61" s="193" t="s">
        <v>1918</v>
      </c>
      <c r="K61" s="193"/>
      <c r="L61" s="329"/>
      <c r="M61" s="193"/>
      <c r="N61" s="329">
        <f t="shared" si="2"/>
        <v>80618.546899999114</v>
      </c>
      <c r="O61" s="329">
        <f t="shared" si="3"/>
        <v>844573.88189999876</v>
      </c>
    </row>
    <row r="62" spans="1:15" x14ac:dyDescent="0.15">
      <c r="A62" s="193"/>
      <c r="B62" s="193"/>
      <c r="C62" s="329"/>
      <c r="D62" s="201" t="s">
        <v>1959</v>
      </c>
      <c r="E62" s="193" t="s">
        <v>319</v>
      </c>
      <c r="F62" s="203" t="s">
        <v>1962</v>
      </c>
      <c r="G62" s="329">
        <f>+'[6]รับ 1212'!$D$41</f>
        <v>89764.38</v>
      </c>
      <c r="H62" s="201" t="s">
        <v>1959</v>
      </c>
      <c r="I62" s="329">
        <v>9486.5400000000009</v>
      </c>
      <c r="J62" s="193" t="s">
        <v>1918</v>
      </c>
      <c r="K62" s="193" t="s">
        <v>1968</v>
      </c>
      <c r="L62" s="329">
        <v>30692.23</v>
      </c>
      <c r="M62" s="193" t="s">
        <v>1918</v>
      </c>
      <c r="N62" s="329">
        <f t="shared" si="2"/>
        <v>40439.776899999109</v>
      </c>
      <c r="O62" s="329">
        <f t="shared" si="3"/>
        <v>894159.49189999874</v>
      </c>
    </row>
    <row r="63" spans="1:15" x14ac:dyDescent="0.15">
      <c r="A63" s="193"/>
      <c r="B63" s="193"/>
      <c r="C63" s="329"/>
      <c r="D63" s="201"/>
      <c r="E63" s="193"/>
      <c r="F63" s="193"/>
      <c r="G63" s="329"/>
      <c r="H63" s="201" t="s">
        <v>1960</v>
      </c>
      <c r="I63" s="329">
        <v>11849.939999999999</v>
      </c>
      <c r="J63" s="193" t="s">
        <v>1918</v>
      </c>
      <c r="K63" s="193"/>
      <c r="L63" s="329"/>
      <c r="M63" s="193"/>
      <c r="N63" s="329">
        <f t="shared" si="2"/>
        <v>28589.836899999111</v>
      </c>
      <c r="O63" s="329">
        <f t="shared" si="3"/>
        <v>882309.5518999988</v>
      </c>
    </row>
    <row r="64" spans="1:15" hidden="1" x14ac:dyDescent="0.15">
      <c r="A64" s="193"/>
      <c r="B64" s="193"/>
      <c r="C64" s="329"/>
      <c r="D64" s="201"/>
      <c r="E64" s="193"/>
      <c r="F64" s="193"/>
      <c r="G64" s="329"/>
      <c r="H64" s="201"/>
      <c r="I64" s="329"/>
      <c r="J64" s="193"/>
      <c r="K64" s="193"/>
      <c r="L64" s="329"/>
      <c r="M64" s="193"/>
      <c r="N64" s="329">
        <f t="shared" si="2"/>
        <v>28589.836899999111</v>
      </c>
      <c r="O64" s="329">
        <f t="shared" si="3"/>
        <v>882309.5518999988</v>
      </c>
    </row>
    <row r="65" spans="1:16" hidden="1" x14ac:dyDescent="0.15">
      <c r="A65" s="193"/>
      <c r="B65" s="193"/>
      <c r="C65" s="329"/>
      <c r="D65" s="201"/>
      <c r="E65" s="193"/>
      <c r="F65" s="193"/>
      <c r="G65" s="329"/>
      <c r="H65" s="201"/>
      <c r="I65" s="329"/>
      <c r="J65" s="193"/>
      <c r="K65" s="193"/>
      <c r="L65" s="329"/>
      <c r="M65" s="193"/>
      <c r="N65" s="329">
        <f t="shared" si="2"/>
        <v>28589.836899999111</v>
      </c>
      <c r="O65" s="329">
        <f t="shared" si="3"/>
        <v>882309.5518999988</v>
      </c>
    </row>
    <row r="66" spans="1:16" hidden="1" x14ac:dyDescent="0.15">
      <c r="A66" s="193"/>
      <c r="B66" s="193"/>
      <c r="C66" s="329"/>
      <c r="D66" s="201"/>
      <c r="E66" s="193"/>
      <c r="F66" s="193"/>
      <c r="G66" s="329"/>
      <c r="H66" s="201"/>
      <c r="I66" s="329"/>
      <c r="J66" s="193"/>
      <c r="K66" s="193"/>
      <c r="L66" s="329"/>
      <c r="M66" s="193"/>
      <c r="N66" s="329">
        <f t="shared" si="2"/>
        <v>28589.836899999111</v>
      </c>
      <c r="O66" s="329">
        <f t="shared" si="3"/>
        <v>882309.5518999988</v>
      </c>
    </row>
    <row r="67" spans="1:16" hidden="1" x14ac:dyDescent="0.15">
      <c r="A67" s="193"/>
      <c r="B67" s="193"/>
      <c r="C67" s="329"/>
      <c r="D67" s="201"/>
      <c r="E67" s="193"/>
      <c r="F67" s="203"/>
      <c r="G67" s="329"/>
      <c r="H67" s="201"/>
      <c r="I67" s="329"/>
      <c r="J67" s="193"/>
      <c r="K67" s="193"/>
      <c r="L67" s="329"/>
      <c r="M67" s="193"/>
      <c r="N67" s="329">
        <f t="shared" si="2"/>
        <v>28589.836899999111</v>
      </c>
      <c r="O67" s="329">
        <f t="shared" si="3"/>
        <v>882309.5518999988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2"/>
        <v>28589.836899999111</v>
      </c>
      <c r="O68" s="329">
        <f t="shared" si="3"/>
        <v>882309.5518999988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2"/>
        <v>28589.836899999111</v>
      </c>
      <c r="O69" s="329">
        <f t="shared" si="3"/>
        <v>882309.5518999988</v>
      </c>
    </row>
    <row r="70" spans="1:16" hidden="1" x14ac:dyDescent="0.15">
      <c r="A70" s="193"/>
      <c r="B70" s="193"/>
      <c r="C70" s="329"/>
      <c r="D70" s="201"/>
      <c r="E70" s="193"/>
      <c r="F70" s="193"/>
      <c r="G70" s="329"/>
      <c r="H70" s="201"/>
      <c r="I70" s="329"/>
      <c r="J70" s="193"/>
      <c r="K70" s="193"/>
      <c r="L70" s="329"/>
      <c r="M70" s="193"/>
      <c r="N70" s="329">
        <f t="shared" si="2"/>
        <v>28589.836899999111</v>
      </c>
      <c r="O70" s="329">
        <f t="shared" si="3"/>
        <v>882309.5518999988</v>
      </c>
    </row>
    <row r="71" spans="1:16" hidden="1" x14ac:dyDescent="0.15">
      <c r="A71" s="193"/>
      <c r="B71" s="193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2"/>
        <v>28589.836899999111</v>
      </c>
      <c r="O71" s="329">
        <f t="shared" si="3"/>
        <v>882309.5518999988</v>
      </c>
    </row>
    <row r="72" spans="1:16" hidden="1" x14ac:dyDescent="0.15">
      <c r="A72" s="193"/>
      <c r="B72" s="193"/>
      <c r="C72" s="329"/>
      <c r="D72" s="216"/>
      <c r="E72" s="193"/>
      <c r="F72" s="193"/>
      <c r="G72" s="329"/>
      <c r="H72" s="216"/>
      <c r="I72" s="329"/>
      <c r="J72" s="193"/>
      <c r="K72" s="193"/>
      <c r="L72" s="329"/>
      <c r="M72" s="193"/>
      <c r="N72" s="329">
        <f t="shared" si="2"/>
        <v>28589.836899999111</v>
      </c>
      <c r="O72" s="329">
        <f t="shared" si="3"/>
        <v>882309.5518999988</v>
      </c>
    </row>
    <row r="73" spans="1:16" x14ac:dyDescent="0.15">
      <c r="A73" s="220"/>
      <c r="B73" s="220"/>
      <c r="C73" s="334"/>
      <c r="D73" s="222"/>
      <c r="E73" s="220"/>
      <c r="F73" s="220"/>
      <c r="G73" s="334"/>
      <c r="H73" s="222"/>
      <c r="I73" s="334"/>
      <c r="J73" s="220"/>
      <c r="K73" s="220"/>
      <c r="L73" s="334"/>
      <c r="M73" s="220"/>
      <c r="N73" s="329">
        <f t="shared" si="2"/>
        <v>28589.836899999111</v>
      </c>
      <c r="O73" s="329">
        <f t="shared" si="3"/>
        <v>882309.5518999988</v>
      </c>
    </row>
    <row r="74" spans="1:16" x14ac:dyDescent="0.15">
      <c r="A74" s="224"/>
      <c r="B74" s="224"/>
      <c r="C74" s="335">
        <f>SUM(C7:C73)</f>
        <v>781010.73889999907</v>
      </c>
      <c r="D74" s="224"/>
      <c r="E74" s="224"/>
      <c r="F74" s="224"/>
      <c r="G74" s="335">
        <f>SUM(G7:G72)</f>
        <v>1033478.2729999999</v>
      </c>
      <c r="H74" s="226"/>
      <c r="I74" s="335">
        <f>SUM(I7:I72)</f>
        <v>222765.86999999997</v>
      </c>
      <c r="J74" s="224"/>
      <c r="K74" s="224"/>
      <c r="L74" s="335">
        <f>SUM(L9:L72)</f>
        <v>709413.58999999985</v>
      </c>
      <c r="M74" s="224"/>
      <c r="N74" s="227"/>
      <c r="O74" s="228">
        <f>C74+G74-I74-L74</f>
        <v>882309.55189999915</v>
      </c>
      <c r="P74" s="259"/>
    </row>
    <row r="75" spans="1:16" x14ac:dyDescent="0.15">
      <c r="A75" s="230"/>
      <c r="B75" s="615"/>
      <c r="C75" s="615"/>
      <c r="D75" s="615"/>
      <c r="E75" s="231"/>
      <c r="F75" s="445"/>
      <c r="G75" s="232">
        <f>+G74-'[6]รับ 1212'!$D$27</f>
        <v>0</v>
      </c>
      <c r="H75" s="233"/>
      <c r="I75" s="234"/>
      <c r="J75" s="272"/>
      <c r="K75" s="235" t="s">
        <v>200</v>
      </c>
      <c r="L75" s="236">
        <f>+L74+I74</f>
        <v>932179.45999999985</v>
      </c>
      <c r="M75" s="284"/>
      <c r="N75" s="330">
        <f>+N73</f>
        <v>28589.836899999111</v>
      </c>
      <c r="O75" s="331" t="s">
        <v>1918</v>
      </c>
      <c r="P75" s="259"/>
    </row>
    <row r="76" spans="1:16" x14ac:dyDescent="0.15">
      <c r="A76" s="181"/>
      <c r="B76" s="446"/>
      <c r="C76" s="336"/>
      <c r="D76" s="446"/>
      <c r="E76" s="231"/>
      <c r="F76" s="445"/>
      <c r="G76" s="232"/>
      <c r="H76" s="233"/>
      <c r="I76" s="234"/>
      <c r="J76" s="273"/>
      <c r="K76" s="235"/>
      <c r="L76" s="236"/>
      <c r="M76" s="284"/>
      <c r="N76" s="330">
        <f>+G22</f>
        <v>44901</v>
      </c>
      <c r="O76" s="331" t="str">
        <f>+F22</f>
        <v>GC 061212</v>
      </c>
    </row>
    <row r="77" spans="1:16" x14ac:dyDescent="0.15">
      <c r="A77" s="230" t="s">
        <v>1914</v>
      </c>
      <c r="B77" s="447" t="s">
        <v>1926</v>
      </c>
      <c r="C77" s="336"/>
      <c r="D77" s="446"/>
      <c r="E77" s="231" t="s">
        <v>67</v>
      </c>
      <c r="F77" s="445">
        <v>2937282.02</v>
      </c>
      <c r="G77" s="232" t="s">
        <v>98</v>
      </c>
      <c r="H77" s="233">
        <v>41232</v>
      </c>
      <c r="I77" s="234" t="s">
        <v>199</v>
      </c>
      <c r="J77" s="273">
        <v>78978.05</v>
      </c>
      <c r="K77" s="268"/>
      <c r="L77" s="236"/>
      <c r="M77" s="235"/>
      <c r="N77" s="330">
        <f>+G28</f>
        <v>134774.33100000001</v>
      </c>
      <c r="O77" s="331" t="str">
        <f>+F28</f>
        <v>TOP 161112</v>
      </c>
    </row>
    <row r="78" spans="1:16" x14ac:dyDescent="0.15">
      <c r="A78" s="230" t="s">
        <v>1915</v>
      </c>
      <c r="B78" s="447" t="s">
        <v>1971</v>
      </c>
      <c r="C78" s="336"/>
      <c r="D78" s="446"/>
      <c r="E78" s="231" t="s">
        <v>67</v>
      </c>
      <c r="F78" s="445">
        <v>3340157.8</v>
      </c>
      <c r="G78" s="232" t="s">
        <v>98</v>
      </c>
      <c r="H78" s="233">
        <v>41232</v>
      </c>
      <c r="I78" s="234" t="s">
        <v>199</v>
      </c>
      <c r="J78" s="273">
        <v>67305.020899998999</v>
      </c>
      <c r="K78" s="268"/>
      <c r="L78" s="236"/>
      <c r="M78" s="235"/>
      <c r="N78" s="330">
        <f>+G32</f>
        <v>89876</v>
      </c>
      <c r="O78" s="331" t="str">
        <f>+F32</f>
        <v>GC 131212</v>
      </c>
    </row>
    <row r="79" spans="1:16" x14ac:dyDescent="0.15">
      <c r="A79" s="230" t="s">
        <v>1918</v>
      </c>
      <c r="B79" s="447" t="s">
        <v>1972</v>
      </c>
      <c r="C79" s="336"/>
      <c r="D79" s="446"/>
      <c r="E79" s="231" t="s">
        <v>67</v>
      </c>
      <c r="F79" s="445">
        <v>2677221.9900000002</v>
      </c>
      <c r="G79" s="232" t="s">
        <v>98</v>
      </c>
      <c r="H79" s="233">
        <v>41239</v>
      </c>
      <c r="I79" s="234" t="s">
        <v>199</v>
      </c>
      <c r="J79" s="273">
        <v>228444.75410000086</v>
      </c>
      <c r="K79" s="268"/>
      <c r="L79" s="236"/>
      <c r="M79" s="235"/>
      <c r="N79" s="330">
        <f>+G39</f>
        <v>89737</v>
      </c>
      <c r="O79" s="331" t="str">
        <f>+F39</f>
        <v>GC 181212</v>
      </c>
    </row>
    <row r="80" spans="1:16" x14ac:dyDescent="0.15">
      <c r="A80" s="230" t="s">
        <v>1916</v>
      </c>
      <c r="B80" s="447" t="s">
        <v>1973</v>
      </c>
      <c r="C80" s="336"/>
      <c r="D80" s="446"/>
      <c r="E80" s="231" t="s">
        <v>67</v>
      </c>
      <c r="F80" s="445">
        <v>4088416.17</v>
      </c>
      <c r="G80" s="232" t="s">
        <v>98</v>
      </c>
      <c r="H80" s="233">
        <v>41239</v>
      </c>
      <c r="I80" s="234" t="s">
        <v>199</v>
      </c>
      <c r="J80" s="273">
        <v>66680.269100000995</v>
      </c>
      <c r="K80" s="268"/>
      <c r="L80" s="236"/>
      <c r="M80" s="235"/>
      <c r="N80" s="330">
        <f>+G53</f>
        <v>89910</v>
      </c>
      <c r="O80" s="331" t="str">
        <f>+F53</f>
        <v>GC 261212</v>
      </c>
    </row>
    <row r="81" spans="1:16" x14ac:dyDescent="0.15">
      <c r="A81" s="230" t="s">
        <v>1919</v>
      </c>
      <c r="B81" s="447" t="s">
        <v>1974</v>
      </c>
      <c r="C81" s="336"/>
      <c r="D81" s="446"/>
      <c r="E81" s="231" t="s">
        <v>67</v>
      </c>
      <c r="F81" s="445">
        <v>2792940.62</v>
      </c>
      <c r="G81" s="232" t="s">
        <v>98</v>
      </c>
      <c r="H81" s="233">
        <v>41254</v>
      </c>
      <c r="I81" s="234" t="s">
        <v>199</v>
      </c>
      <c r="J81" s="273">
        <v>116526.86000000002</v>
      </c>
      <c r="K81" s="268"/>
      <c r="L81" s="236"/>
      <c r="M81" s="235"/>
      <c r="N81" s="330">
        <f>+G56</f>
        <v>224929</v>
      </c>
      <c r="O81" s="331" t="str">
        <f>+F56</f>
        <v>GC 271212</v>
      </c>
    </row>
    <row r="82" spans="1:16" ht="12" thickBot="1" x14ac:dyDescent="0.2">
      <c r="A82" s="181"/>
      <c r="B82" s="446"/>
      <c r="C82" s="336"/>
      <c r="D82" s="446"/>
      <c r="E82" s="231"/>
      <c r="F82" s="445"/>
      <c r="G82" s="232"/>
      <c r="H82" s="233"/>
      <c r="I82" s="401" t="s">
        <v>1920</v>
      </c>
      <c r="J82" s="274">
        <f>SUM(J77:J81)</f>
        <v>557934.95410000079</v>
      </c>
      <c r="K82" s="268"/>
      <c r="L82" s="236"/>
      <c r="M82" s="235"/>
      <c r="N82" s="330">
        <f>+G61+G62</f>
        <v>179592.38400000002</v>
      </c>
      <c r="O82" s="331" t="str">
        <f>+F61</f>
        <v>TOP 251112</v>
      </c>
    </row>
    <row r="83" spans="1:16" ht="12" thickTop="1" x14ac:dyDescent="0.15">
      <c r="A83" s="230" t="s">
        <v>1917</v>
      </c>
      <c r="B83" s="446" t="s">
        <v>1970</v>
      </c>
      <c r="C83" s="336"/>
      <c r="D83" s="446"/>
      <c r="E83" s="231" t="s">
        <v>67</v>
      </c>
      <c r="F83" s="445">
        <v>28192198.079999998</v>
      </c>
      <c r="G83" s="232" t="s">
        <v>98</v>
      </c>
      <c r="H83" s="233">
        <v>41213</v>
      </c>
      <c r="I83" s="234" t="s">
        <v>199</v>
      </c>
      <c r="J83" s="273">
        <v>151478.63589999903</v>
      </c>
      <c r="K83" s="268"/>
      <c r="L83" s="236"/>
      <c r="M83" s="235"/>
      <c r="N83" s="330"/>
      <c r="O83" s="331"/>
    </row>
    <row r="84" spans="1:16" ht="12" thickBot="1" x14ac:dyDescent="0.2">
      <c r="A84" s="181"/>
      <c r="B84" s="446"/>
      <c r="C84" s="336"/>
      <c r="D84" s="446"/>
      <c r="E84" s="231"/>
      <c r="F84" s="445"/>
      <c r="G84" s="232"/>
      <c r="H84" s="233"/>
      <c r="I84" s="401" t="s">
        <v>320</v>
      </c>
      <c r="J84" s="274">
        <f>SUM(J83)</f>
        <v>151478.63589999903</v>
      </c>
      <c r="K84" s="268"/>
      <c r="L84" s="236"/>
      <c r="M84" s="235"/>
      <c r="N84" s="330"/>
      <c r="O84" s="331"/>
    </row>
    <row r="85" spans="1:16" ht="12" thickTop="1" x14ac:dyDescent="0.15">
      <c r="A85" s="181"/>
      <c r="B85" s="446"/>
      <c r="C85" s="336"/>
      <c r="D85" s="446"/>
      <c r="E85" s="231"/>
      <c r="F85" s="445"/>
      <c r="G85" s="232"/>
      <c r="H85" s="233"/>
      <c r="I85" s="234"/>
      <c r="J85" s="273"/>
      <c r="L85" s="236"/>
      <c r="M85" s="266">
        <f>+O85-O74</f>
        <v>0</v>
      </c>
      <c r="N85" s="228" t="s">
        <v>56</v>
      </c>
      <c r="O85" s="333">
        <f>SUM(N75:N84)</f>
        <v>882309.55189999915</v>
      </c>
      <c r="P85" s="259"/>
    </row>
    <row r="86" spans="1:16" x14ac:dyDescent="0.15">
      <c r="A86" s="181"/>
      <c r="B86" s="181" t="s">
        <v>10</v>
      </c>
      <c r="C86" s="348" t="s">
        <v>1008</v>
      </c>
      <c r="D86" s="181" t="s">
        <v>1118</v>
      </c>
      <c r="E86" s="181" t="s">
        <v>871</v>
      </c>
      <c r="F86" s="181" t="s">
        <v>872</v>
      </c>
      <c r="G86" s="181" t="s">
        <v>18</v>
      </c>
      <c r="J86" s="259"/>
    </row>
    <row r="87" spans="1:16" x14ac:dyDescent="0.15">
      <c r="A87" s="230" t="s">
        <v>1914</v>
      </c>
      <c r="B87" s="180">
        <v>78978</v>
      </c>
      <c r="C87" s="349">
        <v>24.305399999999999</v>
      </c>
      <c r="D87" s="350">
        <f t="shared" ref="D87:D90" si="4">+B87*C87</f>
        <v>1919591.8811999999</v>
      </c>
      <c r="E87" s="350">
        <f t="shared" ref="E87:E90" si="5">+D87*0.01</f>
        <v>19195.918812</v>
      </c>
      <c r="F87" s="350">
        <f t="shared" ref="F87:F90" si="6">+E87*0.1</f>
        <v>1919.5918812</v>
      </c>
      <c r="G87" s="351">
        <f t="shared" ref="G87:G90" si="7">+E87+F87</f>
        <v>21115.510693199998</v>
      </c>
      <c r="J87" s="229"/>
    </row>
    <row r="88" spans="1:16" x14ac:dyDescent="0.15">
      <c r="A88" s="230" t="s">
        <v>1915</v>
      </c>
      <c r="B88" s="180">
        <v>67305</v>
      </c>
      <c r="C88" s="349">
        <v>24.094100000000001</v>
      </c>
      <c r="D88" s="350">
        <f t="shared" si="4"/>
        <v>1621653.4005</v>
      </c>
      <c r="E88" s="350">
        <f t="shared" si="5"/>
        <v>16216.534005</v>
      </c>
      <c r="F88" s="350">
        <f t="shared" si="6"/>
        <v>1621.6534005000001</v>
      </c>
      <c r="G88" s="351">
        <f t="shared" si="7"/>
        <v>17838.187405500001</v>
      </c>
      <c r="J88" s="259"/>
    </row>
    <row r="89" spans="1:16" x14ac:dyDescent="0.15">
      <c r="A89" s="230" t="s">
        <v>1918</v>
      </c>
      <c r="B89" s="180">
        <v>228445</v>
      </c>
      <c r="C89" s="349">
        <v>24.266400000000001</v>
      </c>
      <c r="D89" s="350">
        <f t="shared" si="4"/>
        <v>5543537.7480000006</v>
      </c>
      <c r="E89" s="350">
        <f t="shared" si="5"/>
        <v>55435.37748000001</v>
      </c>
      <c r="F89" s="350">
        <f t="shared" si="6"/>
        <v>5543.5377480000016</v>
      </c>
      <c r="G89" s="351">
        <f t="shared" si="7"/>
        <v>60978.915228000013</v>
      </c>
      <c r="J89" s="259"/>
    </row>
    <row r="90" spans="1:16" x14ac:dyDescent="0.15">
      <c r="A90" s="230" t="s">
        <v>1916</v>
      </c>
      <c r="B90" s="180">
        <v>66680</v>
      </c>
      <c r="C90" s="349">
        <v>24.298999999999999</v>
      </c>
      <c r="D90" s="350">
        <f t="shared" si="4"/>
        <v>1620257.32</v>
      </c>
      <c r="E90" s="350">
        <f t="shared" si="5"/>
        <v>16202.573200000001</v>
      </c>
      <c r="F90" s="350">
        <f t="shared" si="6"/>
        <v>1620.2573200000002</v>
      </c>
      <c r="G90" s="351">
        <f t="shared" si="7"/>
        <v>17822.83052</v>
      </c>
      <c r="J90" s="259"/>
    </row>
    <row r="91" spans="1:16" x14ac:dyDescent="0.15">
      <c r="A91" s="230" t="s">
        <v>1919</v>
      </c>
      <c r="B91" s="180">
        <v>116527</v>
      </c>
      <c r="C91" s="349">
        <v>24.465199999999999</v>
      </c>
      <c r="D91" s="350">
        <f t="shared" ref="D91" si="8">+B91*C91</f>
        <v>2850856.3604000001</v>
      </c>
      <c r="E91" s="350">
        <f t="shared" ref="E91" si="9">+D91*0.01</f>
        <v>28508.563604000003</v>
      </c>
      <c r="F91" s="350">
        <f t="shared" ref="F91" si="10">+E91*0.1</f>
        <v>2850.8563604000005</v>
      </c>
      <c r="G91" s="351">
        <f t="shared" ref="G91" si="11">+E91+F91</f>
        <v>31359.419964400004</v>
      </c>
      <c r="J91" s="259"/>
    </row>
    <row r="92" spans="1:16" ht="12" thickBot="1" x14ac:dyDescent="0.2">
      <c r="A92" s="181"/>
      <c r="B92" s="381">
        <f>SUM(B87:B91)</f>
        <v>557935</v>
      </c>
      <c r="C92" s="349"/>
      <c r="D92" s="350"/>
      <c r="E92" s="380">
        <f>SUM(E87:E91)</f>
        <v>135558.96710100002</v>
      </c>
      <c r="F92" s="380">
        <f t="shared" ref="F92:G92" si="12">SUM(F87:F91)</f>
        <v>13555.896710100003</v>
      </c>
      <c r="G92" s="380">
        <f t="shared" si="12"/>
        <v>149114.86381110002</v>
      </c>
    </row>
    <row r="93" spans="1:16" ht="12" thickTop="1" x14ac:dyDescent="0.15">
      <c r="A93" s="230" t="s">
        <v>1917</v>
      </c>
      <c r="B93" s="180">
        <v>151479</v>
      </c>
      <c r="C93" s="349">
        <v>25.348199999999999</v>
      </c>
      <c r="D93" s="350">
        <f>+B93*C93</f>
        <v>3839719.9877999998</v>
      </c>
      <c r="E93" s="350">
        <f t="shared" ref="E93" si="13">+D93*0.01</f>
        <v>38397.199877999999</v>
      </c>
      <c r="F93" s="350">
        <f t="shared" ref="F93" si="14">+E93*0.1</f>
        <v>3839.7199878000001</v>
      </c>
      <c r="G93" s="351">
        <f t="shared" ref="G93" si="15">+E93+F93</f>
        <v>42236.919865800002</v>
      </c>
    </row>
    <row r="94" spans="1:16" ht="12" thickBot="1" x14ac:dyDescent="0.2">
      <c r="A94" s="181"/>
      <c r="B94" s="381">
        <f>SUM(B93)</f>
        <v>151479</v>
      </c>
      <c r="C94" s="349"/>
      <c r="D94" s="350"/>
      <c r="E94" s="380">
        <f>SUM(E93)</f>
        <v>38397.199877999999</v>
      </c>
      <c r="F94" s="380">
        <f t="shared" ref="F94:G94" si="16">SUM(F93)</f>
        <v>3839.7199878000001</v>
      </c>
      <c r="G94" s="380">
        <f t="shared" si="16"/>
        <v>42236.919865800002</v>
      </c>
    </row>
    <row r="95" spans="1:16" s="181" customFormat="1" ht="12" thickTop="1" x14ac:dyDescent="0.15">
      <c r="A95" s="182"/>
      <c r="B95" s="179"/>
      <c r="C95" s="180"/>
      <c r="F95" s="182"/>
      <c r="G95" s="180"/>
      <c r="I95" s="180"/>
      <c r="J95" s="182"/>
      <c r="L95" s="180"/>
      <c r="M95" s="182"/>
      <c r="N95" s="180"/>
      <c r="O95" s="180"/>
      <c r="P95" s="182"/>
    </row>
    <row r="96" spans="1:16" s="181" customFormat="1" x14ac:dyDescent="0.15">
      <c r="A96" s="182"/>
      <c r="B96" s="179"/>
      <c r="C96" s="180"/>
      <c r="F96" s="182"/>
      <c r="G96" s="180"/>
      <c r="I96" s="180"/>
      <c r="J96" s="182"/>
      <c r="L96" s="180"/>
      <c r="M96" s="182"/>
      <c r="N96" s="180"/>
      <c r="O96" s="180"/>
      <c r="P96" s="182"/>
    </row>
    <row r="97" spans="1:16" s="181" customFormat="1" x14ac:dyDescent="0.15">
      <c r="A97" s="182"/>
      <c r="B97" s="179"/>
      <c r="C97" s="180"/>
      <c r="F97" s="182"/>
      <c r="G97" s="180"/>
      <c r="I97" s="180"/>
      <c r="J97" s="182"/>
      <c r="L97" s="180"/>
      <c r="M97" s="182"/>
      <c r="N97" s="180"/>
      <c r="O97" s="180"/>
      <c r="P97" s="182"/>
    </row>
  </sheetData>
  <mergeCells count="7">
    <mergeCell ref="B75:D7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P83"/>
  <sheetViews>
    <sheetView zoomScale="115" zoomScaleNormal="115" workbookViewId="0">
      <pane ySplit="6" topLeftCell="A13" activePane="bottomLeft" state="frozen"/>
      <selection pane="bottomLeft" activeCell="A7" sqref="A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1883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1839</v>
      </c>
      <c r="B7" s="263"/>
      <c r="C7" s="328">
        <v>218182.52489999699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218182.52489999699</v>
      </c>
      <c r="O7" s="328">
        <f>+C60</f>
        <v>869195.24089999893</v>
      </c>
    </row>
    <row r="8" spans="1:15" x14ac:dyDescent="0.15">
      <c r="A8" s="193" t="s">
        <v>1843</v>
      </c>
      <c r="B8" s="193"/>
      <c r="C8" s="329">
        <v>156967.5860000019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218182.52489999699</v>
      </c>
      <c r="O8" s="329">
        <f>O7+G8-I8-L8</f>
        <v>869195.24089999893</v>
      </c>
    </row>
    <row r="9" spans="1:15" x14ac:dyDescent="0.15">
      <c r="A9" s="193" t="s">
        <v>1876</v>
      </c>
      <c r="B9" s="193"/>
      <c r="C9" s="329">
        <v>224516.13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59" si="0">+N8-I9-L9</f>
        <v>218182.52489999699</v>
      </c>
      <c r="O9" s="329">
        <f t="shared" ref="O9:O59" si="1">O8+G9-I9-L9</f>
        <v>869195.24089999893</v>
      </c>
    </row>
    <row r="10" spans="1:15" x14ac:dyDescent="0.15">
      <c r="A10" s="193" t="s">
        <v>1877</v>
      </c>
      <c r="B10" s="193"/>
      <c r="C10" s="329">
        <v>134749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218182.52489999699</v>
      </c>
      <c r="O10" s="329">
        <f t="shared" si="1"/>
        <v>869195.24089999893</v>
      </c>
    </row>
    <row r="11" spans="1:15" x14ac:dyDescent="0.15">
      <c r="A11" s="193" t="s">
        <v>1878</v>
      </c>
      <c r="B11" s="193"/>
      <c r="C11" s="329">
        <v>89853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0"/>
        <v>218182.52489999699</v>
      </c>
      <c r="O11" s="329">
        <f t="shared" si="1"/>
        <v>869195.24089999893</v>
      </c>
    </row>
    <row r="12" spans="1:15" x14ac:dyDescent="0.15">
      <c r="A12" s="193" t="s">
        <v>1879</v>
      </c>
      <c r="B12" s="193"/>
      <c r="C12" s="329">
        <v>44927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0"/>
        <v>218182.52489999699</v>
      </c>
      <c r="O12" s="329">
        <f t="shared" si="1"/>
        <v>869195.24089999893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0"/>
        <v>218182.52489999699</v>
      </c>
      <c r="O13" s="329">
        <f t="shared" si="1"/>
        <v>869195.24089999893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1884</v>
      </c>
      <c r="I14" s="329">
        <v>7557.62</v>
      </c>
      <c r="J14" s="193" t="s">
        <v>1839</v>
      </c>
      <c r="K14" s="193"/>
      <c r="L14" s="329"/>
      <c r="M14" s="207"/>
      <c r="N14" s="329">
        <f t="shared" si="0"/>
        <v>210624.904899997</v>
      </c>
      <c r="O14" s="329">
        <f t="shared" si="1"/>
        <v>861637.62089999893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 t="s">
        <v>1885</v>
      </c>
      <c r="I15" s="329">
        <v>5007.9500000000007</v>
      </c>
      <c r="J15" s="193" t="s">
        <v>1839</v>
      </c>
      <c r="K15" s="193" t="s">
        <v>1922</v>
      </c>
      <c r="L15" s="329">
        <v>13577.73</v>
      </c>
      <c r="M15" s="193" t="s">
        <v>1839</v>
      </c>
      <c r="N15" s="329">
        <f t="shared" si="0"/>
        <v>192039.22489999697</v>
      </c>
      <c r="O15" s="329">
        <f t="shared" si="1"/>
        <v>843051.940899999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1886</v>
      </c>
      <c r="I16" s="329">
        <v>13355.5</v>
      </c>
      <c r="J16" s="193" t="s">
        <v>1839</v>
      </c>
      <c r="K16" s="193"/>
      <c r="L16" s="329"/>
      <c r="M16" s="193"/>
      <c r="N16" s="329">
        <f t="shared" si="0"/>
        <v>178683.72489999697</v>
      </c>
      <c r="O16" s="329">
        <f t="shared" si="1"/>
        <v>829696.440899999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1887</v>
      </c>
      <c r="I17" s="329">
        <v>3988.14</v>
      </c>
      <c r="J17" s="193" t="s">
        <v>1839</v>
      </c>
      <c r="K17" s="193"/>
      <c r="L17" s="329"/>
      <c r="M17" s="193"/>
      <c r="N17" s="329">
        <f t="shared" si="0"/>
        <v>174695.58489999696</v>
      </c>
      <c r="O17" s="329">
        <f t="shared" si="1"/>
        <v>825708.30089999898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1888</v>
      </c>
      <c r="I18" s="329">
        <v>46434.7</v>
      </c>
      <c r="J18" s="193" t="s">
        <v>1839</v>
      </c>
      <c r="K18" s="193" t="s">
        <v>1922</v>
      </c>
      <c r="L18" s="329">
        <v>14480.89</v>
      </c>
      <c r="M18" s="193" t="s">
        <v>1839</v>
      </c>
      <c r="N18" s="329">
        <f t="shared" si="0"/>
        <v>113779.99489999696</v>
      </c>
      <c r="O18" s="329">
        <f t="shared" si="1"/>
        <v>764792.71089999902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1889</v>
      </c>
      <c r="I19" s="329">
        <v>7956.5</v>
      </c>
      <c r="J19" s="193" t="s">
        <v>1839</v>
      </c>
      <c r="K19" s="193"/>
      <c r="L19" s="329"/>
      <c r="M19" s="193"/>
      <c r="N19" s="329">
        <f t="shared" si="0"/>
        <v>105823.49489999696</v>
      </c>
      <c r="O19" s="329">
        <f t="shared" si="1"/>
        <v>756836.21089999902</v>
      </c>
    </row>
    <row r="20" spans="1:15" x14ac:dyDescent="0.15">
      <c r="A20" s="193"/>
      <c r="B20" s="193"/>
      <c r="C20" s="329"/>
      <c r="D20" s="201" t="s">
        <v>1890</v>
      </c>
      <c r="E20" s="193" t="s">
        <v>1283</v>
      </c>
      <c r="F20" s="193" t="str">
        <f>+'[6]รับ 1112'!$E$38</f>
        <v>GC 071112</v>
      </c>
      <c r="G20" s="329">
        <f>+'[6]รับ 1112'!$D$38</f>
        <v>134750</v>
      </c>
      <c r="H20" s="201" t="s">
        <v>1890</v>
      </c>
      <c r="I20" s="329">
        <v>12939.28</v>
      </c>
      <c r="J20" s="193" t="s">
        <v>1839</v>
      </c>
      <c r="K20" s="193"/>
      <c r="L20" s="329"/>
      <c r="M20" s="193"/>
      <c r="N20" s="329">
        <f t="shared" si="0"/>
        <v>92884.214899996965</v>
      </c>
      <c r="O20" s="329">
        <f t="shared" si="1"/>
        <v>878646.93089999899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1891</v>
      </c>
      <c r="I21" s="329">
        <v>6763.13</v>
      </c>
      <c r="J21" s="193" t="s">
        <v>1839</v>
      </c>
      <c r="K21" s="193" t="s">
        <v>1922</v>
      </c>
      <c r="L21" s="329">
        <v>32998.51</v>
      </c>
      <c r="M21" s="193" t="s">
        <v>1839</v>
      </c>
      <c r="N21" s="329">
        <f t="shared" si="0"/>
        <v>53122.574899996958</v>
      </c>
      <c r="O21" s="329">
        <f t="shared" si="1"/>
        <v>838885.29089999897</v>
      </c>
    </row>
    <row r="22" spans="1:15" x14ac:dyDescent="0.15">
      <c r="A22" s="193"/>
      <c r="B22" s="193"/>
      <c r="C22" s="329"/>
      <c r="D22" s="201" t="s">
        <v>1892</v>
      </c>
      <c r="E22" s="193" t="s">
        <v>1283</v>
      </c>
      <c r="F22" s="203" t="str">
        <f>+'[6]รับ 1112'!$E$39</f>
        <v>GC 091112</v>
      </c>
      <c r="G22" s="329">
        <f>+'[6]รับ 1112'!$D$39</f>
        <v>89783</v>
      </c>
      <c r="H22" s="201" t="s">
        <v>1892</v>
      </c>
      <c r="I22" s="329">
        <v>4378.5499999999993</v>
      </c>
      <c r="J22" s="193" t="s">
        <v>1839</v>
      </c>
      <c r="K22" s="193" t="s">
        <v>1922</v>
      </c>
      <c r="L22" s="329">
        <v>14961.81</v>
      </c>
      <c r="M22" s="193" t="s">
        <v>1839</v>
      </c>
      <c r="N22" s="329">
        <f t="shared" si="0"/>
        <v>33782.214899996965</v>
      </c>
      <c r="O22" s="329">
        <f t="shared" si="1"/>
        <v>909327.93089999887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1892</v>
      </c>
      <c r="I23" s="329"/>
      <c r="J23" s="193"/>
      <c r="K23" s="193" t="s">
        <v>1922</v>
      </c>
      <c r="L23" s="329">
        <v>15267</v>
      </c>
      <c r="M23" s="193" t="s">
        <v>1839</v>
      </c>
      <c r="N23" s="329">
        <f t="shared" si="0"/>
        <v>18515.214899996965</v>
      </c>
      <c r="O23" s="329">
        <f t="shared" si="1"/>
        <v>894060.93089999887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1893</v>
      </c>
      <c r="I24" s="329">
        <v>5222.05</v>
      </c>
      <c r="J24" s="193" t="s">
        <v>1839</v>
      </c>
      <c r="K24" s="193"/>
      <c r="L24" s="329"/>
      <c r="M24" s="193"/>
      <c r="N24" s="329">
        <f t="shared" si="0"/>
        <v>13293.164899996966</v>
      </c>
      <c r="O24" s="329">
        <f t="shared" si="1"/>
        <v>888838.88089999883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1894</v>
      </c>
      <c r="I25" s="329">
        <v>1432.4</v>
      </c>
      <c r="J25" s="193" t="s">
        <v>1839</v>
      </c>
      <c r="K25" s="193" t="s">
        <v>1922</v>
      </c>
      <c r="L25" s="329">
        <v>11860.764899996966</v>
      </c>
      <c r="M25" s="193" t="s">
        <v>1839</v>
      </c>
      <c r="N25" s="329">
        <f t="shared" si="0"/>
        <v>0</v>
      </c>
      <c r="O25" s="329">
        <f t="shared" si="1"/>
        <v>875545.71600000188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1894</v>
      </c>
      <c r="I26" s="329"/>
      <c r="J26" s="193"/>
      <c r="K26" s="193" t="s">
        <v>1922</v>
      </c>
      <c r="L26" s="329">
        <v>11113.585100003</v>
      </c>
      <c r="M26" s="193" t="s">
        <v>1843</v>
      </c>
      <c r="N26" s="329">
        <f>C8+N25-I26-L26</f>
        <v>145854.00089999891</v>
      </c>
      <c r="O26" s="329">
        <f t="shared" ref="O26:O29" si="2">O25+G26-I26-L26</f>
        <v>864432.13089999883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1895</v>
      </c>
      <c r="I27" s="329">
        <v>4632.8899999999994</v>
      </c>
      <c r="J27" s="193" t="s">
        <v>1843</v>
      </c>
      <c r="K27" s="193"/>
      <c r="L27" s="329"/>
      <c r="M27" s="193"/>
      <c r="N27" s="329">
        <f t="shared" ref="N27:N29" si="3">+N26-I27-L27</f>
        <v>141221.11089999892</v>
      </c>
      <c r="O27" s="329">
        <f t="shared" si="2"/>
        <v>859799.24089999881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1896</v>
      </c>
      <c r="I28" s="329">
        <v>5070.82</v>
      </c>
      <c r="J28" s="193" t="s">
        <v>1843</v>
      </c>
      <c r="K28" s="193"/>
      <c r="L28" s="329"/>
      <c r="M28" s="193"/>
      <c r="N28" s="329">
        <f t="shared" si="3"/>
        <v>136150.29089999892</v>
      </c>
      <c r="O28" s="329">
        <f t="shared" si="2"/>
        <v>854728.42089999886</v>
      </c>
    </row>
    <row r="29" spans="1:15" x14ac:dyDescent="0.15">
      <c r="A29" s="193"/>
      <c r="B29" s="193"/>
      <c r="C29" s="329"/>
      <c r="D29" s="201"/>
      <c r="E29" s="193"/>
      <c r="F29" s="193"/>
      <c r="G29" s="329"/>
      <c r="H29" s="201" t="s">
        <v>1897</v>
      </c>
      <c r="I29" s="329">
        <v>7225.19</v>
      </c>
      <c r="J29" s="193" t="s">
        <v>1843</v>
      </c>
      <c r="K29" s="193" t="s">
        <v>1922</v>
      </c>
      <c r="L29" s="329">
        <v>37439.39</v>
      </c>
      <c r="M29" s="193" t="s">
        <v>1843</v>
      </c>
      <c r="N29" s="329">
        <f t="shared" si="3"/>
        <v>91485.710899998914</v>
      </c>
      <c r="O29" s="329">
        <f t="shared" si="2"/>
        <v>810063.8408999989</v>
      </c>
    </row>
    <row r="30" spans="1:15" x14ac:dyDescent="0.15">
      <c r="A30" s="193"/>
      <c r="B30" s="193"/>
      <c r="C30" s="329"/>
      <c r="D30" s="201" t="s">
        <v>1898</v>
      </c>
      <c r="E30" s="193" t="s">
        <v>1283</v>
      </c>
      <c r="F30" s="203" t="str">
        <f>+'[6]รับ 1112'!$E$40</f>
        <v>GC 151112</v>
      </c>
      <c r="G30" s="329">
        <f>+'[6]รับ 1112'!$D$40</f>
        <v>89851</v>
      </c>
      <c r="H30" s="201" t="s">
        <v>1898</v>
      </c>
      <c r="I30" s="329">
        <v>3983.93</v>
      </c>
      <c r="J30" s="193" t="s">
        <v>1843</v>
      </c>
      <c r="K30" s="193"/>
      <c r="L30" s="329"/>
      <c r="M30" s="193"/>
      <c r="N30" s="329">
        <f t="shared" si="0"/>
        <v>87501.780899998921</v>
      </c>
      <c r="O30" s="329">
        <f t="shared" si="1"/>
        <v>895930.91089999885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1899</v>
      </c>
      <c r="I31" s="329">
        <v>16801.939999999999</v>
      </c>
      <c r="J31" s="193" t="s">
        <v>1843</v>
      </c>
      <c r="K31" s="193"/>
      <c r="L31" s="329"/>
      <c r="M31" s="193"/>
      <c r="N31" s="329">
        <f t="shared" si="0"/>
        <v>70699.840899998919</v>
      </c>
      <c r="O31" s="329">
        <f t="shared" si="1"/>
        <v>879128.97089999891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1900</v>
      </c>
      <c r="I32" s="329">
        <v>9094.61</v>
      </c>
      <c r="J32" s="193" t="s">
        <v>1843</v>
      </c>
      <c r="K32" s="193"/>
      <c r="L32" s="329"/>
      <c r="M32" s="193"/>
      <c r="N32" s="329">
        <f t="shared" si="0"/>
        <v>61605.230899998918</v>
      </c>
      <c r="O32" s="329">
        <f t="shared" si="1"/>
        <v>870034.36089999892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1901</v>
      </c>
      <c r="I33" s="329">
        <v>4030.7300000000005</v>
      </c>
      <c r="J33" s="193" t="s">
        <v>1843</v>
      </c>
      <c r="K33" s="193"/>
      <c r="L33" s="329"/>
      <c r="M33" s="193"/>
      <c r="N33" s="329">
        <f t="shared" si="0"/>
        <v>57574.500899998915</v>
      </c>
      <c r="O33" s="329">
        <f t="shared" si="1"/>
        <v>866003.63089999894</v>
      </c>
    </row>
    <row r="34" spans="1:15" x14ac:dyDescent="0.15">
      <c r="A34" s="193"/>
      <c r="B34" s="193"/>
      <c r="C34" s="329"/>
      <c r="D34" s="201"/>
      <c r="E34" s="193"/>
      <c r="F34" s="193"/>
      <c r="G34" s="329"/>
      <c r="H34" s="201" t="s">
        <v>1902</v>
      </c>
      <c r="I34" s="329">
        <v>6109.66</v>
      </c>
      <c r="J34" s="193" t="s">
        <v>1843</v>
      </c>
      <c r="K34" s="193" t="s">
        <v>1922</v>
      </c>
      <c r="L34" s="329">
        <v>17600.5</v>
      </c>
      <c r="M34" s="193" t="s">
        <v>1843</v>
      </c>
      <c r="N34" s="329">
        <f t="shared" si="0"/>
        <v>33864.340899998919</v>
      </c>
      <c r="O34" s="329">
        <f t="shared" si="1"/>
        <v>842293.47089999891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1902</v>
      </c>
      <c r="I35" s="329"/>
      <c r="J35" s="193"/>
      <c r="K35" s="193" t="s">
        <v>1922</v>
      </c>
      <c r="L35" s="329">
        <v>33864.340899998919</v>
      </c>
      <c r="M35" s="193" t="s">
        <v>1843</v>
      </c>
      <c r="N35" s="329">
        <f t="shared" ref="N35:N39" si="4">+N34-I35-L35</f>
        <v>0</v>
      </c>
      <c r="O35" s="329">
        <f t="shared" ref="O35:O39" si="5">O34+G35-I35-L35</f>
        <v>808429.13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1902</v>
      </c>
      <c r="I36" s="329"/>
      <c r="J36" s="193"/>
      <c r="K36" s="193" t="s">
        <v>1922</v>
      </c>
      <c r="L36" s="329">
        <v>1767.3491000010799</v>
      </c>
      <c r="M36" s="193" t="s">
        <v>1876</v>
      </c>
      <c r="N36" s="329">
        <f>C9+N35-I36-L36</f>
        <v>222748.78089999894</v>
      </c>
      <c r="O36" s="329">
        <f t="shared" si="5"/>
        <v>806661.78089999896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1903</v>
      </c>
      <c r="I37" s="329">
        <v>11533.94</v>
      </c>
      <c r="J37" s="193" t="s">
        <v>1876</v>
      </c>
      <c r="K37" s="193"/>
      <c r="L37" s="329"/>
      <c r="M37" s="193"/>
      <c r="N37" s="329">
        <f t="shared" si="4"/>
        <v>211214.84089999893</v>
      </c>
      <c r="O37" s="329">
        <f t="shared" si="5"/>
        <v>795127.84089999902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1904</v>
      </c>
      <c r="I38" s="329">
        <v>6220.96</v>
      </c>
      <c r="J38" s="193" t="s">
        <v>1876</v>
      </c>
      <c r="K38" s="193" t="s">
        <v>1922</v>
      </c>
      <c r="L38" s="329">
        <v>21682.400000000001</v>
      </c>
      <c r="M38" s="193" t="s">
        <v>1876</v>
      </c>
      <c r="N38" s="329">
        <f t="shared" si="4"/>
        <v>183311.48089999895</v>
      </c>
      <c r="O38" s="329">
        <f t="shared" si="5"/>
        <v>767224.48089999903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1905</v>
      </c>
      <c r="I39" s="329">
        <v>36080.400000000001</v>
      </c>
      <c r="J39" s="193" t="s">
        <v>1876</v>
      </c>
      <c r="K39" s="193"/>
      <c r="L39" s="329"/>
      <c r="M39" s="193"/>
      <c r="N39" s="329">
        <f t="shared" si="4"/>
        <v>147231.08089999895</v>
      </c>
      <c r="O39" s="329">
        <f t="shared" si="5"/>
        <v>731144.08089999901</v>
      </c>
    </row>
    <row r="40" spans="1:15" x14ac:dyDescent="0.15">
      <c r="A40" s="193"/>
      <c r="B40" s="193"/>
      <c r="C40" s="329"/>
      <c r="D40" s="201" t="s">
        <v>1906</v>
      </c>
      <c r="E40" s="193" t="s">
        <v>319</v>
      </c>
      <c r="F40" s="203" t="str">
        <f>+'[6]รับ 1112'!$E$34</f>
        <v>TOP 211012</v>
      </c>
      <c r="G40" s="329">
        <f>+'[6]รับ 1112'!$D$34</f>
        <v>224202.46500000003</v>
      </c>
      <c r="H40" s="201" t="s">
        <v>1906</v>
      </c>
      <c r="I40" s="329">
        <v>5442.0300000000007</v>
      </c>
      <c r="J40" s="193" t="s">
        <v>1876</v>
      </c>
      <c r="K40" s="193"/>
      <c r="L40" s="329"/>
      <c r="M40" s="193"/>
      <c r="N40" s="329">
        <f t="shared" si="0"/>
        <v>141789.05089999895</v>
      </c>
      <c r="O40" s="329">
        <f t="shared" si="1"/>
        <v>949904.51589999907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1907</v>
      </c>
      <c r="I41" s="329">
        <v>7134.31</v>
      </c>
      <c r="J41" s="193" t="s">
        <v>1876</v>
      </c>
      <c r="K41" s="193"/>
      <c r="L41" s="329"/>
      <c r="M41" s="193"/>
      <c r="N41" s="329">
        <f t="shared" si="0"/>
        <v>134654.74089999896</v>
      </c>
      <c r="O41" s="329">
        <f t="shared" si="1"/>
        <v>942770.20589999901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1908</v>
      </c>
      <c r="I42" s="329">
        <v>6376.58</v>
      </c>
      <c r="J42" s="193" t="s">
        <v>1876</v>
      </c>
      <c r="K42" s="193" t="s">
        <v>1922</v>
      </c>
      <c r="L42" s="329">
        <v>22323.53</v>
      </c>
      <c r="M42" s="193" t="s">
        <v>1876</v>
      </c>
      <c r="N42" s="329">
        <f t="shared" si="0"/>
        <v>105954.63089999896</v>
      </c>
      <c r="O42" s="329">
        <f t="shared" si="1"/>
        <v>914070.09589999903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1909</v>
      </c>
      <c r="I43" s="329">
        <v>23083.57</v>
      </c>
      <c r="J43" s="193" t="s">
        <v>1876</v>
      </c>
      <c r="K43" s="193" t="s">
        <v>1922</v>
      </c>
      <c r="L43" s="329">
        <v>11313.52</v>
      </c>
      <c r="M43" s="193" t="s">
        <v>1876</v>
      </c>
      <c r="N43" s="329">
        <f t="shared" si="0"/>
        <v>71557.54089999896</v>
      </c>
      <c r="O43" s="329">
        <f t="shared" si="1"/>
        <v>879673.00589999906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1910</v>
      </c>
      <c r="I44" s="329">
        <v>12977.8</v>
      </c>
      <c r="J44" s="193" t="s">
        <v>1876</v>
      </c>
      <c r="K44" s="193" t="s">
        <v>1922</v>
      </c>
      <c r="L44" s="329">
        <v>21214.93</v>
      </c>
      <c r="M44" s="193" t="s">
        <v>1876</v>
      </c>
      <c r="N44" s="329">
        <f t="shared" si="0"/>
        <v>37364.810899998956</v>
      </c>
      <c r="O44" s="329">
        <f t="shared" si="1"/>
        <v>845480.27589999896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1911</v>
      </c>
      <c r="I45" s="329">
        <v>8524.81</v>
      </c>
      <c r="J45" s="193" t="s">
        <v>1876</v>
      </c>
      <c r="K45" s="193" t="s">
        <v>1922</v>
      </c>
      <c r="L45" s="329">
        <v>28840.000899998959</v>
      </c>
      <c r="M45" s="193" t="s">
        <v>1876</v>
      </c>
      <c r="N45" s="329">
        <f t="shared" ref="N45:N49" si="6">+N44-I45-L45</f>
        <v>0</v>
      </c>
      <c r="O45" s="329">
        <f t="shared" ref="O45:O49" si="7">O44+G45-I45-L45</f>
        <v>808115.46499999997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1911</v>
      </c>
      <c r="I46" s="329"/>
      <c r="J46" s="193"/>
      <c r="K46" s="193" t="s">
        <v>1921</v>
      </c>
      <c r="L46" s="329">
        <v>6643.3991000010401</v>
      </c>
      <c r="M46" s="193" t="s">
        <v>1877</v>
      </c>
      <c r="N46" s="329">
        <f>C10+N45-I46-L46</f>
        <v>128105.60089999896</v>
      </c>
      <c r="O46" s="329">
        <f t="shared" si="7"/>
        <v>801472.06589999888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1911</v>
      </c>
      <c r="I47" s="329"/>
      <c r="J47" s="193"/>
      <c r="K47" s="193" t="s">
        <v>1921</v>
      </c>
      <c r="L47" s="329">
        <v>103070.25</v>
      </c>
      <c r="M47" s="193" t="s">
        <v>1877</v>
      </c>
      <c r="N47" s="329">
        <f t="shared" si="6"/>
        <v>25035.350899998957</v>
      </c>
      <c r="O47" s="329">
        <f t="shared" si="7"/>
        <v>698401.81589999888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1911</v>
      </c>
      <c r="I48" s="329"/>
      <c r="J48" s="193"/>
      <c r="K48" s="193" t="s">
        <v>1921</v>
      </c>
      <c r="L48" s="329">
        <v>17960.07</v>
      </c>
      <c r="M48" s="193" t="s">
        <v>1877</v>
      </c>
      <c r="N48" s="329">
        <f t="shared" si="6"/>
        <v>7075.2808999989575</v>
      </c>
      <c r="O48" s="329">
        <f t="shared" si="7"/>
        <v>680441.74589999893</v>
      </c>
    </row>
    <row r="49" spans="1:16" x14ac:dyDescent="0.15">
      <c r="A49" s="193"/>
      <c r="B49" s="193"/>
      <c r="C49" s="329"/>
      <c r="D49" s="201"/>
      <c r="E49" s="193"/>
      <c r="F49" s="193"/>
      <c r="G49" s="329"/>
      <c r="H49" s="201" t="s">
        <v>1912</v>
      </c>
      <c r="I49" s="329">
        <v>5622.72</v>
      </c>
      <c r="J49" s="193" t="s">
        <v>1877</v>
      </c>
      <c r="K49" s="193" t="s">
        <v>1921</v>
      </c>
      <c r="L49" s="329">
        <v>1452.5608999989572</v>
      </c>
      <c r="M49" s="193" t="s">
        <v>1877</v>
      </c>
      <c r="N49" s="329">
        <f t="shared" si="6"/>
        <v>0</v>
      </c>
      <c r="O49" s="329">
        <f t="shared" si="7"/>
        <v>673366.46499999997</v>
      </c>
    </row>
    <row r="50" spans="1:16" x14ac:dyDescent="0.15">
      <c r="A50" s="193"/>
      <c r="B50" s="193"/>
      <c r="C50" s="329"/>
      <c r="D50" s="201"/>
      <c r="E50" s="193"/>
      <c r="F50" s="193"/>
      <c r="G50" s="329"/>
      <c r="H50" s="201" t="s">
        <v>1912</v>
      </c>
      <c r="I50" s="329"/>
      <c r="J50" s="193"/>
      <c r="K50" s="193" t="s">
        <v>1921</v>
      </c>
      <c r="L50" s="329">
        <v>33626.269100001002</v>
      </c>
      <c r="M50" s="193" t="s">
        <v>1878</v>
      </c>
      <c r="N50" s="329">
        <f>C11+N49-I50-L50</f>
        <v>56226.730899998998</v>
      </c>
      <c r="O50" s="329">
        <f t="shared" ref="O50:O52" si="8">O49+G50-I50-L50</f>
        <v>639740.195899999</v>
      </c>
    </row>
    <row r="51" spans="1:16" x14ac:dyDescent="0.15">
      <c r="A51" s="193"/>
      <c r="B51" s="193"/>
      <c r="C51" s="329"/>
      <c r="D51" s="201"/>
      <c r="E51" s="193"/>
      <c r="F51" s="193"/>
      <c r="G51" s="329"/>
      <c r="H51" s="201" t="s">
        <v>1912</v>
      </c>
      <c r="I51" s="329"/>
      <c r="J51" s="193"/>
      <c r="K51" s="193" t="s">
        <v>1921</v>
      </c>
      <c r="L51" s="329">
        <v>20527.080000000002</v>
      </c>
      <c r="M51" s="193" t="s">
        <v>1878</v>
      </c>
      <c r="N51" s="329">
        <f t="shared" ref="N51:N52" si="9">+N50-I51-L51</f>
        <v>35699.650899998996</v>
      </c>
      <c r="O51" s="329">
        <f t="shared" si="8"/>
        <v>619213.11589999904</v>
      </c>
    </row>
    <row r="52" spans="1:16" x14ac:dyDescent="0.15">
      <c r="A52" s="193"/>
      <c r="B52" s="193"/>
      <c r="C52" s="329"/>
      <c r="D52" s="201" t="s">
        <v>1913</v>
      </c>
      <c r="E52" s="193" t="s">
        <v>319</v>
      </c>
      <c r="F52" s="193" t="str">
        <f>+'[6]รับ 1112'!$E$35</f>
        <v>GC 141112</v>
      </c>
      <c r="G52" s="329">
        <f>+'[6]รับ 1112'!$D$35</f>
        <v>134817.96299999999</v>
      </c>
      <c r="H52" s="201" t="s">
        <v>1913</v>
      </c>
      <c r="I52" s="329">
        <v>10475.380000000001</v>
      </c>
      <c r="J52" s="193" t="s">
        <v>1878</v>
      </c>
      <c r="K52" s="193" t="s">
        <v>1921</v>
      </c>
      <c r="L52" s="329">
        <v>25224.270899998995</v>
      </c>
      <c r="M52" s="193" t="s">
        <v>1878</v>
      </c>
      <c r="N52" s="329">
        <f t="shared" si="9"/>
        <v>0</v>
      </c>
      <c r="O52" s="329">
        <f t="shared" si="8"/>
        <v>718331.42800000007</v>
      </c>
    </row>
    <row r="53" spans="1:16" x14ac:dyDescent="0.15">
      <c r="A53" s="193"/>
      <c r="B53" s="193"/>
      <c r="C53" s="329"/>
      <c r="D53" s="201" t="s">
        <v>1913</v>
      </c>
      <c r="E53" s="193" t="s">
        <v>1283</v>
      </c>
      <c r="F53" s="203" t="str">
        <f>+'[6]รับ 1112'!$E$41</f>
        <v>GC 301112</v>
      </c>
      <c r="G53" s="329">
        <f>+'[6]รับ 1112'!$D$41</f>
        <v>135023</v>
      </c>
      <c r="H53" s="201" t="s">
        <v>1913</v>
      </c>
      <c r="I53" s="329"/>
      <c r="J53" s="193"/>
      <c r="K53" s="193" t="s">
        <v>1921</v>
      </c>
      <c r="L53" s="329">
        <v>15134.759100001</v>
      </c>
      <c r="M53" s="193" t="s">
        <v>1879</v>
      </c>
      <c r="N53" s="329">
        <f>C12+N52-I53-L53</f>
        <v>29792.240899999</v>
      </c>
      <c r="O53" s="329">
        <f t="shared" ref="O53:O54" si="10">O52+G53-I53-L53</f>
        <v>838219.66889999912</v>
      </c>
    </row>
    <row r="54" spans="1:16" x14ac:dyDescent="0.15">
      <c r="A54" s="193"/>
      <c r="B54" s="193"/>
      <c r="C54" s="329"/>
      <c r="D54" s="201"/>
      <c r="E54" s="193"/>
      <c r="F54" s="193"/>
      <c r="G54" s="329"/>
      <c r="H54" s="201" t="s">
        <v>1913</v>
      </c>
      <c r="I54" s="329"/>
      <c r="J54" s="193"/>
      <c r="K54" s="193" t="s">
        <v>1921</v>
      </c>
      <c r="L54" s="329">
        <v>16795.95</v>
      </c>
      <c r="M54" s="193" t="s">
        <v>1879</v>
      </c>
      <c r="N54" s="329">
        <f t="shared" ref="N54" si="11">+N53-I54-L54</f>
        <v>12996.290899999</v>
      </c>
      <c r="O54" s="329">
        <f t="shared" si="10"/>
        <v>821423.71889999916</v>
      </c>
    </row>
    <row r="55" spans="1:16" x14ac:dyDescent="0.15">
      <c r="A55" s="193"/>
      <c r="B55" s="193"/>
      <c r="C55" s="329"/>
      <c r="D55" s="201"/>
      <c r="E55" s="193"/>
      <c r="F55" s="193"/>
      <c r="G55" s="329"/>
      <c r="H55" s="201" t="s">
        <v>1913</v>
      </c>
      <c r="I55" s="329"/>
      <c r="J55" s="193"/>
      <c r="K55" s="193" t="s">
        <v>1921</v>
      </c>
      <c r="L55" s="329">
        <v>133.86000000000001</v>
      </c>
      <c r="M55" s="193" t="s">
        <v>1879</v>
      </c>
      <c r="N55" s="329">
        <f t="shared" si="0"/>
        <v>12862.430899998999</v>
      </c>
      <c r="O55" s="329">
        <f t="shared" si="1"/>
        <v>821289.85889999918</v>
      </c>
    </row>
    <row r="56" spans="1:16" x14ac:dyDescent="0.15">
      <c r="A56" s="193"/>
      <c r="B56" s="193"/>
      <c r="C56" s="329"/>
      <c r="D56" s="201"/>
      <c r="E56" s="193"/>
      <c r="F56" s="193"/>
      <c r="G56" s="329"/>
      <c r="H56" s="201" t="s">
        <v>1913</v>
      </c>
      <c r="I56" s="329"/>
      <c r="J56" s="193"/>
      <c r="K56" s="193" t="s">
        <v>1921</v>
      </c>
      <c r="L56" s="329">
        <v>12862.430899998999</v>
      </c>
      <c r="M56" s="193" t="s">
        <v>1879</v>
      </c>
      <c r="N56" s="329">
        <f t="shared" si="0"/>
        <v>0</v>
      </c>
      <c r="O56" s="329">
        <f t="shared" si="1"/>
        <v>808427.42800000019</v>
      </c>
    </row>
    <row r="57" spans="1:16" x14ac:dyDescent="0.15">
      <c r="A57" s="193"/>
      <c r="B57" s="193"/>
      <c r="C57" s="329"/>
      <c r="D57" s="201"/>
      <c r="E57" s="193"/>
      <c r="F57" s="203"/>
      <c r="G57" s="329"/>
      <c r="H57" s="201" t="s">
        <v>1913</v>
      </c>
      <c r="I57" s="329"/>
      <c r="J57" s="193"/>
      <c r="K57" s="193" t="s">
        <v>1921</v>
      </c>
      <c r="L57" s="329">
        <v>27416.689100001</v>
      </c>
      <c r="M57" s="193" t="s">
        <v>1914</v>
      </c>
      <c r="N57" s="329">
        <f>G20+N56-I57-L57</f>
        <v>107333.31089999899</v>
      </c>
      <c r="O57" s="329">
        <f t="shared" si="1"/>
        <v>781010.73889999918</v>
      </c>
    </row>
    <row r="58" spans="1:16" hidden="1" x14ac:dyDescent="0.15">
      <c r="A58" s="193"/>
      <c r="B58" s="193"/>
      <c r="C58" s="329"/>
      <c r="D58" s="216"/>
      <c r="E58" s="193"/>
      <c r="F58" s="193"/>
      <c r="G58" s="329"/>
      <c r="H58" s="216"/>
      <c r="I58" s="329"/>
      <c r="J58" s="193"/>
      <c r="K58" s="193"/>
      <c r="L58" s="329"/>
      <c r="M58" s="193"/>
      <c r="N58" s="329">
        <f t="shared" si="0"/>
        <v>107333.31089999899</v>
      </c>
      <c r="O58" s="329">
        <f t="shared" si="1"/>
        <v>781010.73889999918</v>
      </c>
    </row>
    <row r="59" spans="1:16" x14ac:dyDescent="0.15">
      <c r="A59" s="220"/>
      <c r="B59" s="220"/>
      <c r="C59" s="334"/>
      <c r="D59" s="222"/>
      <c r="E59" s="220"/>
      <c r="F59" s="220"/>
      <c r="G59" s="334"/>
      <c r="H59" s="222"/>
      <c r="I59" s="334"/>
      <c r="J59" s="220"/>
      <c r="K59" s="220"/>
      <c r="L59" s="334"/>
      <c r="M59" s="220"/>
      <c r="N59" s="329">
        <f t="shared" si="0"/>
        <v>107333.31089999899</v>
      </c>
      <c r="O59" s="329">
        <f t="shared" si="1"/>
        <v>781010.73889999918</v>
      </c>
    </row>
    <row r="60" spans="1:16" x14ac:dyDescent="0.15">
      <c r="A60" s="224"/>
      <c r="B60" s="224"/>
      <c r="C60" s="335">
        <f>SUM(C7:C59)</f>
        <v>869195.24089999893</v>
      </c>
      <c r="D60" s="224"/>
      <c r="E60" s="224"/>
      <c r="F60" s="224"/>
      <c r="G60" s="335">
        <f>SUM(G7:G58)</f>
        <v>808427.42800000007</v>
      </c>
      <c r="H60" s="226"/>
      <c r="I60" s="335">
        <f>SUM(I7:I58)</f>
        <v>305458.08999999997</v>
      </c>
      <c r="J60" s="224"/>
      <c r="K60" s="224"/>
      <c r="L60" s="335">
        <f>SUM(L9:L58)</f>
        <v>591153.83999999985</v>
      </c>
      <c r="M60" s="224"/>
      <c r="N60" s="227"/>
      <c r="O60" s="228">
        <f>C60+G60-I60-L60</f>
        <v>781010.7388999993</v>
      </c>
      <c r="P60" s="259"/>
    </row>
    <row r="61" spans="1:16" x14ac:dyDescent="0.15">
      <c r="A61" s="230"/>
      <c r="B61" s="615"/>
      <c r="C61" s="615"/>
      <c r="D61" s="615"/>
      <c r="E61" s="231"/>
      <c r="F61" s="442"/>
      <c r="G61" s="232"/>
      <c r="H61" s="233"/>
      <c r="I61" s="234"/>
      <c r="J61" s="272"/>
      <c r="K61" s="235" t="s">
        <v>200</v>
      </c>
      <c r="L61" s="236">
        <f>+L60+I60</f>
        <v>896611.92999999982</v>
      </c>
      <c r="M61" s="284"/>
      <c r="N61" s="330">
        <f>+N59</f>
        <v>107333.31089999899</v>
      </c>
      <c r="O61" s="331" t="s">
        <v>1914</v>
      </c>
      <c r="P61" s="259"/>
    </row>
    <row r="62" spans="1:16" x14ac:dyDescent="0.15">
      <c r="A62" s="181"/>
      <c r="B62" s="443"/>
      <c r="C62" s="336"/>
      <c r="D62" s="443"/>
      <c r="E62" s="231"/>
      <c r="F62" s="442"/>
      <c r="G62" s="232"/>
      <c r="H62" s="233"/>
      <c r="I62" s="234"/>
      <c r="J62" s="273"/>
      <c r="K62" s="235"/>
      <c r="L62" s="236"/>
      <c r="M62" s="284"/>
      <c r="N62" s="330">
        <v>89783</v>
      </c>
      <c r="O62" s="331" t="s">
        <v>1915</v>
      </c>
    </row>
    <row r="63" spans="1:16" x14ac:dyDescent="0.15">
      <c r="A63" s="230" t="s">
        <v>1877</v>
      </c>
      <c r="B63" s="444" t="s">
        <v>1923</v>
      </c>
      <c r="C63" s="336"/>
      <c r="D63" s="443"/>
      <c r="E63" s="231" t="s">
        <v>67</v>
      </c>
      <c r="F63" s="442">
        <v>1420442.97</v>
      </c>
      <c r="G63" s="232" t="s">
        <v>98</v>
      </c>
      <c r="H63" s="233">
        <v>41218</v>
      </c>
      <c r="I63" s="234" t="s">
        <v>199</v>
      </c>
      <c r="J63" s="273">
        <v>129126.28</v>
      </c>
      <c r="K63" s="268"/>
      <c r="L63" s="236"/>
      <c r="M63" s="235"/>
      <c r="N63" s="330">
        <v>89851</v>
      </c>
      <c r="O63" s="331" t="s">
        <v>1916</v>
      </c>
    </row>
    <row r="64" spans="1:16" x14ac:dyDescent="0.15">
      <c r="A64" s="230" t="s">
        <v>1878</v>
      </c>
      <c r="B64" s="444" t="s">
        <v>1924</v>
      </c>
      <c r="C64" s="336"/>
      <c r="D64" s="443"/>
      <c r="E64" s="231" t="s">
        <v>67</v>
      </c>
      <c r="F64" s="442">
        <v>3347075.46</v>
      </c>
      <c r="G64" s="232" t="s">
        <v>98</v>
      </c>
      <c r="H64" s="233">
        <v>41218</v>
      </c>
      <c r="I64" s="234" t="s">
        <v>199</v>
      </c>
      <c r="J64" s="273">
        <v>79377.62</v>
      </c>
      <c r="K64" s="268"/>
      <c r="L64" s="236"/>
      <c r="M64" s="235"/>
      <c r="N64" s="330">
        <v>224202.46500000003</v>
      </c>
      <c r="O64" s="331" t="s">
        <v>1917</v>
      </c>
    </row>
    <row r="65" spans="1:16" x14ac:dyDescent="0.15">
      <c r="A65" s="230" t="s">
        <v>1879</v>
      </c>
      <c r="B65" s="444" t="s">
        <v>1925</v>
      </c>
      <c r="C65" s="336"/>
      <c r="D65" s="443"/>
      <c r="E65" s="231" t="s">
        <v>67</v>
      </c>
      <c r="F65" s="442">
        <v>1874844.29</v>
      </c>
      <c r="G65" s="232" t="s">
        <v>98</v>
      </c>
      <c r="H65" s="233">
        <v>41225</v>
      </c>
      <c r="I65" s="234" t="s">
        <v>199</v>
      </c>
      <c r="J65" s="273">
        <v>44927</v>
      </c>
      <c r="K65" s="268"/>
      <c r="L65" s="236"/>
      <c r="M65" s="235"/>
      <c r="N65" s="330">
        <v>134817.96299999999</v>
      </c>
      <c r="O65" s="331" t="s">
        <v>1918</v>
      </c>
    </row>
    <row r="66" spans="1:16" x14ac:dyDescent="0.15">
      <c r="A66" s="230" t="s">
        <v>1914</v>
      </c>
      <c r="B66" s="444" t="s">
        <v>1926</v>
      </c>
      <c r="C66" s="336"/>
      <c r="D66" s="443"/>
      <c r="E66" s="231" t="s">
        <v>67</v>
      </c>
      <c r="F66" s="442">
        <v>2937282.02</v>
      </c>
      <c r="G66" s="232" t="s">
        <v>98</v>
      </c>
      <c r="H66" s="233">
        <v>41232</v>
      </c>
      <c r="I66" s="234" t="s">
        <v>199</v>
      </c>
      <c r="J66" s="273">
        <v>27416.689100001</v>
      </c>
      <c r="K66" s="268"/>
      <c r="L66" s="236"/>
      <c r="M66" s="235"/>
      <c r="N66" s="330">
        <v>135023</v>
      </c>
      <c r="O66" s="331" t="s">
        <v>1919</v>
      </c>
    </row>
    <row r="67" spans="1:16" ht="12" thickBot="1" x14ac:dyDescent="0.2">
      <c r="A67" s="181"/>
      <c r="B67" s="443"/>
      <c r="C67" s="336"/>
      <c r="D67" s="443"/>
      <c r="E67" s="231"/>
      <c r="F67" s="442"/>
      <c r="G67" s="232"/>
      <c r="H67" s="233"/>
      <c r="I67" s="401" t="s">
        <v>1920</v>
      </c>
      <c r="J67" s="274">
        <f>SUM(J63:J66)</f>
        <v>280847.58910000097</v>
      </c>
      <c r="K67" s="268"/>
      <c r="L67" s="236"/>
      <c r="M67" s="235"/>
      <c r="N67" s="330"/>
      <c r="O67" s="331"/>
    </row>
    <row r="68" spans="1:16" ht="12" thickTop="1" x14ac:dyDescent="0.15">
      <c r="A68" s="230" t="s">
        <v>1839</v>
      </c>
      <c r="B68" s="444" t="s">
        <v>1882</v>
      </c>
      <c r="C68" s="336"/>
      <c r="D68" s="443"/>
      <c r="E68" s="231" t="s">
        <v>67</v>
      </c>
      <c r="F68" s="442">
        <v>19271223.93</v>
      </c>
      <c r="G68" s="232" t="s">
        <v>98</v>
      </c>
      <c r="H68" s="233">
        <v>41145</v>
      </c>
      <c r="I68" s="234" t="s">
        <v>199</v>
      </c>
      <c r="J68" s="273">
        <v>103146.70489999697</v>
      </c>
      <c r="K68" s="268"/>
      <c r="L68" s="236"/>
      <c r="M68" s="235"/>
      <c r="N68" s="330"/>
      <c r="O68" s="331"/>
    </row>
    <row r="69" spans="1:16" x14ac:dyDescent="0.15">
      <c r="A69" s="230" t="s">
        <v>1843</v>
      </c>
      <c r="B69" s="444" t="s">
        <v>1927</v>
      </c>
      <c r="C69" s="336"/>
      <c r="D69" s="443"/>
      <c r="E69" s="231" t="s">
        <v>67</v>
      </c>
      <c r="F69" s="442">
        <v>39453683.920000002</v>
      </c>
      <c r="G69" s="232" t="s">
        <v>98</v>
      </c>
      <c r="H69" s="233">
        <v>41155</v>
      </c>
      <c r="I69" s="234" t="s">
        <v>199</v>
      </c>
      <c r="J69" s="273">
        <v>100017.81600000193</v>
      </c>
      <c r="K69" s="268"/>
      <c r="L69" s="236"/>
      <c r="M69" s="235"/>
      <c r="N69" s="330"/>
      <c r="O69" s="331"/>
    </row>
    <row r="70" spans="1:16" x14ac:dyDescent="0.15">
      <c r="A70" s="230" t="s">
        <v>1876</v>
      </c>
      <c r="B70" s="444" t="s">
        <v>1928</v>
      </c>
      <c r="C70" s="336"/>
      <c r="D70" s="443"/>
      <c r="E70" s="231" t="s">
        <v>67</v>
      </c>
      <c r="F70" s="442">
        <v>35769276.159999996</v>
      </c>
      <c r="G70" s="232" t="s">
        <v>98</v>
      </c>
      <c r="H70" s="233">
        <v>41180</v>
      </c>
      <c r="I70" s="234" t="s">
        <v>199</v>
      </c>
      <c r="J70" s="273">
        <v>107141.73000000004</v>
      </c>
      <c r="K70" s="268"/>
      <c r="L70" s="236"/>
      <c r="M70" s="235"/>
      <c r="N70" s="330"/>
      <c r="O70" s="331"/>
    </row>
    <row r="71" spans="1:16" ht="12" thickBot="1" x14ac:dyDescent="0.2">
      <c r="A71" s="181"/>
      <c r="B71" s="443"/>
      <c r="C71" s="336"/>
      <c r="D71" s="443"/>
      <c r="E71" s="231"/>
      <c r="F71" s="442"/>
      <c r="G71" s="232"/>
      <c r="H71" s="233"/>
      <c r="I71" s="401" t="s">
        <v>320</v>
      </c>
      <c r="J71" s="274">
        <f>SUM(J68:J70)</f>
        <v>310306.25089999894</v>
      </c>
      <c r="L71" s="236"/>
      <c r="M71" s="266">
        <f>+O71-O60</f>
        <v>0</v>
      </c>
      <c r="N71" s="228" t="s">
        <v>56</v>
      </c>
      <c r="O71" s="333">
        <f>SUM(N61:N70)</f>
        <v>781010.73889999907</v>
      </c>
      <c r="P71" s="259"/>
    </row>
    <row r="72" spans="1:16" ht="12" thickTop="1" x14ac:dyDescent="0.15">
      <c r="A72" s="181"/>
      <c r="B72" s="443"/>
      <c r="C72" s="336"/>
      <c r="D72" s="443"/>
      <c r="E72" s="231"/>
      <c r="F72" s="442"/>
      <c r="G72" s="232"/>
      <c r="H72" s="233"/>
      <c r="I72" s="234"/>
      <c r="J72" s="273"/>
    </row>
    <row r="73" spans="1:16" x14ac:dyDescent="0.15">
      <c r="A73" s="181"/>
      <c r="B73" s="181" t="s">
        <v>10</v>
      </c>
      <c r="C73" s="348" t="s">
        <v>1008</v>
      </c>
      <c r="D73" s="181" t="s">
        <v>1118</v>
      </c>
      <c r="E73" s="181" t="s">
        <v>871</v>
      </c>
      <c r="F73" s="181" t="s">
        <v>872</v>
      </c>
      <c r="G73" s="181" t="s">
        <v>18</v>
      </c>
      <c r="J73" s="259"/>
    </row>
    <row r="74" spans="1:16" x14ac:dyDescent="0.15">
      <c r="A74" s="230" t="s">
        <v>1877</v>
      </c>
      <c r="B74" s="180">
        <v>129126</v>
      </c>
      <c r="C74" s="349">
        <v>24.6508</v>
      </c>
      <c r="D74" s="350">
        <f t="shared" ref="D74" si="12">+B74*C74</f>
        <v>3183059.2008000002</v>
      </c>
      <c r="E74" s="350">
        <f t="shared" ref="E74" si="13">+D74*0.01</f>
        <v>31830.592008000003</v>
      </c>
      <c r="F74" s="350">
        <f t="shared" ref="F74" si="14">+E74*0.1</f>
        <v>3183.0592008000003</v>
      </c>
      <c r="G74" s="351">
        <f t="shared" ref="G74" si="15">+E74+F74</f>
        <v>35013.651208800002</v>
      </c>
      <c r="J74" s="229"/>
    </row>
    <row r="75" spans="1:16" x14ac:dyDescent="0.15">
      <c r="A75" s="230" t="s">
        <v>1878</v>
      </c>
      <c r="B75" s="180">
        <v>79378</v>
      </c>
      <c r="C75" s="349">
        <v>24.666599999999999</v>
      </c>
      <c r="D75" s="350">
        <f t="shared" ref="D75" si="16">+B75*C75</f>
        <v>1957985.3747999999</v>
      </c>
      <c r="E75" s="350">
        <f t="shared" ref="E75" si="17">+D75*0.01</f>
        <v>19579.853747999998</v>
      </c>
      <c r="F75" s="350">
        <f t="shared" ref="F75" si="18">+E75*0.1</f>
        <v>1957.9853747999998</v>
      </c>
      <c r="G75" s="351">
        <f t="shared" ref="G75" si="19">+E75+F75</f>
        <v>21537.839122799996</v>
      </c>
      <c r="J75" s="259"/>
    </row>
    <row r="76" spans="1:16" x14ac:dyDescent="0.15">
      <c r="A76" s="230" t="s">
        <v>1879</v>
      </c>
      <c r="B76" s="180">
        <v>44927</v>
      </c>
      <c r="C76" s="349">
        <v>24.770399999999999</v>
      </c>
      <c r="D76" s="350">
        <f t="shared" ref="D76:D77" si="20">+B76*C76</f>
        <v>1112859.7608</v>
      </c>
      <c r="E76" s="350">
        <f t="shared" ref="E76:E77" si="21">+D76*0.01</f>
        <v>11128.597608</v>
      </c>
      <c r="F76" s="350">
        <f t="shared" ref="F76:F77" si="22">+E76*0.1</f>
        <v>1112.8597608</v>
      </c>
      <c r="G76" s="351">
        <f t="shared" ref="G76:G77" si="23">+E76+F76</f>
        <v>12241.4573688</v>
      </c>
      <c r="J76" s="259"/>
    </row>
    <row r="77" spans="1:16" x14ac:dyDescent="0.15">
      <c r="A77" s="230" t="s">
        <v>1914</v>
      </c>
      <c r="B77" s="180">
        <v>27417</v>
      </c>
      <c r="C77" s="349">
        <v>24.305399999999999</v>
      </c>
      <c r="D77" s="350">
        <f t="shared" si="20"/>
        <v>666381.15179999999</v>
      </c>
      <c r="E77" s="350">
        <f t="shared" si="21"/>
        <v>6663.8115180000004</v>
      </c>
      <c r="F77" s="350">
        <f t="shared" si="22"/>
        <v>666.38115180000011</v>
      </c>
      <c r="G77" s="351">
        <f t="shared" si="23"/>
        <v>7330.1926698000007</v>
      </c>
      <c r="J77" s="259"/>
    </row>
    <row r="78" spans="1:16" ht="12" thickBot="1" x14ac:dyDescent="0.2">
      <c r="A78" s="181"/>
      <c r="B78" s="381">
        <f>SUM(B74:B77)</f>
        <v>280848</v>
      </c>
      <c r="C78" s="349"/>
      <c r="D78" s="350"/>
      <c r="E78" s="380">
        <f>SUM(E74:E77)</f>
        <v>69202.854882</v>
      </c>
      <c r="F78" s="380">
        <f t="shared" ref="F78:G78" si="24">SUM(F74:F77)</f>
        <v>6920.2854882000001</v>
      </c>
      <c r="G78" s="380">
        <f t="shared" si="24"/>
        <v>76123.140370199995</v>
      </c>
      <c r="J78" s="259"/>
    </row>
    <row r="79" spans="1:16" ht="12" thickTop="1" x14ac:dyDescent="0.15">
      <c r="A79" s="230" t="s">
        <v>1839</v>
      </c>
      <c r="B79" s="180">
        <v>103147</v>
      </c>
      <c r="C79" s="349">
        <v>26.037500000000001</v>
      </c>
      <c r="D79" s="350">
        <f>+B79*C79</f>
        <v>2685690.0125000002</v>
      </c>
      <c r="E79" s="350">
        <f t="shared" ref="E79:E81" si="25">+D79*0.01</f>
        <v>26856.900125000004</v>
      </c>
      <c r="F79" s="350">
        <f t="shared" ref="F79:F81" si="26">+E79*0.1</f>
        <v>2685.6900125000006</v>
      </c>
      <c r="G79" s="351">
        <f t="shared" ref="G79:G81" si="27">+E79+F79</f>
        <v>29542.590137500003</v>
      </c>
    </row>
    <row r="80" spans="1:16" x14ac:dyDescent="0.15">
      <c r="A80" s="230" t="s">
        <v>1843</v>
      </c>
      <c r="B80" s="180">
        <v>100018</v>
      </c>
      <c r="C80" s="349">
        <v>26.461300000000001</v>
      </c>
      <c r="D80" s="350">
        <f t="shared" ref="D80" si="28">+B80*C80</f>
        <v>2646606.3034000001</v>
      </c>
      <c r="E80" s="350">
        <f t="shared" si="25"/>
        <v>26466.063034000003</v>
      </c>
      <c r="F80" s="350">
        <f t="shared" si="26"/>
        <v>2646.6063034000003</v>
      </c>
      <c r="G80" s="351">
        <f t="shared" si="27"/>
        <v>29112.669337400002</v>
      </c>
    </row>
    <row r="81" spans="1:7" x14ac:dyDescent="0.15">
      <c r="A81" s="230" t="s">
        <v>1876</v>
      </c>
      <c r="B81" s="180">
        <v>107142</v>
      </c>
      <c r="C81" s="349">
        <v>26.159199999999998</v>
      </c>
      <c r="D81" s="350">
        <f t="shared" ref="D81" si="29">+B81*C81</f>
        <v>2802749.0063999998</v>
      </c>
      <c r="E81" s="350">
        <f t="shared" si="25"/>
        <v>28027.490063999998</v>
      </c>
      <c r="F81" s="350">
        <f t="shared" si="26"/>
        <v>2802.7490063999999</v>
      </c>
      <c r="G81" s="351">
        <f t="shared" si="27"/>
        <v>30830.239070399999</v>
      </c>
    </row>
    <row r="82" spans="1:7" ht="12" thickBot="1" x14ac:dyDescent="0.2">
      <c r="A82" s="181"/>
      <c r="B82" s="381">
        <f>SUM(B79:B81)</f>
        <v>310307</v>
      </c>
      <c r="C82" s="349"/>
      <c r="D82" s="350"/>
      <c r="E82" s="380">
        <f>SUM(E79:E81)</f>
        <v>81350.453223000004</v>
      </c>
      <c r="F82" s="380">
        <f t="shared" ref="F82:G82" si="30">SUM(F79:F81)</f>
        <v>8135.0453223000004</v>
      </c>
      <c r="G82" s="380">
        <f t="shared" si="30"/>
        <v>89485.498545300012</v>
      </c>
    </row>
    <row r="83" spans="1:7" ht="12" thickTop="1" x14ac:dyDescent="0.15"/>
  </sheetData>
  <mergeCells count="7">
    <mergeCell ref="B61:D61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P71"/>
  <sheetViews>
    <sheetView topLeftCell="E1" zoomScale="115" zoomScaleNormal="115" workbookViewId="0">
      <pane ySplit="6" topLeftCell="A33" activePane="bottomLeft" state="frozen"/>
      <selection pane="bottomLeft" activeCell="G38" sqref="G3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1844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1800</v>
      </c>
      <c r="B7" s="263"/>
      <c r="C7" s="328">
        <v>253782.19989999881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253782.19989999881</v>
      </c>
      <c r="O7" s="328">
        <f>+C55</f>
        <v>883459.99089999881</v>
      </c>
    </row>
    <row r="8" spans="1:15" x14ac:dyDescent="0.15">
      <c r="A8" s="193" t="s">
        <v>1801</v>
      </c>
      <c r="B8" s="193"/>
      <c r="C8" s="329">
        <v>89846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253782.19989999881</v>
      </c>
      <c r="O8" s="329">
        <f>O7+G8-I8-L8</f>
        <v>883459.99089999881</v>
      </c>
    </row>
    <row r="9" spans="1:15" x14ac:dyDescent="0.15">
      <c r="A9" s="193" t="s">
        <v>1839</v>
      </c>
      <c r="B9" s="193"/>
      <c r="C9" s="329">
        <v>382864.2049999981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253782.19989999881</v>
      </c>
      <c r="O9" s="329">
        <f t="shared" ref="O9" si="1">O8+G9-I9-L9</f>
        <v>883459.99089999881</v>
      </c>
    </row>
    <row r="10" spans="1:15" x14ac:dyDescent="0.15">
      <c r="A10" s="193" t="s">
        <v>1843</v>
      </c>
      <c r="B10" s="193"/>
      <c r="C10" s="329">
        <v>156967.5860000019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40" si="2">+N9-I10-L10</f>
        <v>253782.19989999881</v>
      </c>
      <c r="O10" s="329">
        <f t="shared" ref="O10:O40" si="3">O9+G10-I10-L10</f>
        <v>883459.99089999881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253782.19989999881</v>
      </c>
      <c r="O11" s="329">
        <f t="shared" si="3"/>
        <v>883459.99089999881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1845</v>
      </c>
      <c r="I12" s="329">
        <v>4821.07</v>
      </c>
      <c r="J12" s="193" t="s">
        <v>1800</v>
      </c>
      <c r="K12" s="193"/>
      <c r="L12" s="329"/>
      <c r="M12" s="193"/>
      <c r="N12" s="329">
        <f t="shared" si="2"/>
        <v>248961.12989999881</v>
      </c>
      <c r="O12" s="329">
        <f t="shared" si="3"/>
        <v>878638.92089999886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1846</v>
      </c>
      <c r="I13" s="329">
        <v>3142.4500000000003</v>
      </c>
      <c r="J13" s="193" t="s">
        <v>1800</v>
      </c>
      <c r="K13" s="193"/>
      <c r="L13" s="329"/>
      <c r="M13" s="207"/>
      <c r="N13" s="329">
        <f t="shared" si="2"/>
        <v>245818.6798999988</v>
      </c>
      <c r="O13" s="329">
        <f t="shared" si="3"/>
        <v>875496.47089999891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1847</v>
      </c>
      <c r="I14" s="329">
        <v>9615.19</v>
      </c>
      <c r="J14" s="193" t="s">
        <v>1800</v>
      </c>
      <c r="K14" s="193"/>
      <c r="L14" s="329"/>
      <c r="M14" s="207"/>
      <c r="N14" s="329">
        <f t="shared" si="2"/>
        <v>236203.48989999879</v>
      </c>
      <c r="O14" s="329">
        <f t="shared" si="3"/>
        <v>865881.28089999896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 t="s">
        <v>1848</v>
      </c>
      <c r="I15" s="329">
        <v>3713.99</v>
      </c>
      <c r="J15" s="193" t="s">
        <v>1800</v>
      </c>
      <c r="K15" s="193"/>
      <c r="L15" s="329"/>
      <c r="M15" s="193"/>
      <c r="N15" s="329">
        <f t="shared" si="2"/>
        <v>232489.4998999988</v>
      </c>
      <c r="O15" s="329">
        <f t="shared" si="3"/>
        <v>862167.29089999897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1849</v>
      </c>
      <c r="I16" s="329">
        <v>4041.71</v>
      </c>
      <c r="J16" s="193" t="s">
        <v>1800</v>
      </c>
      <c r="K16" s="193"/>
      <c r="L16" s="329"/>
      <c r="M16" s="193"/>
      <c r="N16" s="329">
        <f t="shared" si="2"/>
        <v>228447.78989999881</v>
      </c>
      <c r="O16" s="329">
        <f t="shared" si="3"/>
        <v>858125.58089999901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1850</v>
      </c>
      <c r="I17" s="329">
        <v>11784.449999999999</v>
      </c>
      <c r="J17" s="193" t="s">
        <v>1800</v>
      </c>
      <c r="K17" s="193"/>
      <c r="L17" s="329"/>
      <c r="M17" s="193"/>
      <c r="N17" s="329">
        <f t="shared" si="2"/>
        <v>216663.3398999988</v>
      </c>
      <c r="O17" s="329">
        <f t="shared" si="3"/>
        <v>846341.13089999906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1851</v>
      </c>
      <c r="I18" s="329">
        <v>2548.19</v>
      </c>
      <c r="J18" s="193" t="s">
        <v>1800</v>
      </c>
      <c r="K18" s="193" t="s">
        <v>1880</v>
      </c>
      <c r="L18" s="329">
        <v>18246.04</v>
      </c>
      <c r="M18" s="193" t="s">
        <v>1800</v>
      </c>
      <c r="N18" s="329">
        <f t="shared" si="2"/>
        <v>195869.10989999879</v>
      </c>
      <c r="O18" s="329">
        <f t="shared" si="3"/>
        <v>825546.90089999908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1852</v>
      </c>
      <c r="I19" s="329">
        <v>4543.6900000000005</v>
      </c>
      <c r="J19" s="193" t="s">
        <v>1800</v>
      </c>
      <c r="K19" s="193"/>
      <c r="L19" s="329"/>
      <c r="M19" s="193"/>
      <c r="N19" s="329">
        <f t="shared" si="2"/>
        <v>191325.41989999879</v>
      </c>
      <c r="O19" s="329">
        <f t="shared" si="3"/>
        <v>821003.21089999913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1853</v>
      </c>
      <c r="I20" s="329">
        <v>10776.71</v>
      </c>
      <c r="J20" s="193" t="s">
        <v>1800</v>
      </c>
      <c r="K20" s="193" t="s">
        <v>1880</v>
      </c>
      <c r="L20" s="329">
        <v>28452.34</v>
      </c>
      <c r="M20" s="193" t="s">
        <v>1800</v>
      </c>
      <c r="N20" s="329">
        <f t="shared" si="2"/>
        <v>152096.3698999988</v>
      </c>
      <c r="O20" s="329">
        <f t="shared" si="3"/>
        <v>781774.1608999992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1854</v>
      </c>
      <c r="I21" s="329">
        <v>2697.3599999999997</v>
      </c>
      <c r="J21" s="193" t="s">
        <v>1800</v>
      </c>
      <c r="K21" s="193" t="s">
        <v>1880</v>
      </c>
      <c r="L21" s="329">
        <v>2413.5300000000002</v>
      </c>
      <c r="M21" s="193" t="s">
        <v>1800</v>
      </c>
      <c r="N21" s="329">
        <f t="shared" si="2"/>
        <v>146985.47989999881</v>
      </c>
      <c r="O21" s="329">
        <f t="shared" si="3"/>
        <v>776663.27089999919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1855</v>
      </c>
      <c r="I22" s="329">
        <v>5359.74</v>
      </c>
      <c r="J22" s="193" t="s">
        <v>1800</v>
      </c>
      <c r="K22" s="193"/>
      <c r="L22" s="329"/>
      <c r="M22" s="193"/>
      <c r="N22" s="329">
        <f t="shared" si="2"/>
        <v>141625.73989999882</v>
      </c>
      <c r="O22" s="329">
        <f t="shared" si="3"/>
        <v>771303.5308999992</v>
      </c>
    </row>
    <row r="23" spans="1:15" x14ac:dyDescent="0.15">
      <c r="A23" s="193"/>
      <c r="B23" s="193"/>
      <c r="C23" s="329"/>
      <c r="D23" s="201" t="s">
        <v>1856</v>
      </c>
      <c r="E23" s="193" t="s">
        <v>319</v>
      </c>
      <c r="F23" s="203" t="s">
        <v>1876</v>
      </c>
      <c r="G23" s="329">
        <v>89777.731</v>
      </c>
      <c r="H23" s="201" t="s">
        <v>1856</v>
      </c>
      <c r="I23" s="329">
        <v>13871.560000000001</v>
      </c>
      <c r="J23" s="193" t="s">
        <v>1800</v>
      </c>
      <c r="K23" s="193"/>
      <c r="L23" s="329"/>
      <c r="M23" s="193"/>
      <c r="N23" s="329">
        <f t="shared" si="2"/>
        <v>127754.17989999882</v>
      </c>
      <c r="O23" s="329">
        <f t="shared" si="3"/>
        <v>847209.70189999917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1857</v>
      </c>
      <c r="I24" s="329">
        <v>2543.4799999999996</v>
      </c>
      <c r="J24" s="193" t="s">
        <v>1800</v>
      </c>
      <c r="K24" s="193"/>
      <c r="L24" s="329"/>
      <c r="M24" s="193"/>
      <c r="N24" s="329">
        <f t="shared" si="2"/>
        <v>125210.69989999883</v>
      </c>
      <c r="O24" s="329">
        <f t="shared" si="3"/>
        <v>844666.22189999919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1858</v>
      </c>
      <c r="I25" s="329">
        <v>7153.65</v>
      </c>
      <c r="J25" s="193" t="s">
        <v>1800</v>
      </c>
      <c r="K25" s="193"/>
      <c r="L25" s="329"/>
      <c r="M25" s="193"/>
      <c r="N25" s="329">
        <f t="shared" si="2"/>
        <v>118057.04989999883</v>
      </c>
      <c r="O25" s="329">
        <f t="shared" si="3"/>
        <v>837512.57189999917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1859</v>
      </c>
      <c r="I26" s="329">
        <v>4482.6200000000008</v>
      </c>
      <c r="J26" s="193" t="s">
        <v>1800</v>
      </c>
      <c r="K26" s="193" t="s">
        <v>1880</v>
      </c>
      <c r="L26" s="329">
        <v>18014.52</v>
      </c>
      <c r="M26" s="193" t="s">
        <v>1800</v>
      </c>
      <c r="N26" s="329">
        <f t="shared" si="2"/>
        <v>95559.909899998835</v>
      </c>
      <c r="O26" s="329">
        <f t="shared" si="3"/>
        <v>815015.43189999915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1860</v>
      </c>
      <c r="I27" s="329">
        <v>9025.26</v>
      </c>
      <c r="J27" s="193" t="s">
        <v>1800</v>
      </c>
      <c r="K27" s="193" t="s">
        <v>1880</v>
      </c>
      <c r="L27" s="329">
        <v>50557.62</v>
      </c>
      <c r="M27" s="193" t="s">
        <v>1800</v>
      </c>
      <c r="N27" s="329">
        <f t="shared" si="2"/>
        <v>35977.029899998837</v>
      </c>
      <c r="O27" s="329">
        <f t="shared" si="3"/>
        <v>755432.55189999915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1861</v>
      </c>
      <c r="I28" s="329">
        <v>3255.0199999999995</v>
      </c>
      <c r="J28" s="193" t="s">
        <v>1800</v>
      </c>
      <c r="K28" s="193"/>
      <c r="L28" s="329"/>
      <c r="M28" s="193"/>
      <c r="N28" s="329">
        <f t="shared" si="2"/>
        <v>32722.009899998837</v>
      </c>
      <c r="O28" s="329">
        <f t="shared" si="3"/>
        <v>752177.53189999913</v>
      </c>
    </row>
    <row r="29" spans="1:15" x14ac:dyDescent="0.15">
      <c r="A29" s="193"/>
      <c r="B29" s="193"/>
      <c r="C29" s="329"/>
      <c r="D29" s="201" t="s">
        <v>1862</v>
      </c>
      <c r="E29" s="193" t="s">
        <v>319</v>
      </c>
      <c r="F29" s="203" t="s">
        <v>1876</v>
      </c>
      <c r="G29" s="329">
        <v>134738.399</v>
      </c>
      <c r="H29" s="201" t="s">
        <v>1862</v>
      </c>
      <c r="I29" s="329">
        <v>5798.4699999999993</v>
      </c>
      <c r="J29" s="193" t="s">
        <v>1800</v>
      </c>
      <c r="K29" s="193" t="s">
        <v>1880</v>
      </c>
      <c r="L29" s="329">
        <v>26923.539899998839</v>
      </c>
      <c r="M29" s="193" t="s">
        <v>1800</v>
      </c>
      <c r="N29" s="329">
        <f t="shared" si="2"/>
        <v>0</v>
      </c>
      <c r="O29" s="329">
        <f t="shared" si="3"/>
        <v>854193.92100000032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1862</v>
      </c>
      <c r="I30" s="329"/>
      <c r="J30" s="193"/>
      <c r="K30" s="193" t="s">
        <v>1881</v>
      </c>
      <c r="L30" s="329">
        <v>3709.8101000011602</v>
      </c>
      <c r="M30" s="193" t="s">
        <v>1801</v>
      </c>
      <c r="N30" s="329">
        <f>C8+N29-I30-L30</f>
        <v>86136.189899998833</v>
      </c>
      <c r="O30" s="329">
        <f t="shared" si="3"/>
        <v>850484.11089999916</v>
      </c>
    </row>
    <row r="31" spans="1:15" x14ac:dyDescent="0.15">
      <c r="A31" s="193"/>
      <c r="B31" s="193"/>
      <c r="C31" s="329"/>
      <c r="D31" s="201"/>
      <c r="E31" s="193"/>
      <c r="F31" s="193"/>
      <c r="G31" s="329"/>
      <c r="H31" s="201" t="s">
        <v>1863</v>
      </c>
      <c r="I31" s="329">
        <v>52355.119999999995</v>
      </c>
      <c r="J31" s="193" t="s">
        <v>1801</v>
      </c>
      <c r="K31" s="193"/>
      <c r="L31" s="329"/>
      <c r="M31" s="193"/>
      <c r="N31" s="329">
        <f t="shared" si="2"/>
        <v>33781.069899998838</v>
      </c>
      <c r="O31" s="329">
        <f t="shared" si="3"/>
        <v>798128.99089999916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1864</v>
      </c>
      <c r="I32" s="329">
        <v>4417.41</v>
      </c>
      <c r="J32" s="193" t="s">
        <v>1801</v>
      </c>
      <c r="K32" s="193"/>
      <c r="L32" s="329"/>
      <c r="M32" s="193"/>
      <c r="N32" s="329">
        <f t="shared" si="2"/>
        <v>29363.659899998838</v>
      </c>
      <c r="O32" s="329">
        <f t="shared" si="3"/>
        <v>793711.58089999913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1865</v>
      </c>
      <c r="I33" s="329">
        <v>1432.8400000000001</v>
      </c>
      <c r="J33" s="193" t="s">
        <v>1801</v>
      </c>
      <c r="K33" s="193" t="s">
        <v>1881</v>
      </c>
      <c r="L33" s="329">
        <v>19070.52</v>
      </c>
      <c r="M33" s="193" t="s">
        <v>1801</v>
      </c>
      <c r="N33" s="329">
        <f t="shared" si="2"/>
        <v>8860.2998999988376</v>
      </c>
      <c r="O33" s="329">
        <f t="shared" si="3"/>
        <v>773208.22089999914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1866</v>
      </c>
      <c r="I34" s="329">
        <v>3975.3799999999997</v>
      </c>
      <c r="J34" s="193" t="s">
        <v>1801</v>
      </c>
      <c r="K34" s="193"/>
      <c r="L34" s="329"/>
      <c r="M34" s="193"/>
      <c r="N34" s="329">
        <f t="shared" si="2"/>
        <v>4884.9198999988384</v>
      </c>
      <c r="O34" s="329">
        <f t="shared" si="3"/>
        <v>769232.84089999914</v>
      </c>
    </row>
    <row r="35" spans="1:15" x14ac:dyDescent="0.15">
      <c r="A35" s="193"/>
      <c r="B35" s="193"/>
      <c r="C35" s="329"/>
      <c r="D35" s="201"/>
      <c r="E35" s="193"/>
      <c r="F35" s="193"/>
      <c r="G35" s="329"/>
      <c r="H35" s="201" t="s">
        <v>1867</v>
      </c>
      <c r="I35" s="329">
        <v>4884.9198999988384</v>
      </c>
      <c r="J35" s="193" t="s">
        <v>1801</v>
      </c>
      <c r="K35" s="193"/>
      <c r="L35" s="329"/>
      <c r="M35" s="193"/>
      <c r="N35" s="329">
        <f t="shared" si="2"/>
        <v>0</v>
      </c>
      <c r="O35" s="329">
        <f t="shared" si="3"/>
        <v>764347.92100000032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1867</v>
      </c>
      <c r="I36" s="329">
        <v>15328.8301000012</v>
      </c>
      <c r="J36" s="193" t="s">
        <v>1839</v>
      </c>
      <c r="K36" s="193"/>
      <c r="L36" s="329"/>
      <c r="M36" s="193"/>
      <c r="N36" s="329">
        <f>C9+N35-I36-L36</f>
        <v>367535.37489999691</v>
      </c>
      <c r="O36" s="329">
        <f t="shared" si="3"/>
        <v>749019.09089999914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1868</v>
      </c>
      <c r="I37" s="329">
        <v>5918.6</v>
      </c>
      <c r="J37" s="193" t="s">
        <v>1839</v>
      </c>
      <c r="K37" s="193" t="s">
        <v>1880</v>
      </c>
      <c r="L37" s="329">
        <v>22542.41</v>
      </c>
      <c r="M37" s="193" t="s">
        <v>1839</v>
      </c>
      <c r="N37" s="329">
        <f t="shared" si="2"/>
        <v>339074.36489999696</v>
      </c>
      <c r="O37" s="329">
        <f t="shared" si="3"/>
        <v>720558.08089999913</v>
      </c>
    </row>
    <row r="38" spans="1:15" x14ac:dyDescent="0.15">
      <c r="A38" s="193"/>
      <c r="B38" s="193"/>
      <c r="C38" s="329"/>
      <c r="D38" s="201" t="s">
        <v>1869</v>
      </c>
      <c r="E38" s="193" t="s">
        <v>1283</v>
      </c>
      <c r="F38" s="203" t="s">
        <v>1877</v>
      </c>
      <c r="G38" s="329">
        <v>134749</v>
      </c>
      <c r="H38" s="201" t="s">
        <v>1869</v>
      </c>
      <c r="I38" s="329">
        <v>9475.34</v>
      </c>
      <c r="J38" s="193" t="s">
        <v>1839</v>
      </c>
      <c r="K38" s="193"/>
      <c r="L38" s="329"/>
      <c r="M38" s="193"/>
      <c r="N38" s="329">
        <f t="shared" si="2"/>
        <v>329599.02489999693</v>
      </c>
      <c r="O38" s="329">
        <f t="shared" si="3"/>
        <v>845831.74089999916</v>
      </c>
    </row>
    <row r="39" spans="1:15" x14ac:dyDescent="0.15">
      <c r="A39" s="193"/>
      <c r="B39" s="193"/>
      <c r="C39" s="329"/>
      <c r="D39" s="201" t="s">
        <v>1870</v>
      </c>
      <c r="E39" s="193" t="s">
        <v>1283</v>
      </c>
      <c r="F39" s="203" t="s">
        <v>1878</v>
      </c>
      <c r="G39" s="329">
        <v>89853</v>
      </c>
      <c r="H39" s="201" t="s">
        <v>1870</v>
      </c>
      <c r="I39" s="329">
        <v>6290.9800000000005</v>
      </c>
      <c r="J39" s="193" t="s">
        <v>1839</v>
      </c>
      <c r="K39" s="193"/>
      <c r="L39" s="329"/>
      <c r="M39" s="193"/>
      <c r="N39" s="329">
        <f t="shared" si="2"/>
        <v>323308.04489999695</v>
      </c>
      <c r="O39" s="329">
        <f t="shared" si="3"/>
        <v>929393.76089999918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1871</v>
      </c>
      <c r="I40" s="329">
        <v>5030.3999999999996</v>
      </c>
      <c r="J40" s="193" t="s">
        <v>1839</v>
      </c>
      <c r="K40" s="193"/>
      <c r="L40" s="329"/>
      <c r="M40" s="193"/>
      <c r="N40" s="329">
        <f t="shared" si="2"/>
        <v>318277.64489999693</v>
      </c>
      <c r="O40" s="329">
        <f t="shared" si="3"/>
        <v>924363.36089999916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1872</v>
      </c>
      <c r="I41" s="329">
        <v>3055.6000000000004</v>
      </c>
      <c r="J41" s="193" t="s">
        <v>1839</v>
      </c>
      <c r="K41" s="193"/>
      <c r="L41" s="329"/>
      <c r="M41" s="193"/>
      <c r="N41" s="329">
        <f t="shared" ref="N41:N54" si="4">+N40-I41-L41</f>
        <v>315222.04489999695</v>
      </c>
      <c r="O41" s="329">
        <f t="shared" ref="O41:O54" si="5">O40+G41-I41-L41</f>
        <v>921307.76089999918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1873</v>
      </c>
      <c r="I42" s="329">
        <v>3927.62</v>
      </c>
      <c r="J42" s="193" t="s">
        <v>1839</v>
      </c>
      <c r="K42" s="193" t="s">
        <v>1880</v>
      </c>
      <c r="L42" s="329">
        <v>6558.01</v>
      </c>
      <c r="M42" s="193" t="s">
        <v>1839</v>
      </c>
      <c r="N42" s="329">
        <f t="shared" si="4"/>
        <v>304736.41489999695</v>
      </c>
      <c r="O42" s="329">
        <f t="shared" si="5"/>
        <v>910822.13089999917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1873</v>
      </c>
      <c r="I43" s="329"/>
      <c r="J43" s="193"/>
      <c r="K43" s="193" t="s">
        <v>1880</v>
      </c>
      <c r="L43" s="329">
        <v>33197.79</v>
      </c>
      <c r="M43" s="193" t="s">
        <v>1839</v>
      </c>
      <c r="N43" s="329">
        <f t="shared" si="4"/>
        <v>271538.62489999697</v>
      </c>
      <c r="O43" s="329">
        <f t="shared" si="5"/>
        <v>877624.34089999914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1874</v>
      </c>
      <c r="I44" s="329">
        <v>4590.7300000000005</v>
      </c>
      <c r="J44" s="193" t="s">
        <v>1839</v>
      </c>
      <c r="K44" s="193"/>
      <c r="L44" s="329"/>
      <c r="M44" s="193"/>
      <c r="N44" s="329">
        <f t="shared" si="4"/>
        <v>266947.89489999699</v>
      </c>
      <c r="O44" s="329">
        <f t="shared" si="5"/>
        <v>873033.61089999916</v>
      </c>
    </row>
    <row r="45" spans="1:15" x14ac:dyDescent="0.15">
      <c r="A45" s="193"/>
      <c r="B45" s="193"/>
      <c r="C45" s="329"/>
      <c r="D45" s="201" t="s">
        <v>1875</v>
      </c>
      <c r="E45" s="193" t="s">
        <v>1283</v>
      </c>
      <c r="F45" s="203" t="s">
        <v>1879</v>
      </c>
      <c r="G45" s="329">
        <v>44927</v>
      </c>
      <c r="H45" s="201" t="s">
        <v>1875</v>
      </c>
      <c r="I45" s="329">
        <v>11724.68</v>
      </c>
      <c r="J45" s="193" t="s">
        <v>1839</v>
      </c>
      <c r="K45" s="193" t="s">
        <v>1880</v>
      </c>
      <c r="L45" s="329">
        <v>37040.69</v>
      </c>
      <c r="M45" s="193" t="s">
        <v>1839</v>
      </c>
      <c r="N45" s="329">
        <f t="shared" si="4"/>
        <v>218182.52489999699</v>
      </c>
      <c r="O45" s="329">
        <f t="shared" si="5"/>
        <v>869195.24089999916</v>
      </c>
    </row>
    <row r="46" spans="1:15" hidden="1" x14ac:dyDescent="0.15">
      <c r="A46" s="193"/>
      <c r="B46" s="193"/>
      <c r="C46" s="329"/>
      <c r="D46" s="201"/>
      <c r="E46" s="193"/>
      <c r="F46" s="193"/>
      <c r="G46" s="329"/>
      <c r="H46" s="201"/>
      <c r="I46" s="329"/>
      <c r="J46" s="193"/>
      <c r="K46" s="193"/>
      <c r="L46" s="329"/>
      <c r="M46" s="193"/>
      <c r="N46" s="329">
        <f t="shared" si="4"/>
        <v>218182.52489999699</v>
      </c>
      <c r="O46" s="329">
        <f t="shared" si="5"/>
        <v>869195.24089999916</v>
      </c>
    </row>
    <row r="47" spans="1:15" hidden="1" x14ac:dyDescent="0.15">
      <c r="A47" s="193"/>
      <c r="B47" s="193"/>
      <c r="C47" s="329"/>
      <c r="D47" s="201"/>
      <c r="E47" s="193"/>
      <c r="F47" s="193"/>
      <c r="G47" s="329"/>
      <c r="H47" s="201"/>
      <c r="I47" s="329"/>
      <c r="J47" s="193"/>
      <c r="K47" s="193"/>
      <c r="L47" s="329"/>
      <c r="M47" s="193"/>
      <c r="N47" s="329">
        <f t="shared" si="4"/>
        <v>218182.52489999699</v>
      </c>
      <c r="O47" s="329">
        <f t="shared" si="5"/>
        <v>869195.24089999916</v>
      </c>
    </row>
    <row r="48" spans="1:15" hidden="1" x14ac:dyDescent="0.15">
      <c r="A48" s="193"/>
      <c r="B48" s="193"/>
      <c r="C48" s="329"/>
      <c r="D48" s="201"/>
      <c r="E48" s="193"/>
      <c r="F48" s="193"/>
      <c r="G48" s="329"/>
      <c r="H48" s="201"/>
      <c r="I48" s="329"/>
      <c r="J48" s="193"/>
      <c r="K48" s="193"/>
      <c r="L48" s="329"/>
      <c r="M48" s="193"/>
      <c r="N48" s="329">
        <f t="shared" si="4"/>
        <v>218182.52489999699</v>
      </c>
      <c r="O48" s="329">
        <f t="shared" si="5"/>
        <v>869195.24089999916</v>
      </c>
    </row>
    <row r="49" spans="1:16" hidden="1" x14ac:dyDescent="0.15">
      <c r="A49" s="193"/>
      <c r="B49" s="193"/>
      <c r="C49" s="329"/>
      <c r="D49" s="201"/>
      <c r="E49" s="193"/>
      <c r="F49" s="203"/>
      <c r="G49" s="329"/>
      <c r="H49" s="201"/>
      <c r="I49" s="329"/>
      <c r="J49" s="193"/>
      <c r="K49" s="193"/>
      <c r="L49" s="329"/>
      <c r="M49" s="193"/>
      <c r="N49" s="329">
        <f t="shared" si="4"/>
        <v>218182.52489999699</v>
      </c>
      <c r="O49" s="329">
        <f t="shared" si="5"/>
        <v>869195.24089999916</v>
      </c>
    </row>
    <row r="50" spans="1:16" hidden="1" x14ac:dyDescent="0.15">
      <c r="A50" s="193"/>
      <c r="B50" s="193"/>
      <c r="C50" s="329"/>
      <c r="D50" s="201"/>
      <c r="E50" s="193"/>
      <c r="F50" s="193"/>
      <c r="G50" s="329"/>
      <c r="H50" s="201"/>
      <c r="I50" s="329"/>
      <c r="J50" s="193"/>
      <c r="K50" s="193"/>
      <c r="L50" s="329"/>
      <c r="M50" s="193"/>
      <c r="N50" s="329">
        <f t="shared" si="4"/>
        <v>218182.52489999699</v>
      </c>
      <c r="O50" s="329">
        <f t="shared" si="5"/>
        <v>869195.24089999916</v>
      </c>
    </row>
    <row r="51" spans="1:16" hidden="1" x14ac:dyDescent="0.15">
      <c r="A51" s="193"/>
      <c r="B51" s="193"/>
      <c r="C51" s="329"/>
      <c r="D51" s="201"/>
      <c r="E51" s="193"/>
      <c r="F51" s="193"/>
      <c r="G51" s="329"/>
      <c r="H51" s="201"/>
      <c r="I51" s="329"/>
      <c r="J51" s="193"/>
      <c r="K51" s="193"/>
      <c r="L51" s="329"/>
      <c r="M51" s="193"/>
      <c r="N51" s="329">
        <f t="shared" si="4"/>
        <v>218182.52489999699</v>
      </c>
      <c r="O51" s="329">
        <f t="shared" si="5"/>
        <v>869195.24089999916</v>
      </c>
    </row>
    <row r="52" spans="1:16" hidden="1" x14ac:dyDescent="0.15">
      <c r="A52" s="193"/>
      <c r="B52" s="193"/>
      <c r="C52" s="329"/>
      <c r="D52" s="201"/>
      <c r="E52" s="193"/>
      <c r="F52" s="203"/>
      <c r="G52" s="329"/>
      <c r="H52" s="201"/>
      <c r="I52" s="329"/>
      <c r="J52" s="193"/>
      <c r="K52" s="193"/>
      <c r="L52" s="329"/>
      <c r="M52" s="193"/>
      <c r="N52" s="329">
        <f t="shared" si="4"/>
        <v>218182.52489999699</v>
      </c>
      <c r="O52" s="329">
        <f t="shared" si="5"/>
        <v>869195.24089999916</v>
      </c>
    </row>
    <row r="53" spans="1:16" hidden="1" x14ac:dyDescent="0.15">
      <c r="A53" s="193"/>
      <c r="B53" s="193"/>
      <c r="C53" s="329"/>
      <c r="D53" s="216"/>
      <c r="E53" s="193"/>
      <c r="F53" s="193"/>
      <c r="G53" s="329"/>
      <c r="H53" s="216"/>
      <c r="I53" s="329"/>
      <c r="J53" s="193"/>
      <c r="K53" s="193"/>
      <c r="L53" s="329"/>
      <c r="M53" s="193"/>
      <c r="N53" s="329">
        <f t="shared" si="4"/>
        <v>218182.52489999699</v>
      </c>
      <c r="O53" s="329">
        <f t="shared" si="5"/>
        <v>869195.24089999916</v>
      </c>
    </row>
    <row r="54" spans="1:16" x14ac:dyDescent="0.15">
      <c r="A54" s="220"/>
      <c r="B54" s="220"/>
      <c r="C54" s="334"/>
      <c r="D54" s="222"/>
      <c r="E54" s="220"/>
      <c r="F54" s="220"/>
      <c r="G54" s="334"/>
      <c r="H54" s="222"/>
      <c r="I54" s="334"/>
      <c r="J54" s="220"/>
      <c r="K54" s="220"/>
      <c r="L54" s="334"/>
      <c r="M54" s="220"/>
      <c r="N54" s="329">
        <f t="shared" si="4"/>
        <v>218182.52489999699</v>
      </c>
      <c r="O54" s="329">
        <f t="shared" si="5"/>
        <v>869195.24089999916</v>
      </c>
    </row>
    <row r="55" spans="1:16" x14ac:dyDescent="0.15">
      <c r="A55" s="224"/>
      <c r="B55" s="224"/>
      <c r="C55" s="335">
        <f>SUM(C7:C54)</f>
        <v>883459.99089999881</v>
      </c>
      <c r="D55" s="224"/>
      <c r="E55" s="224"/>
      <c r="F55" s="224"/>
      <c r="G55" s="335">
        <f>SUM(G7:G53)</f>
        <v>494045.13</v>
      </c>
      <c r="H55" s="226"/>
      <c r="I55" s="335">
        <f>SUM(I7:I53)</f>
        <v>241583.06000000006</v>
      </c>
      <c r="J55" s="224"/>
      <c r="K55" s="224"/>
      <c r="L55" s="335">
        <f>SUM(L9:L53)</f>
        <v>266726.82000000007</v>
      </c>
      <c r="M55" s="224"/>
      <c r="N55" s="227"/>
      <c r="O55" s="228">
        <f>C55+G55-I55-L55</f>
        <v>869195.24089999869</v>
      </c>
      <c r="P55" s="259"/>
    </row>
    <row r="56" spans="1:16" x14ac:dyDescent="0.15">
      <c r="A56" s="230"/>
      <c r="B56" s="615"/>
      <c r="C56" s="615"/>
      <c r="D56" s="615"/>
      <c r="E56" s="231"/>
      <c r="F56" s="439"/>
      <c r="G56" s="232"/>
      <c r="H56" s="233"/>
      <c r="I56" s="234"/>
      <c r="J56" s="272"/>
      <c r="K56" s="235" t="s">
        <v>200</v>
      </c>
      <c r="L56" s="236">
        <f>+L55+I55</f>
        <v>508309.88000000012</v>
      </c>
      <c r="M56" s="284"/>
      <c r="N56" s="330">
        <f>+N54</f>
        <v>218182.52489999699</v>
      </c>
      <c r="O56" s="331" t="s">
        <v>1839</v>
      </c>
      <c r="P56" s="259"/>
    </row>
    <row r="57" spans="1:16" x14ac:dyDescent="0.15">
      <c r="A57" s="181"/>
      <c r="B57" s="440"/>
      <c r="C57" s="336"/>
      <c r="D57" s="440"/>
      <c r="E57" s="231"/>
      <c r="F57" s="439"/>
      <c r="G57" s="232"/>
      <c r="H57" s="233"/>
      <c r="I57" s="234"/>
      <c r="J57" s="273"/>
      <c r="K57" s="235"/>
      <c r="L57" s="236"/>
      <c r="M57" s="284"/>
      <c r="N57" s="330">
        <f>+C10</f>
        <v>156967.5860000019</v>
      </c>
      <c r="O57" s="331" t="s">
        <v>1843</v>
      </c>
    </row>
    <row r="58" spans="1:16" x14ac:dyDescent="0.15">
      <c r="A58" s="230" t="s">
        <v>1801</v>
      </c>
      <c r="B58" s="441" t="s">
        <v>1807</v>
      </c>
      <c r="C58" s="336"/>
      <c r="D58" s="440"/>
      <c r="E58" s="231" t="s">
        <v>67</v>
      </c>
      <c r="F58" s="439">
        <v>4216558.16</v>
      </c>
      <c r="G58" s="232" t="s">
        <v>98</v>
      </c>
      <c r="H58" s="233">
        <v>41141</v>
      </c>
      <c r="I58" s="234" t="s">
        <v>199</v>
      </c>
      <c r="J58" s="273">
        <v>22780.33010000116</v>
      </c>
      <c r="K58" s="268"/>
      <c r="L58" s="236"/>
      <c r="M58" s="235"/>
      <c r="N58" s="330">
        <f>+G23+G29</f>
        <v>224516.13</v>
      </c>
      <c r="O58" s="331" t="s">
        <v>1876</v>
      </c>
    </row>
    <row r="59" spans="1:16" ht="12" thickBot="1" x14ac:dyDescent="0.2">
      <c r="A59" s="181"/>
      <c r="B59" s="440"/>
      <c r="C59" s="336"/>
      <c r="D59" s="440"/>
      <c r="E59" s="231"/>
      <c r="F59" s="439"/>
      <c r="G59" s="232"/>
      <c r="H59" s="233"/>
      <c r="I59" s="401" t="s">
        <v>320</v>
      </c>
      <c r="J59" s="274">
        <f>SUM(J58)</f>
        <v>22780.33010000116</v>
      </c>
      <c r="K59" s="268"/>
      <c r="L59" s="236"/>
      <c r="M59" s="235"/>
      <c r="N59" s="330">
        <f>+G38</f>
        <v>134749</v>
      </c>
      <c r="O59" s="331" t="s">
        <v>1877</v>
      </c>
    </row>
    <row r="60" spans="1:16" ht="12" thickTop="1" x14ac:dyDescent="0.15">
      <c r="A60" s="230" t="s">
        <v>1800</v>
      </c>
      <c r="B60" s="441" t="s">
        <v>1842</v>
      </c>
      <c r="C60" s="336"/>
      <c r="D60" s="440"/>
      <c r="E60" s="231" t="s">
        <v>67</v>
      </c>
      <c r="F60" s="439">
        <v>15757009.82</v>
      </c>
      <c r="G60" s="232" t="s">
        <v>98</v>
      </c>
      <c r="H60" s="233">
        <v>41136</v>
      </c>
      <c r="I60" s="234" t="s">
        <v>199</v>
      </c>
      <c r="J60" s="273">
        <v>144607.58989999886</v>
      </c>
      <c r="K60" s="268"/>
      <c r="L60" s="236"/>
      <c r="M60" s="235"/>
      <c r="N60" s="330">
        <f>+G39</f>
        <v>89853</v>
      </c>
      <c r="O60" s="331" t="s">
        <v>1878</v>
      </c>
    </row>
    <row r="61" spans="1:16" x14ac:dyDescent="0.15">
      <c r="A61" s="230" t="s">
        <v>1839</v>
      </c>
      <c r="B61" s="441" t="s">
        <v>1882</v>
      </c>
      <c r="C61" s="336"/>
      <c r="D61" s="440"/>
      <c r="E61" s="231" t="s">
        <v>67</v>
      </c>
      <c r="F61" s="439">
        <v>19271223.93</v>
      </c>
      <c r="G61" s="232" t="s">
        <v>98</v>
      </c>
      <c r="H61" s="233">
        <v>41145</v>
      </c>
      <c r="I61" s="234" t="s">
        <v>199</v>
      </c>
      <c r="J61" s="273">
        <v>99338.9</v>
      </c>
      <c r="K61" s="268"/>
      <c r="L61" s="236"/>
      <c r="M61" s="235"/>
      <c r="N61" s="330">
        <f>+G45</f>
        <v>44927</v>
      </c>
      <c r="O61" s="331" t="s">
        <v>1879</v>
      </c>
    </row>
    <row r="62" spans="1:16" ht="12" thickBot="1" x14ac:dyDescent="0.2">
      <c r="A62" s="181"/>
      <c r="B62" s="440"/>
      <c r="C62" s="336"/>
      <c r="D62" s="440"/>
      <c r="E62" s="231"/>
      <c r="F62" s="439"/>
      <c r="G62" s="232"/>
      <c r="H62" s="233"/>
      <c r="I62" s="401" t="s">
        <v>320</v>
      </c>
      <c r="J62" s="274">
        <f>SUM(J60:J61)</f>
        <v>243946.48989999885</v>
      </c>
      <c r="K62" s="268"/>
      <c r="L62" s="236"/>
      <c r="M62" s="235"/>
      <c r="N62" s="330"/>
      <c r="O62" s="331"/>
    </row>
    <row r="63" spans="1:16" ht="12" thickTop="1" x14ac:dyDescent="0.15">
      <c r="A63" s="181"/>
      <c r="B63" s="440"/>
      <c r="C63" s="336"/>
      <c r="D63" s="440"/>
      <c r="E63" s="231"/>
      <c r="F63" s="439"/>
      <c r="G63" s="232"/>
      <c r="H63" s="233"/>
      <c r="I63" s="234"/>
      <c r="J63" s="273"/>
      <c r="K63" s="268"/>
      <c r="L63" s="236"/>
      <c r="M63" s="235"/>
      <c r="N63" s="330"/>
      <c r="O63" s="331"/>
    </row>
    <row r="64" spans="1:16" x14ac:dyDescent="0.15">
      <c r="A64" s="181"/>
      <c r="B64" s="440"/>
      <c r="C64" s="336"/>
      <c r="D64" s="440"/>
      <c r="E64" s="231"/>
      <c r="F64" s="439"/>
      <c r="G64" s="232"/>
      <c r="H64" s="233"/>
      <c r="I64" s="234"/>
      <c r="J64" s="273"/>
      <c r="K64" s="268"/>
      <c r="L64" s="236"/>
      <c r="M64" s="235"/>
      <c r="N64" s="330"/>
      <c r="O64" s="331"/>
    </row>
    <row r="65" spans="1:16" x14ac:dyDescent="0.15">
      <c r="A65" s="181"/>
      <c r="B65" s="181" t="s">
        <v>10</v>
      </c>
      <c r="C65" s="348" t="s">
        <v>1008</v>
      </c>
      <c r="D65" s="181" t="s">
        <v>1118</v>
      </c>
      <c r="E65" s="181" t="s">
        <v>871</v>
      </c>
      <c r="F65" s="181" t="s">
        <v>872</v>
      </c>
      <c r="G65" s="181" t="s">
        <v>18</v>
      </c>
      <c r="J65" s="259"/>
      <c r="K65" s="268"/>
      <c r="L65" s="236"/>
      <c r="M65" s="235"/>
      <c r="N65" s="330"/>
      <c r="O65" s="331"/>
    </row>
    <row r="66" spans="1:16" x14ac:dyDescent="0.15">
      <c r="A66" s="230" t="s">
        <v>1801</v>
      </c>
      <c r="B66" s="180">
        <v>22780</v>
      </c>
      <c r="C66" s="349">
        <v>25.488900000000001</v>
      </c>
      <c r="D66" s="350">
        <f t="shared" ref="D66" si="6">+B66*C66</f>
        <v>580637.14199999999</v>
      </c>
      <c r="E66" s="350">
        <f t="shared" ref="E66" si="7">+D66*0.01</f>
        <v>5806.3714200000004</v>
      </c>
      <c r="F66" s="350">
        <f t="shared" ref="F66" si="8">+E66*0.1</f>
        <v>580.63714200000004</v>
      </c>
      <c r="G66" s="351">
        <f t="shared" ref="G66" si="9">+E66+F66</f>
        <v>6387.0085620000009</v>
      </c>
      <c r="J66" s="229"/>
      <c r="L66" s="236"/>
      <c r="M66" s="266">
        <f>+O66-O55</f>
        <v>0</v>
      </c>
      <c r="N66" s="228" t="s">
        <v>56</v>
      </c>
      <c r="O66" s="333">
        <f>SUM(N56:N65)</f>
        <v>869195.24089999893</v>
      </c>
      <c r="P66" s="259"/>
    </row>
    <row r="67" spans="1:16" ht="12" thickBot="1" x14ac:dyDescent="0.2">
      <c r="A67" s="181"/>
      <c r="B67" s="381">
        <f>SUM(B66)</f>
        <v>22780</v>
      </c>
      <c r="C67" s="349"/>
      <c r="D67" s="350"/>
      <c r="E67" s="380">
        <f>SUM(E66)</f>
        <v>5806.3714200000004</v>
      </c>
      <c r="F67" s="380">
        <f t="shared" ref="F67:G67" si="10">SUM(F66)</f>
        <v>580.63714200000004</v>
      </c>
      <c r="G67" s="380">
        <f t="shared" si="10"/>
        <v>6387.0085620000009</v>
      </c>
      <c r="J67" s="259"/>
    </row>
    <row r="68" spans="1:16" ht="12" thickTop="1" x14ac:dyDescent="0.15">
      <c r="A68" s="230" t="s">
        <v>1800</v>
      </c>
      <c r="B68" s="180">
        <v>144608</v>
      </c>
      <c r="C68" s="349">
        <v>24.927900000000001</v>
      </c>
      <c r="D68" s="350">
        <f>+B68*C68</f>
        <v>3604773.7631999999</v>
      </c>
      <c r="E68" s="350">
        <f t="shared" ref="E68:E69" si="11">+D68*0.01</f>
        <v>36047.737631999997</v>
      </c>
      <c r="F68" s="350">
        <f t="shared" ref="F68:F69" si="12">+E68*0.1</f>
        <v>3604.7737631999998</v>
      </c>
      <c r="G68" s="351">
        <f t="shared" ref="G68:G69" si="13">+E68+F68</f>
        <v>39652.511395199996</v>
      </c>
      <c r="J68" s="259"/>
    </row>
    <row r="69" spans="1:16" x14ac:dyDescent="0.15">
      <c r="A69" s="230" t="s">
        <v>1839</v>
      </c>
      <c r="B69" s="180">
        <v>99339</v>
      </c>
      <c r="C69" s="349">
        <v>26.037500000000001</v>
      </c>
      <c r="D69" s="350">
        <f t="shared" ref="D69" si="14">+B69*C69</f>
        <v>2586539.2125000004</v>
      </c>
      <c r="E69" s="350">
        <f t="shared" si="11"/>
        <v>25865.392125000006</v>
      </c>
      <c r="F69" s="350">
        <f t="shared" si="12"/>
        <v>2586.5392125000008</v>
      </c>
      <c r="G69" s="351">
        <f t="shared" si="13"/>
        <v>28451.931337500006</v>
      </c>
      <c r="J69" s="259"/>
    </row>
    <row r="70" spans="1:16" ht="12" thickBot="1" x14ac:dyDescent="0.2">
      <c r="A70" s="181"/>
      <c r="B70" s="381">
        <f>SUM(B68:B69)</f>
        <v>243947</v>
      </c>
      <c r="C70" s="349"/>
      <c r="D70" s="350"/>
      <c r="E70" s="380">
        <f>SUM(E68:E69)</f>
        <v>61913.129757000002</v>
      </c>
      <c r="F70" s="380">
        <f t="shared" ref="F70:G70" si="15">SUM(F68:F69)</f>
        <v>6191.3129757000006</v>
      </c>
      <c r="G70" s="380">
        <f t="shared" si="15"/>
        <v>68104.442732700001</v>
      </c>
      <c r="J70" s="259"/>
    </row>
    <row r="71" spans="1:16" ht="12" thickTop="1" x14ac:dyDescent="0.15"/>
  </sheetData>
  <mergeCells count="7">
    <mergeCell ref="B56:D56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P87"/>
  <sheetViews>
    <sheetView topLeftCell="E1" zoomScale="115" zoomScaleNormal="115" workbookViewId="0">
      <pane ySplit="6" topLeftCell="A34" activePane="bottomLeft" state="frozen"/>
      <selection pane="bottomLeft" activeCell="M75" sqref="M7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1808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1798</v>
      </c>
      <c r="B7" s="263"/>
      <c r="C7" s="328">
        <v>69646.631899998902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69646.631899998902</v>
      </c>
      <c r="O7" s="328">
        <f>+C74</f>
        <v>788739.36989999888</v>
      </c>
    </row>
    <row r="8" spans="1:15" x14ac:dyDescent="0.15">
      <c r="A8" s="193" t="s">
        <v>1799</v>
      </c>
      <c r="B8" s="193"/>
      <c r="C8" s="329">
        <v>134899.04499999998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69646.631899998902</v>
      </c>
      <c r="O8" s="329">
        <f>O7+G8-I8-L8</f>
        <v>788739.36989999888</v>
      </c>
    </row>
    <row r="9" spans="1:15" x14ac:dyDescent="0.15">
      <c r="A9" s="193" t="s">
        <v>1800</v>
      </c>
      <c r="B9" s="193"/>
      <c r="C9" s="329">
        <v>494347.69299999997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69646.631899998902</v>
      </c>
      <c r="O9" s="329">
        <f t="shared" ref="O9" si="1">O8+G9-I9-L9</f>
        <v>788739.36989999888</v>
      </c>
    </row>
    <row r="10" spans="1:15" x14ac:dyDescent="0.15">
      <c r="A10" s="193" t="s">
        <v>1801</v>
      </c>
      <c r="B10" s="193"/>
      <c r="C10" s="329">
        <v>89846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3" si="2">+N9-I10-L10</f>
        <v>69646.631899998902</v>
      </c>
      <c r="O10" s="329">
        <f t="shared" ref="O10:O73" si="3">O9+G10-I10-L10</f>
        <v>788739.36989999888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69646.631899998902</v>
      </c>
      <c r="O11" s="329">
        <f t="shared" si="3"/>
        <v>788739.36989999888</v>
      </c>
    </row>
    <row r="12" spans="1:15" x14ac:dyDescent="0.15">
      <c r="A12" s="193"/>
      <c r="B12" s="193"/>
      <c r="C12" s="329"/>
      <c r="D12" s="193" t="s">
        <v>1809</v>
      </c>
      <c r="E12" s="193" t="s">
        <v>319</v>
      </c>
      <c r="F12" s="193" t="s">
        <v>1839</v>
      </c>
      <c r="G12" s="329">
        <v>134878.886</v>
      </c>
      <c r="H12" s="193" t="s">
        <v>1809</v>
      </c>
      <c r="I12" s="329">
        <v>3612.92</v>
      </c>
      <c r="J12" s="193" t="s">
        <v>1798</v>
      </c>
      <c r="K12" s="193"/>
      <c r="L12" s="329"/>
      <c r="M12" s="193"/>
      <c r="N12" s="329">
        <f t="shared" si="2"/>
        <v>66033.711899998903</v>
      </c>
      <c r="O12" s="329">
        <f t="shared" si="3"/>
        <v>920005.33589999878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1810</v>
      </c>
      <c r="I13" s="329">
        <v>3141.94</v>
      </c>
      <c r="J13" s="193" t="s">
        <v>1798</v>
      </c>
      <c r="K13" s="193" t="s">
        <v>1840</v>
      </c>
      <c r="L13" s="329">
        <v>23245.13</v>
      </c>
      <c r="M13" s="207" t="s">
        <v>1798</v>
      </c>
      <c r="N13" s="329">
        <f t="shared" si="2"/>
        <v>39646.641899998896</v>
      </c>
      <c r="O13" s="329">
        <f t="shared" si="3"/>
        <v>893618.26589999883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1811</v>
      </c>
      <c r="I14" s="329">
        <v>18821.84</v>
      </c>
      <c r="J14" s="193" t="s">
        <v>1798</v>
      </c>
      <c r="K14" s="193" t="s">
        <v>1840</v>
      </c>
      <c r="L14" s="329">
        <v>10048.56</v>
      </c>
      <c r="M14" s="207" t="s">
        <v>1798</v>
      </c>
      <c r="N14" s="329">
        <f t="shared" si="2"/>
        <v>10776.241899998897</v>
      </c>
      <c r="O14" s="329">
        <f t="shared" si="3"/>
        <v>864747.86589999881</v>
      </c>
    </row>
    <row r="15" spans="1:15" x14ac:dyDescent="0.15">
      <c r="A15" s="193"/>
      <c r="B15" s="193"/>
      <c r="C15" s="329"/>
      <c r="D15" s="201"/>
      <c r="E15" s="193"/>
      <c r="F15" s="193"/>
      <c r="G15" s="329"/>
      <c r="H15" s="201" t="s">
        <v>1812</v>
      </c>
      <c r="I15" s="329">
        <v>10776.241899998897</v>
      </c>
      <c r="J15" s="193" t="s">
        <v>1798</v>
      </c>
      <c r="K15" s="193"/>
      <c r="L15" s="329"/>
      <c r="M15" s="193"/>
      <c r="N15" s="329">
        <f t="shared" si="2"/>
        <v>0</v>
      </c>
      <c r="O15" s="329">
        <f t="shared" si="3"/>
        <v>853971.62399999995</v>
      </c>
    </row>
    <row r="16" spans="1:15" x14ac:dyDescent="0.15">
      <c r="A16" s="193"/>
      <c r="B16" s="193"/>
      <c r="C16" s="329"/>
      <c r="D16" s="201"/>
      <c r="E16" s="193"/>
      <c r="F16" s="193"/>
      <c r="G16" s="329"/>
      <c r="H16" s="201" t="s">
        <v>1812</v>
      </c>
      <c r="I16" s="329">
        <v>633.39810000110401</v>
      </c>
      <c r="J16" s="193" t="s">
        <v>1799</v>
      </c>
      <c r="K16" s="193"/>
      <c r="L16" s="329"/>
      <c r="M16" s="193"/>
      <c r="N16" s="329">
        <f>C8+N15-I16-L16</f>
        <v>134265.64689999889</v>
      </c>
      <c r="O16" s="329">
        <f t="shared" si="3"/>
        <v>853338.2258999988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1813</v>
      </c>
      <c r="I17" s="329">
        <v>16950.009999999998</v>
      </c>
      <c r="J17" s="193" t="s">
        <v>1799</v>
      </c>
      <c r="K17" s="193"/>
      <c r="L17" s="329"/>
      <c r="M17" s="193"/>
      <c r="N17" s="329">
        <f t="shared" si="2"/>
        <v>117315.63689999889</v>
      </c>
      <c r="O17" s="329">
        <f t="shared" si="3"/>
        <v>836388.21589999879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1814</v>
      </c>
      <c r="I18" s="329">
        <v>13688.34</v>
      </c>
      <c r="J18" s="193" t="s">
        <v>1799</v>
      </c>
      <c r="K18" s="193"/>
      <c r="L18" s="329"/>
      <c r="M18" s="193"/>
      <c r="N18" s="329">
        <f t="shared" si="2"/>
        <v>103627.2968999989</v>
      </c>
      <c r="O18" s="329">
        <f t="shared" si="3"/>
        <v>822699.87589999882</v>
      </c>
    </row>
    <row r="19" spans="1:15" x14ac:dyDescent="0.15">
      <c r="A19" s="193"/>
      <c r="B19" s="193"/>
      <c r="C19" s="329"/>
      <c r="D19" s="201" t="s">
        <v>1815</v>
      </c>
      <c r="E19" s="193" t="s">
        <v>319</v>
      </c>
      <c r="F19" s="193" t="s">
        <v>1839</v>
      </c>
      <c r="G19" s="329">
        <v>135098.64000000001</v>
      </c>
      <c r="H19" s="201" t="s">
        <v>1815</v>
      </c>
      <c r="I19" s="329">
        <v>5589.92</v>
      </c>
      <c r="J19" s="193" t="s">
        <v>1799</v>
      </c>
      <c r="K19" s="193"/>
      <c r="L19" s="329"/>
      <c r="M19" s="193"/>
      <c r="N19" s="329">
        <f t="shared" si="2"/>
        <v>98037.376899998897</v>
      </c>
      <c r="O19" s="329">
        <f t="shared" si="3"/>
        <v>952208.59589999879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1816</v>
      </c>
      <c r="I20" s="329">
        <v>1906.52</v>
      </c>
      <c r="J20" s="193" t="s">
        <v>1799</v>
      </c>
      <c r="K20" s="193"/>
      <c r="L20" s="329"/>
      <c r="M20" s="193"/>
      <c r="N20" s="329">
        <f t="shared" si="2"/>
        <v>96130.856899998893</v>
      </c>
      <c r="O20" s="329">
        <f t="shared" si="3"/>
        <v>950302.07589999877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1817</v>
      </c>
      <c r="I21" s="329">
        <v>4320.1000000000004</v>
      </c>
      <c r="J21" s="193" t="s">
        <v>1799</v>
      </c>
      <c r="K21" s="193"/>
      <c r="L21" s="329"/>
      <c r="M21" s="193"/>
      <c r="N21" s="329">
        <f t="shared" si="2"/>
        <v>91810.756899998887</v>
      </c>
      <c r="O21" s="329">
        <f t="shared" si="3"/>
        <v>945981.9758999988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1818</v>
      </c>
      <c r="I22" s="329">
        <v>3319.29</v>
      </c>
      <c r="J22" s="193" t="s">
        <v>1799</v>
      </c>
      <c r="K22" s="193" t="s">
        <v>1840</v>
      </c>
      <c r="L22" s="329">
        <v>49929.02</v>
      </c>
      <c r="M22" s="193" t="s">
        <v>1799</v>
      </c>
      <c r="N22" s="329">
        <f t="shared" si="2"/>
        <v>38562.446899998897</v>
      </c>
      <c r="O22" s="329">
        <f t="shared" si="3"/>
        <v>892733.66589999874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1819</v>
      </c>
      <c r="I23" s="329">
        <v>11236.029999999999</v>
      </c>
      <c r="J23" s="193" t="s">
        <v>1799</v>
      </c>
      <c r="K23" s="193" t="s">
        <v>1840</v>
      </c>
      <c r="L23" s="329">
        <v>7802.91</v>
      </c>
      <c r="M23" s="193" t="s">
        <v>1799</v>
      </c>
      <c r="N23" s="329">
        <f t="shared" si="2"/>
        <v>19523.506899998898</v>
      </c>
      <c r="O23" s="329">
        <f t="shared" si="3"/>
        <v>873694.72589999868</v>
      </c>
    </row>
    <row r="24" spans="1:15" x14ac:dyDescent="0.15">
      <c r="A24" s="193"/>
      <c r="B24" s="193"/>
      <c r="C24" s="329"/>
      <c r="D24" s="201" t="s">
        <v>1820</v>
      </c>
      <c r="E24" s="193" t="s">
        <v>319</v>
      </c>
      <c r="F24" s="203" t="s">
        <v>1839</v>
      </c>
      <c r="G24" s="329">
        <v>112886.67899999808</v>
      </c>
      <c r="H24" s="201" t="s">
        <v>1820</v>
      </c>
      <c r="I24" s="329">
        <v>5983.48</v>
      </c>
      <c r="J24" s="193" t="s">
        <v>1799</v>
      </c>
      <c r="K24" s="193"/>
      <c r="L24" s="329"/>
      <c r="M24" s="193"/>
      <c r="N24" s="329">
        <f t="shared" ref="N24:N25" si="4">+N23-I24-L24</f>
        <v>13540.026899998898</v>
      </c>
      <c r="O24" s="329">
        <f t="shared" ref="O24:O25" si="5">O23+G24-I24-L24</f>
        <v>980597.92489999672</v>
      </c>
    </row>
    <row r="25" spans="1:15" x14ac:dyDescent="0.15">
      <c r="A25" s="193"/>
      <c r="B25" s="193"/>
      <c r="C25" s="329"/>
      <c r="D25" s="201" t="s">
        <v>1820</v>
      </c>
      <c r="E25" s="193" t="s">
        <v>319</v>
      </c>
      <c r="F25" s="203" t="s">
        <v>1843</v>
      </c>
      <c r="G25" s="329">
        <v>22103.633000001901</v>
      </c>
      <c r="H25" s="201" t="s">
        <v>1820</v>
      </c>
      <c r="I25" s="329"/>
      <c r="J25" s="193"/>
      <c r="K25" s="193"/>
      <c r="L25" s="329"/>
      <c r="M25" s="193"/>
      <c r="N25" s="329">
        <f t="shared" si="4"/>
        <v>13540.026899998898</v>
      </c>
      <c r="O25" s="329">
        <f t="shared" si="5"/>
        <v>1002701.5578999986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1821</v>
      </c>
      <c r="I26" s="329">
        <v>7099.45</v>
      </c>
      <c r="J26" s="193" t="s">
        <v>1799</v>
      </c>
      <c r="K26" s="193"/>
      <c r="L26" s="329"/>
      <c r="M26" s="193"/>
      <c r="N26" s="329">
        <f t="shared" ref="N26:N27" si="6">+N25-I26-L26</f>
        <v>6440.5768999988986</v>
      </c>
      <c r="O26" s="329">
        <f t="shared" ref="O26:O27" si="7">O25+G26-I26-L26</f>
        <v>995602.10789999866</v>
      </c>
    </row>
    <row r="27" spans="1:15" x14ac:dyDescent="0.15">
      <c r="A27" s="193"/>
      <c r="B27" s="193"/>
      <c r="C27" s="329"/>
      <c r="D27" s="201"/>
      <c r="E27" s="193"/>
      <c r="F27" s="193"/>
      <c r="G27" s="329"/>
      <c r="H27" s="201" t="s">
        <v>1822</v>
      </c>
      <c r="I27" s="329">
        <v>6440.5768999988986</v>
      </c>
      <c r="J27" s="193" t="s">
        <v>1799</v>
      </c>
      <c r="K27" s="193"/>
      <c r="L27" s="329"/>
      <c r="M27" s="193"/>
      <c r="N27" s="329">
        <f t="shared" si="6"/>
        <v>0</v>
      </c>
      <c r="O27" s="329">
        <f t="shared" si="7"/>
        <v>989161.53099999973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1822</v>
      </c>
      <c r="I28" s="329">
        <v>5524.4131000011002</v>
      </c>
      <c r="J28" s="193" t="s">
        <v>1800</v>
      </c>
      <c r="K28" s="193"/>
      <c r="L28" s="329"/>
      <c r="M28" s="193"/>
      <c r="N28" s="329">
        <f>C9+N27-I28-L28</f>
        <v>488823.27989999886</v>
      </c>
      <c r="O28" s="329">
        <f t="shared" si="3"/>
        <v>983637.11789999867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1823</v>
      </c>
      <c r="I29" s="329">
        <v>8316.489999999998</v>
      </c>
      <c r="J29" s="193" t="s">
        <v>1800</v>
      </c>
      <c r="K29" s="193"/>
      <c r="L29" s="329"/>
      <c r="M29" s="193"/>
      <c r="N29" s="329">
        <f t="shared" si="2"/>
        <v>480506.78989999887</v>
      </c>
      <c r="O29" s="329">
        <f t="shared" si="3"/>
        <v>975320.62789999868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1824</v>
      </c>
      <c r="I30" s="329">
        <v>4099.34</v>
      </c>
      <c r="J30" s="193" t="s">
        <v>1800</v>
      </c>
      <c r="K30" s="193"/>
      <c r="L30" s="329"/>
      <c r="M30" s="193"/>
      <c r="N30" s="329">
        <f t="shared" si="2"/>
        <v>476407.44989999884</v>
      </c>
      <c r="O30" s="329">
        <f t="shared" si="3"/>
        <v>971221.28789999872</v>
      </c>
    </row>
    <row r="31" spans="1:15" x14ac:dyDescent="0.15">
      <c r="A31" s="193"/>
      <c r="B31" s="193"/>
      <c r="C31" s="329"/>
      <c r="D31" s="201"/>
      <c r="E31" s="193"/>
      <c r="F31" s="193"/>
      <c r="G31" s="329"/>
      <c r="H31" s="201" t="s">
        <v>1825</v>
      </c>
      <c r="I31" s="329">
        <v>5134.18</v>
      </c>
      <c r="J31" s="193" t="s">
        <v>1800</v>
      </c>
      <c r="K31" s="193"/>
      <c r="L31" s="329"/>
      <c r="M31" s="193"/>
      <c r="N31" s="329">
        <f t="shared" si="2"/>
        <v>471273.26989999885</v>
      </c>
      <c r="O31" s="329">
        <f t="shared" si="3"/>
        <v>966087.10789999866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1826</v>
      </c>
      <c r="I32" s="329">
        <v>9208.7100000000009</v>
      </c>
      <c r="J32" s="193" t="s">
        <v>1800</v>
      </c>
      <c r="K32" s="193"/>
      <c r="L32" s="329"/>
      <c r="M32" s="193"/>
      <c r="N32" s="329">
        <f t="shared" si="2"/>
        <v>462064.55989999883</v>
      </c>
      <c r="O32" s="329">
        <f t="shared" si="3"/>
        <v>956878.3978999987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1827</v>
      </c>
      <c r="I33" s="329">
        <v>63711.9</v>
      </c>
      <c r="J33" s="193" t="s">
        <v>1800</v>
      </c>
      <c r="K33" s="193"/>
      <c r="L33" s="329"/>
      <c r="M33" s="193"/>
      <c r="N33" s="329">
        <f t="shared" si="2"/>
        <v>398352.65989999881</v>
      </c>
      <c r="O33" s="329">
        <f t="shared" si="3"/>
        <v>893166.49789999868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1828</v>
      </c>
      <c r="I34" s="329">
        <v>6908.8600000000015</v>
      </c>
      <c r="J34" s="193" t="s">
        <v>1800</v>
      </c>
      <c r="K34" s="193"/>
      <c r="L34" s="329"/>
      <c r="M34" s="193"/>
      <c r="N34" s="329">
        <f t="shared" si="2"/>
        <v>391443.79989999882</v>
      </c>
      <c r="O34" s="329">
        <f t="shared" si="3"/>
        <v>886257.63789999869</v>
      </c>
    </row>
    <row r="35" spans="1:15" x14ac:dyDescent="0.15">
      <c r="A35" s="193"/>
      <c r="B35" s="193"/>
      <c r="C35" s="329"/>
      <c r="D35" s="201"/>
      <c r="E35" s="193"/>
      <c r="F35" s="193"/>
      <c r="G35" s="329"/>
      <c r="H35" s="201" t="s">
        <v>1829</v>
      </c>
      <c r="I35" s="329">
        <v>4389.9799999999996</v>
      </c>
      <c r="J35" s="193" t="s">
        <v>1800</v>
      </c>
      <c r="K35" s="193"/>
      <c r="L35" s="329"/>
      <c r="M35" s="193"/>
      <c r="N35" s="329">
        <f t="shared" si="2"/>
        <v>387053.81989999884</v>
      </c>
      <c r="O35" s="329">
        <f t="shared" si="3"/>
        <v>881867.65789999871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1830</v>
      </c>
      <c r="I36" s="329">
        <v>7069.3899999999994</v>
      </c>
      <c r="J36" s="193" t="s">
        <v>1800</v>
      </c>
      <c r="K36" s="193" t="s">
        <v>1840</v>
      </c>
      <c r="L36" s="329">
        <v>19958.68</v>
      </c>
      <c r="M36" s="193" t="s">
        <v>1800</v>
      </c>
      <c r="N36" s="329">
        <f t="shared" si="2"/>
        <v>360025.74989999883</v>
      </c>
      <c r="O36" s="329">
        <f t="shared" si="3"/>
        <v>854839.58789999865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1831</v>
      </c>
      <c r="I37" s="329">
        <v>2786.89</v>
      </c>
      <c r="J37" s="193" t="s">
        <v>1800</v>
      </c>
      <c r="K37" s="193"/>
      <c r="L37" s="329"/>
      <c r="M37" s="193"/>
      <c r="N37" s="329">
        <f t="shared" si="2"/>
        <v>357238.85989999882</v>
      </c>
      <c r="O37" s="329">
        <f t="shared" si="3"/>
        <v>852052.69789999863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1832</v>
      </c>
      <c r="I38" s="329">
        <v>5783.95</v>
      </c>
      <c r="J38" s="193" t="s">
        <v>1800</v>
      </c>
      <c r="K38" s="193"/>
      <c r="L38" s="329"/>
      <c r="M38" s="193"/>
      <c r="N38" s="329">
        <f t="shared" si="2"/>
        <v>351454.90989999881</v>
      </c>
      <c r="O38" s="329">
        <f t="shared" si="3"/>
        <v>846268.74789999868</v>
      </c>
    </row>
    <row r="39" spans="1:15" x14ac:dyDescent="0.15">
      <c r="A39" s="193"/>
      <c r="B39" s="193"/>
      <c r="C39" s="329"/>
      <c r="D39" s="201" t="s">
        <v>1833</v>
      </c>
      <c r="E39" s="193" t="s">
        <v>319</v>
      </c>
      <c r="F39" s="203" t="s">
        <v>1843</v>
      </c>
      <c r="G39" s="329">
        <v>134863.95300000001</v>
      </c>
      <c r="H39" s="201" t="s">
        <v>1833</v>
      </c>
      <c r="I39" s="329">
        <v>5436.8099999999995</v>
      </c>
      <c r="J39" s="193" t="s">
        <v>1800</v>
      </c>
      <c r="K39" s="193"/>
      <c r="L39" s="329"/>
      <c r="M39" s="193"/>
      <c r="N39" s="329">
        <f t="shared" si="2"/>
        <v>346018.09989999881</v>
      </c>
      <c r="O39" s="329">
        <f t="shared" si="3"/>
        <v>975695.8908999986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1834</v>
      </c>
      <c r="I40" s="329">
        <v>7777.69</v>
      </c>
      <c r="J40" s="193" t="s">
        <v>1800</v>
      </c>
      <c r="K40" s="193" t="s">
        <v>1840</v>
      </c>
      <c r="L40" s="329">
        <v>18808.73</v>
      </c>
      <c r="M40" s="193" t="s">
        <v>1800</v>
      </c>
      <c r="N40" s="329">
        <f t="shared" si="2"/>
        <v>319431.67989999882</v>
      </c>
      <c r="O40" s="329">
        <f t="shared" si="3"/>
        <v>949109.47089999868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1835</v>
      </c>
      <c r="I41" s="329">
        <v>23286.090000000004</v>
      </c>
      <c r="J41" s="193" t="s">
        <v>1800</v>
      </c>
      <c r="K41" s="193"/>
      <c r="L41" s="329"/>
      <c r="M41" s="193"/>
      <c r="N41" s="329">
        <f t="shared" si="2"/>
        <v>296145.5898999988</v>
      </c>
      <c r="O41" s="329">
        <f t="shared" si="3"/>
        <v>925823.38089999871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1836</v>
      </c>
      <c r="I42" s="329">
        <v>11775.04</v>
      </c>
      <c r="J42" s="193" t="s">
        <v>1800</v>
      </c>
      <c r="K42" s="193"/>
      <c r="L42" s="329"/>
      <c r="M42" s="193"/>
      <c r="N42" s="329">
        <f t="shared" si="2"/>
        <v>284370.54989999882</v>
      </c>
      <c r="O42" s="329">
        <f t="shared" si="3"/>
        <v>914048.34089999867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1837</v>
      </c>
      <c r="I43" s="329">
        <v>4479.38</v>
      </c>
      <c r="J43" s="193" t="s">
        <v>1800</v>
      </c>
      <c r="K43" s="193" t="s">
        <v>1840</v>
      </c>
      <c r="L43" s="329">
        <v>24474.13</v>
      </c>
      <c r="M43" s="193" t="s">
        <v>1800</v>
      </c>
      <c r="N43" s="329">
        <f t="shared" si="2"/>
        <v>255417.03989999881</v>
      </c>
      <c r="O43" s="329">
        <f t="shared" si="3"/>
        <v>885094.83089999866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1838</v>
      </c>
      <c r="I44" s="329">
        <v>1634.8400000000001</v>
      </c>
      <c r="J44" s="193" t="s">
        <v>1800</v>
      </c>
      <c r="K44" s="193"/>
      <c r="L44" s="329"/>
      <c r="M44" s="193"/>
      <c r="N44" s="329">
        <f t="shared" si="2"/>
        <v>253782.19989999881</v>
      </c>
      <c r="O44" s="329">
        <f t="shared" si="3"/>
        <v>883459.99089999869</v>
      </c>
    </row>
    <row r="45" spans="1:15" hidden="1" x14ac:dyDescent="0.15">
      <c r="A45" s="193"/>
      <c r="B45" s="193"/>
      <c r="C45" s="329"/>
      <c r="D45" s="201"/>
      <c r="E45" s="193"/>
      <c r="F45" s="203"/>
      <c r="G45" s="329"/>
      <c r="H45" s="201"/>
      <c r="I45" s="329"/>
      <c r="J45" s="193"/>
      <c r="K45" s="193"/>
      <c r="L45" s="329"/>
      <c r="M45" s="193"/>
      <c r="N45" s="329">
        <f t="shared" si="2"/>
        <v>253782.19989999881</v>
      </c>
      <c r="O45" s="329">
        <f t="shared" si="3"/>
        <v>883459.99089999869</v>
      </c>
    </row>
    <row r="46" spans="1:15" hidden="1" x14ac:dyDescent="0.15">
      <c r="A46" s="193"/>
      <c r="B46" s="193"/>
      <c r="C46" s="329"/>
      <c r="D46" s="201"/>
      <c r="E46" s="193"/>
      <c r="F46" s="193"/>
      <c r="G46" s="329"/>
      <c r="H46" s="201"/>
      <c r="I46" s="329"/>
      <c r="J46" s="193"/>
      <c r="K46" s="193"/>
      <c r="L46" s="329"/>
      <c r="M46" s="193"/>
      <c r="N46" s="329">
        <f t="shared" si="2"/>
        <v>253782.19989999881</v>
      </c>
      <c r="O46" s="329">
        <f t="shared" si="3"/>
        <v>883459.99089999869</v>
      </c>
    </row>
    <row r="47" spans="1:15" hidden="1" x14ac:dyDescent="0.15">
      <c r="A47" s="193"/>
      <c r="B47" s="193"/>
      <c r="C47" s="329"/>
      <c r="D47" s="201"/>
      <c r="E47" s="193"/>
      <c r="F47" s="193"/>
      <c r="G47" s="329"/>
      <c r="H47" s="201"/>
      <c r="I47" s="329"/>
      <c r="J47" s="193"/>
      <c r="K47" s="193"/>
      <c r="L47" s="329"/>
      <c r="M47" s="193"/>
      <c r="N47" s="329">
        <f t="shared" si="2"/>
        <v>253782.19989999881</v>
      </c>
      <c r="O47" s="329">
        <f t="shared" si="3"/>
        <v>883459.99089999869</v>
      </c>
    </row>
    <row r="48" spans="1:15" hidden="1" x14ac:dyDescent="0.15">
      <c r="A48" s="193"/>
      <c r="B48" s="193"/>
      <c r="C48" s="329"/>
      <c r="D48" s="201"/>
      <c r="E48" s="193"/>
      <c r="F48" s="193"/>
      <c r="G48" s="329"/>
      <c r="H48" s="201"/>
      <c r="I48" s="329"/>
      <c r="J48" s="193"/>
      <c r="K48" s="193"/>
      <c r="L48" s="329"/>
      <c r="M48" s="193"/>
      <c r="N48" s="329">
        <f t="shared" si="2"/>
        <v>253782.19989999881</v>
      </c>
      <c r="O48" s="329">
        <f t="shared" si="3"/>
        <v>883459.99089999869</v>
      </c>
    </row>
    <row r="49" spans="1:15" hidden="1" x14ac:dyDescent="0.15">
      <c r="A49" s="193"/>
      <c r="B49" s="193"/>
      <c r="C49" s="329"/>
      <c r="D49" s="201"/>
      <c r="E49" s="193"/>
      <c r="F49" s="203"/>
      <c r="G49" s="329"/>
      <c r="H49" s="201"/>
      <c r="I49" s="329"/>
      <c r="J49" s="193"/>
      <c r="K49" s="193"/>
      <c r="L49" s="329"/>
      <c r="M49" s="193"/>
      <c r="N49" s="329">
        <f t="shared" si="2"/>
        <v>253782.19989999881</v>
      </c>
      <c r="O49" s="329">
        <f t="shared" si="3"/>
        <v>883459.99089999869</v>
      </c>
    </row>
    <row r="50" spans="1:15" hidden="1" x14ac:dyDescent="0.15">
      <c r="A50" s="193"/>
      <c r="B50" s="193"/>
      <c r="C50" s="329"/>
      <c r="D50" s="201"/>
      <c r="E50" s="193"/>
      <c r="F50" s="203"/>
      <c r="G50" s="329"/>
      <c r="H50" s="201"/>
      <c r="I50" s="329"/>
      <c r="J50" s="193"/>
      <c r="K50" s="193"/>
      <c r="L50" s="329"/>
      <c r="M50" s="193"/>
      <c r="N50" s="329">
        <f t="shared" si="2"/>
        <v>253782.19989999881</v>
      </c>
      <c r="O50" s="329">
        <f t="shared" si="3"/>
        <v>883459.99089999869</v>
      </c>
    </row>
    <row r="51" spans="1:15" hidden="1" x14ac:dyDescent="0.15">
      <c r="A51" s="193"/>
      <c r="B51" s="193"/>
      <c r="C51" s="329"/>
      <c r="D51" s="201"/>
      <c r="E51" s="193"/>
      <c r="F51" s="203"/>
      <c r="G51" s="329"/>
      <c r="H51" s="201"/>
      <c r="I51" s="329"/>
      <c r="J51" s="193"/>
      <c r="K51" s="193"/>
      <c r="L51" s="329"/>
      <c r="M51" s="193"/>
      <c r="N51" s="329">
        <f t="shared" si="2"/>
        <v>253782.19989999881</v>
      </c>
      <c r="O51" s="329">
        <f t="shared" si="3"/>
        <v>883459.99089999869</v>
      </c>
    </row>
    <row r="52" spans="1:15" hidden="1" x14ac:dyDescent="0.15">
      <c r="A52" s="193"/>
      <c r="B52" s="193"/>
      <c r="C52" s="329"/>
      <c r="D52" s="201"/>
      <c r="E52" s="193"/>
      <c r="F52" s="203"/>
      <c r="G52" s="329"/>
      <c r="H52" s="201"/>
      <c r="I52" s="329"/>
      <c r="J52" s="193"/>
      <c r="K52" s="193"/>
      <c r="L52" s="329"/>
      <c r="M52" s="203"/>
      <c r="N52" s="329">
        <f t="shared" si="2"/>
        <v>253782.19989999881</v>
      </c>
      <c r="O52" s="329">
        <f t="shared" si="3"/>
        <v>883459.99089999869</v>
      </c>
    </row>
    <row r="53" spans="1:15" hidden="1" x14ac:dyDescent="0.15">
      <c r="A53" s="193"/>
      <c r="B53" s="193"/>
      <c r="C53" s="329"/>
      <c r="D53" s="201"/>
      <c r="E53" s="193"/>
      <c r="F53" s="203"/>
      <c r="G53" s="329"/>
      <c r="H53" s="201"/>
      <c r="I53" s="329"/>
      <c r="J53" s="193"/>
      <c r="K53" s="193"/>
      <c r="L53" s="329"/>
      <c r="M53" s="193"/>
      <c r="N53" s="329">
        <f t="shared" si="2"/>
        <v>253782.19989999881</v>
      </c>
      <c r="O53" s="329">
        <f t="shared" si="3"/>
        <v>883459.99089999869</v>
      </c>
    </row>
    <row r="54" spans="1:15" hidden="1" x14ac:dyDescent="0.15">
      <c r="A54" s="193"/>
      <c r="B54" s="193"/>
      <c r="C54" s="329"/>
      <c r="D54" s="201"/>
      <c r="E54" s="193"/>
      <c r="F54" s="203"/>
      <c r="G54" s="329"/>
      <c r="H54" s="201"/>
      <c r="I54" s="329"/>
      <c r="J54" s="203"/>
      <c r="K54" s="193"/>
      <c r="L54" s="329"/>
      <c r="M54" s="193"/>
      <c r="N54" s="329">
        <f t="shared" si="2"/>
        <v>253782.19989999881</v>
      </c>
      <c r="O54" s="329">
        <f t="shared" si="3"/>
        <v>883459.99089999869</v>
      </c>
    </row>
    <row r="55" spans="1:15" hidden="1" x14ac:dyDescent="0.15">
      <c r="A55" s="193"/>
      <c r="B55" s="193"/>
      <c r="C55" s="329"/>
      <c r="D55" s="201"/>
      <c r="E55" s="193"/>
      <c r="F55" s="193"/>
      <c r="G55" s="329"/>
      <c r="H55" s="201"/>
      <c r="I55" s="329"/>
      <c r="J55" s="203"/>
      <c r="K55" s="193"/>
      <c r="L55" s="329"/>
      <c r="M55" s="203"/>
      <c r="N55" s="329">
        <f t="shared" si="2"/>
        <v>253782.19989999881</v>
      </c>
      <c r="O55" s="329">
        <f t="shared" si="3"/>
        <v>883459.99089999869</v>
      </c>
    </row>
    <row r="56" spans="1:15" hidden="1" x14ac:dyDescent="0.15">
      <c r="A56" s="193"/>
      <c r="B56" s="193"/>
      <c r="C56" s="329"/>
      <c r="D56" s="201"/>
      <c r="E56" s="193"/>
      <c r="F56" s="203"/>
      <c r="G56" s="329"/>
      <c r="H56" s="201"/>
      <c r="I56" s="329"/>
      <c r="J56" s="203"/>
      <c r="K56" s="193"/>
      <c r="L56" s="329"/>
      <c r="M56" s="203"/>
      <c r="N56" s="329">
        <f t="shared" si="2"/>
        <v>253782.19989999881</v>
      </c>
      <c r="O56" s="329">
        <f t="shared" si="3"/>
        <v>883459.99089999869</v>
      </c>
    </row>
    <row r="57" spans="1:15" hidden="1" x14ac:dyDescent="0.15">
      <c r="A57" s="193"/>
      <c r="B57" s="193"/>
      <c r="C57" s="329"/>
      <c r="D57" s="201"/>
      <c r="E57" s="193"/>
      <c r="F57" s="193"/>
      <c r="G57" s="329"/>
      <c r="H57" s="201"/>
      <c r="I57" s="329"/>
      <c r="J57" s="193"/>
      <c r="K57" s="193"/>
      <c r="L57" s="329"/>
      <c r="M57" s="203"/>
      <c r="N57" s="329">
        <f t="shared" si="2"/>
        <v>253782.19989999881</v>
      </c>
      <c r="O57" s="329">
        <f t="shared" si="3"/>
        <v>883459.99089999869</v>
      </c>
    </row>
    <row r="58" spans="1:15" hidden="1" x14ac:dyDescent="0.15">
      <c r="A58" s="193"/>
      <c r="B58" s="193"/>
      <c r="C58" s="329"/>
      <c r="D58" s="201"/>
      <c r="E58" s="193"/>
      <c r="F58" s="193"/>
      <c r="G58" s="329"/>
      <c r="H58" s="201"/>
      <c r="I58" s="329"/>
      <c r="J58" s="193"/>
      <c r="K58" s="193"/>
      <c r="L58" s="329"/>
      <c r="M58" s="193"/>
      <c r="N58" s="329">
        <f t="shared" si="2"/>
        <v>253782.19989999881</v>
      </c>
      <c r="O58" s="329">
        <f t="shared" si="3"/>
        <v>883459.99089999869</v>
      </c>
    </row>
    <row r="59" spans="1:15" hidden="1" x14ac:dyDescent="0.15">
      <c r="A59" s="193"/>
      <c r="B59" s="193"/>
      <c r="C59" s="329"/>
      <c r="D59" s="201"/>
      <c r="E59" s="193"/>
      <c r="F59" s="203"/>
      <c r="G59" s="329"/>
      <c r="H59" s="201"/>
      <c r="I59" s="329"/>
      <c r="J59" s="203"/>
      <c r="K59" s="193"/>
      <c r="L59" s="329"/>
      <c r="M59" s="203"/>
      <c r="N59" s="329">
        <f t="shared" si="2"/>
        <v>253782.19989999881</v>
      </c>
      <c r="O59" s="329">
        <f t="shared" si="3"/>
        <v>883459.99089999869</v>
      </c>
    </row>
    <row r="60" spans="1:15" hidden="1" x14ac:dyDescent="0.15">
      <c r="A60" s="193"/>
      <c r="B60" s="193"/>
      <c r="C60" s="329"/>
      <c r="D60" s="201"/>
      <c r="E60" s="193"/>
      <c r="F60" s="203"/>
      <c r="G60" s="329"/>
      <c r="H60" s="201"/>
      <c r="I60" s="329"/>
      <c r="J60" s="203"/>
      <c r="K60" s="193"/>
      <c r="L60" s="329"/>
      <c r="M60" s="203"/>
      <c r="N60" s="329">
        <f t="shared" si="2"/>
        <v>253782.19989999881</v>
      </c>
      <c r="O60" s="329">
        <f t="shared" si="3"/>
        <v>883459.99089999869</v>
      </c>
    </row>
    <row r="61" spans="1:15" hidden="1" x14ac:dyDescent="0.15">
      <c r="A61" s="193"/>
      <c r="B61" s="193"/>
      <c r="C61" s="329"/>
      <c r="D61" s="201"/>
      <c r="E61" s="193"/>
      <c r="F61" s="203"/>
      <c r="G61" s="329"/>
      <c r="H61" s="201"/>
      <c r="I61" s="329"/>
      <c r="J61" s="193"/>
      <c r="K61" s="193"/>
      <c r="L61" s="329"/>
      <c r="M61" s="203"/>
      <c r="N61" s="329">
        <f t="shared" si="2"/>
        <v>253782.19989999881</v>
      </c>
      <c r="O61" s="329">
        <f t="shared" si="3"/>
        <v>883459.99089999869</v>
      </c>
    </row>
    <row r="62" spans="1:15" hidden="1" x14ac:dyDescent="0.15">
      <c r="A62" s="193"/>
      <c r="B62" s="193"/>
      <c r="C62" s="329"/>
      <c r="D62" s="201"/>
      <c r="E62" s="193"/>
      <c r="F62" s="203"/>
      <c r="G62" s="329"/>
      <c r="H62" s="201"/>
      <c r="I62" s="329"/>
      <c r="J62" s="203"/>
      <c r="K62" s="193"/>
      <c r="L62" s="329"/>
      <c r="M62" s="193"/>
      <c r="N62" s="329">
        <f t="shared" si="2"/>
        <v>253782.19989999881</v>
      </c>
      <c r="O62" s="329">
        <f t="shared" si="3"/>
        <v>883459.99089999869</v>
      </c>
    </row>
    <row r="63" spans="1:15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203"/>
      <c r="K63" s="193"/>
      <c r="L63" s="329"/>
      <c r="M63" s="203"/>
      <c r="N63" s="329">
        <f t="shared" si="2"/>
        <v>253782.19989999881</v>
      </c>
      <c r="O63" s="329">
        <f t="shared" si="3"/>
        <v>883459.99089999869</v>
      </c>
    </row>
    <row r="64" spans="1:15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203"/>
      <c r="K64" s="193"/>
      <c r="L64" s="329"/>
      <c r="M64" s="203"/>
      <c r="N64" s="329">
        <f t="shared" si="2"/>
        <v>253782.19989999881</v>
      </c>
      <c r="O64" s="329">
        <f t="shared" si="3"/>
        <v>883459.99089999869</v>
      </c>
    </row>
    <row r="65" spans="1:16" hidden="1" x14ac:dyDescent="0.15">
      <c r="A65" s="193"/>
      <c r="B65" s="193"/>
      <c r="C65" s="329"/>
      <c r="D65" s="201"/>
      <c r="E65" s="193"/>
      <c r="F65" s="203"/>
      <c r="G65" s="329"/>
      <c r="H65" s="201"/>
      <c r="I65" s="329"/>
      <c r="J65" s="203"/>
      <c r="K65" s="193"/>
      <c r="L65" s="329"/>
      <c r="M65" s="203"/>
      <c r="N65" s="329">
        <f t="shared" si="2"/>
        <v>253782.19989999881</v>
      </c>
      <c r="O65" s="329">
        <f t="shared" si="3"/>
        <v>883459.99089999869</v>
      </c>
    </row>
    <row r="66" spans="1:16" hidden="1" x14ac:dyDescent="0.15">
      <c r="A66" s="193"/>
      <c r="B66" s="193"/>
      <c r="C66" s="329"/>
      <c r="D66" s="201"/>
      <c r="E66" s="193"/>
      <c r="F66" s="203"/>
      <c r="G66" s="329"/>
      <c r="H66" s="201"/>
      <c r="I66" s="329"/>
      <c r="J66" s="203"/>
      <c r="K66" s="193"/>
      <c r="L66" s="329"/>
      <c r="M66" s="203"/>
      <c r="N66" s="329">
        <f t="shared" si="2"/>
        <v>253782.19989999881</v>
      </c>
      <c r="O66" s="329">
        <f t="shared" si="3"/>
        <v>883459.99089999869</v>
      </c>
    </row>
    <row r="67" spans="1:16" hidden="1" x14ac:dyDescent="0.15">
      <c r="A67" s="193"/>
      <c r="B67" s="193"/>
      <c r="C67" s="329"/>
      <c r="D67" s="201"/>
      <c r="E67" s="193"/>
      <c r="F67" s="193"/>
      <c r="G67" s="329"/>
      <c r="H67" s="201"/>
      <c r="I67" s="329"/>
      <c r="J67" s="203"/>
      <c r="K67" s="193"/>
      <c r="L67" s="329"/>
      <c r="M67" s="203"/>
      <c r="N67" s="329">
        <f t="shared" si="2"/>
        <v>253782.19989999881</v>
      </c>
      <c r="O67" s="329">
        <f t="shared" si="3"/>
        <v>883459.99089999869</v>
      </c>
    </row>
    <row r="68" spans="1:16" hidden="1" x14ac:dyDescent="0.15">
      <c r="A68" s="193"/>
      <c r="B68" s="193"/>
      <c r="C68" s="329"/>
      <c r="D68" s="201"/>
      <c r="E68" s="193"/>
      <c r="F68" s="203"/>
      <c r="G68" s="329"/>
      <c r="H68" s="201"/>
      <c r="I68" s="329"/>
      <c r="J68" s="193"/>
      <c r="K68" s="193"/>
      <c r="L68" s="329"/>
      <c r="M68" s="193"/>
      <c r="N68" s="329">
        <f t="shared" si="2"/>
        <v>253782.19989999881</v>
      </c>
      <c r="O68" s="329">
        <f t="shared" si="3"/>
        <v>883459.99089999869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2"/>
        <v>253782.19989999881</v>
      </c>
      <c r="O69" s="329">
        <f t="shared" si="3"/>
        <v>883459.99089999869</v>
      </c>
    </row>
    <row r="70" spans="1:16" hidden="1" x14ac:dyDescent="0.15">
      <c r="A70" s="193"/>
      <c r="B70" s="193"/>
      <c r="C70" s="329"/>
      <c r="D70" s="201"/>
      <c r="E70" s="193"/>
      <c r="F70" s="193"/>
      <c r="G70" s="329"/>
      <c r="H70" s="201"/>
      <c r="I70" s="329"/>
      <c r="J70" s="193"/>
      <c r="K70" s="193"/>
      <c r="L70" s="329"/>
      <c r="M70" s="193"/>
      <c r="N70" s="329">
        <f t="shared" si="2"/>
        <v>253782.19989999881</v>
      </c>
      <c r="O70" s="329">
        <f t="shared" si="3"/>
        <v>883459.99089999869</v>
      </c>
    </row>
    <row r="71" spans="1:16" hidden="1" x14ac:dyDescent="0.15">
      <c r="A71" s="193"/>
      <c r="B71" s="193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2"/>
        <v>253782.19989999881</v>
      </c>
      <c r="O71" s="329">
        <f t="shared" si="3"/>
        <v>883459.99089999869</v>
      </c>
    </row>
    <row r="72" spans="1:16" hidden="1" x14ac:dyDescent="0.15">
      <c r="A72" s="193"/>
      <c r="B72" s="193"/>
      <c r="C72" s="329"/>
      <c r="D72" s="216"/>
      <c r="E72" s="193"/>
      <c r="F72" s="193"/>
      <c r="G72" s="329"/>
      <c r="H72" s="216"/>
      <c r="I72" s="329"/>
      <c r="J72" s="193"/>
      <c r="K72" s="193"/>
      <c r="L72" s="329"/>
      <c r="M72" s="193"/>
      <c r="N72" s="329">
        <f t="shared" si="2"/>
        <v>253782.19989999881</v>
      </c>
      <c r="O72" s="329">
        <f t="shared" si="3"/>
        <v>883459.99089999869</v>
      </c>
    </row>
    <row r="73" spans="1:16" x14ac:dyDescent="0.15">
      <c r="A73" s="220"/>
      <c r="B73" s="220"/>
      <c r="C73" s="334"/>
      <c r="D73" s="222"/>
      <c r="E73" s="220"/>
      <c r="F73" s="220"/>
      <c r="G73" s="334"/>
      <c r="H73" s="222"/>
      <c r="I73" s="334"/>
      <c r="J73" s="220"/>
      <c r="K73" s="220"/>
      <c r="L73" s="334"/>
      <c r="M73" s="220"/>
      <c r="N73" s="329">
        <f t="shared" si="2"/>
        <v>253782.19989999881</v>
      </c>
      <c r="O73" s="329">
        <f t="shared" si="3"/>
        <v>883459.99089999869</v>
      </c>
    </row>
    <row r="74" spans="1:16" x14ac:dyDescent="0.15">
      <c r="A74" s="224"/>
      <c r="B74" s="224"/>
      <c r="C74" s="335">
        <f>SUM(C7:C73)</f>
        <v>788739.36989999888</v>
      </c>
      <c r="D74" s="224"/>
      <c r="E74" s="224"/>
      <c r="F74" s="224"/>
      <c r="G74" s="335">
        <f>SUM(G7:G72)</f>
        <v>539831.79099999997</v>
      </c>
      <c r="H74" s="226"/>
      <c r="I74" s="335">
        <f>SUM(I7:I72)</f>
        <v>290844.01000000007</v>
      </c>
      <c r="J74" s="224"/>
      <c r="K74" s="224"/>
      <c r="L74" s="335">
        <f>SUM(L9:L72)</f>
        <v>154267.15999999997</v>
      </c>
      <c r="M74" s="224"/>
      <c r="N74" s="227"/>
      <c r="O74" s="228">
        <f>C74+G74-I74-L74</f>
        <v>883459.99089999893</v>
      </c>
      <c r="P74" s="259"/>
    </row>
    <row r="75" spans="1:16" x14ac:dyDescent="0.15">
      <c r="A75" s="230"/>
      <c r="B75" s="615"/>
      <c r="C75" s="615"/>
      <c r="D75" s="615"/>
      <c r="E75" s="231"/>
      <c r="F75" s="436"/>
      <c r="G75" s="232"/>
      <c r="H75" s="233"/>
      <c r="I75" s="234"/>
      <c r="J75" s="272"/>
      <c r="K75" s="235" t="s">
        <v>200</v>
      </c>
      <c r="L75" s="236">
        <f>+L74+I74</f>
        <v>445111.17000000004</v>
      </c>
      <c r="M75" s="284"/>
      <c r="N75" s="330">
        <f>+N73</f>
        <v>253782.19989999881</v>
      </c>
      <c r="O75" s="331" t="s">
        <v>1800</v>
      </c>
      <c r="P75" s="259"/>
    </row>
    <row r="76" spans="1:16" x14ac:dyDescent="0.15">
      <c r="A76" s="181"/>
      <c r="B76" s="437"/>
      <c r="C76" s="336"/>
      <c r="D76" s="437"/>
      <c r="E76" s="231"/>
      <c r="F76" s="436"/>
      <c r="G76" s="232"/>
      <c r="H76" s="233"/>
      <c r="I76" s="234"/>
      <c r="J76" s="273"/>
      <c r="K76" s="235"/>
      <c r="L76" s="236"/>
      <c r="M76" s="284"/>
      <c r="N76" s="330">
        <f>+C10</f>
        <v>89846</v>
      </c>
      <c r="O76" s="331" t="s">
        <v>1801</v>
      </c>
    </row>
    <row r="77" spans="1:16" x14ac:dyDescent="0.15">
      <c r="A77" s="230" t="s">
        <v>1798</v>
      </c>
      <c r="B77" s="438" t="s">
        <v>1805</v>
      </c>
      <c r="C77" s="336"/>
      <c r="D77" s="437"/>
      <c r="E77" s="231" t="s">
        <v>67</v>
      </c>
      <c r="F77" s="436">
        <v>31297517.23</v>
      </c>
      <c r="G77" s="232" t="s">
        <v>98</v>
      </c>
      <c r="H77" s="233">
        <v>41120</v>
      </c>
      <c r="I77" s="234" t="s">
        <v>199</v>
      </c>
      <c r="J77" s="273">
        <v>33293.69</v>
      </c>
      <c r="K77" s="268"/>
      <c r="L77" s="236"/>
      <c r="M77" s="235"/>
      <c r="N77" s="330">
        <f>+G12+G19+G24</f>
        <v>382864.2049999981</v>
      </c>
      <c r="O77" s="331" t="s">
        <v>1839</v>
      </c>
    </row>
    <row r="78" spans="1:16" x14ac:dyDescent="0.15">
      <c r="A78" s="230" t="s">
        <v>1799</v>
      </c>
      <c r="B78" s="438" t="s">
        <v>1841</v>
      </c>
      <c r="C78" s="336"/>
      <c r="D78" s="437"/>
      <c r="E78" s="231" t="s">
        <v>67</v>
      </c>
      <c r="F78" s="436">
        <v>30385982.48</v>
      </c>
      <c r="G78" s="232" t="s">
        <v>98</v>
      </c>
      <c r="H78" s="233">
        <v>41128</v>
      </c>
      <c r="I78" s="234" t="s">
        <v>199</v>
      </c>
      <c r="J78" s="273">
        <v>57731.929999999993</v>
      </c>
      <c r="K78" s="268"/>
      <c r="L78" s="236"/>
      <c r="M78" s="235"/>
      <c r="N78" s="330">
        <f>+G25+G39</f>
        <v>156967.5860000019</v>
      </c>
      <c r="O78" s="331" t="s">
        <v>1843</v>
      </c>
    </row>
    <row r="79" spans="1:16" x14ac:dyDescent="0.15">
      <c r="A79" s="230" t="s">
        <v>1800</v>
      </c>
      <c r="B79" s="438" t="s">
        <v>1842</v>
      </c>
      <c r="C79" s="336"/>
      <c r="D79" s="437"/>
      <c r="E79" s="231" t="s">
        <v>67</v>
      </c>
      <c r="F79" s="436">
        <v>15757009.82</v>
      </c>
      <c r="G79" s="232" t="s">
        <v>98</v>
      </c>
      <c r="H79" s="233">
        <v>41136</v>
      </c>
      <c r="I79" s="234" t="s">
        <v>199</v>
      </c>
      <c r="J79" s="273">
        <v>63241.540000000008</v>
      </c>
      <c r="K79" s="268"/>
      <c r="L79" s="236"/>
      <c r="M79" s="235"/>
      <c r="N79" s="330"/>
      <c r="O79" s="331"/>
    </row>
    <row r="80" spans="1:16" ht="12" thickBot="1" x14ac:dyDescent="0.2">
      <c r="A80" s="181"/>
      <c r="B80" s="437"/>
      <c r="C80" s="336"/>
      <c r="D80" s="437"/>
      <c r="E80" s="231"/>
      <c r="F80" s="436"/>
      <c r="G80" s="232"/>
      <c r="H80" s="233"/>
      <c r="I80" s="401" t="s">
        <v>320</v>
      </c>
      <c r="J80" s="274">
        <f>SUM(J77:J79)</f>
        <v>154267.16</v>
      </c>
      <c r="K80" s="268"/>
      <c r="L80" s="236"/>
      <c r="M80" s="235"/>
      <c r="N80" s="330"/>
      <c r="O80" s="331"/>
    </row>
    <row r="81" spans="1:16" ht="12" thickTop="1" x14ac:dyDescent="0.15">
      <c r="A81" s="181"/>
      <c r="B81" s="437"/>
      <c r="C81" s="336"/>
      <c r="D81" s="437"/>
      <c r="E81" s="231"/>
      <c r="F81" s="436"/>
      <c r="G81" s="232"/>
      <c r="H81" s="233"/>
      <c r="I81" s="234"/>
      <c r="J81" s="273"/>
      <c r="K81" s="268"/>
      <c r="L81" s="236"/>
      <c r="M81" s="235"/>
      <c r="N81" s="330"/>
      <c r="O81" s="331"/>
    </row>
    <row r="82" spans="1:16" x14ac:dyDescent="0.15">
      <c r="A82" s="181"/>
      <c r="B82" s="181" t="s">
        <v>10</v>
      </c>
      <c r="C82" s="348" t="s">
        <v>1008</v>
      </c>
      <c r="D82" s="181" t="s">
        <v>1118</v>
      </c>
      <c r="E82" s="181" t="s">
        <v>871</v>
      </c>
      <c r="F82" s="181" t="s">
        <v>872</v>
      </c>
      <c r="G82" s="181" t="s">
        <v>18</v>
      </c>
      <c r="J82" s="259"/>
      <c r="K82" s="268"/>
      <c r="L82" s="236"/>
      <c r="M82" s="235"/>
      <c r="N82" s="330"/>
      <c r="O82" s="331"/>
    </row>
    <row r="83" spans="1:16" x14ac:dyDescent="0.15">
      <c r="A83" s="230" t="s">
        <v>1798</v>
      </c>
      <c r="B83" s="180">
        <v>33294</v>
      </c>
      <c r="C83" s="349">
        <v>24.475899999999999</v>
      </c>
      <c r="D83" s="350">
        <f>+B83*C83</f>
        <v>814900.61459999997</v>
      </c>
      <c r="E83" s="350">
        <f t="shared" ref="E83:E85" si="8">+D83*0.01</f>
        <v>8149.0061459999997</v>
      </c>
      <c r="F83" s="350">
        <f t="shared" ref="F83:F85" si="9">+E83*0.1</f>
        <v>814.90061460000004</v>
      </c>
      <c r="G83" s="351">
        <f t="shared" ref="G83:G85" si="10">+E83+F83</f>
        <v>8963.906760599999</v>
      </c>
      <c r="J83" s="229"/>
      <c r="K83" s="268"/>
      <c r="L83" s="236"/>
      <c r="M83" s="235"/>
      <c r="N83" s="330"/>
      <c r="O83" s="331"/>
    </row>
    <row r="84" spans="1:16" x14ac:dyDescent="0.15">
      <c r="A84" s="230" t="s">
        <v>1799</v>
      </c>
      <c r="B84" s="180">
        <v>57732</v>
      </c>
      <c r="C84" s="349">
        <v>24.318000000000001</v>
      </c>
      <c r="D84" s="350">
        <f t="shared" ref="D84:D85" si="11">+B84*C84</f>
        <v>1403926.7760000001</v>
      </c>
      <c r="E84" s="350">
        <f t="shared" si="8"/>
        <v>14039.267760000001</v>
      </c>
      <c r="F84" s="350">
        <f t="shared" si="9"/>
        <v>1403.9267760000002</v>
      </c>
      <c r="G84" s="351">
        <f t="shared" si="10"/>
        <v>15443.194536000001</v>
      </c>
      <c r="J84" s="259"/>
      <c r="L84" s="236"/>
      <c r="M84" s="266">
        <f>+O84-O74</f>
        <v>0</v>
      </c>
      <c r="N84" s="228" t="s">
        <v>56</v>
      </c>
      <c r="O84" s="333">
        <f>SUM(N75:N83)</f>
        <v>883459.99089999881</v>
      </c>
      <c r="P84" s="259"/>
    </row>
    <row r="85" spans="1:16" x14ac:dyDescent="0.15">
      <c r="A85" s="230" t="s">
        <v>1800</v>
      </c>
      <c r="B85" s="180">
        <v>63242</v>
      </c>
      <c r="C85" s="349">
        <v>24.927900000000001</v>
      </c>
      <c r="D85" s="350">
        <f t="shared" si="11"/>
        <v>1576490.2518</v>
      </c>
      <c r="E85" s="350">
        <f t="shared" si="8"/>
        <v>15764.902518000001</v>
      </c>
      <c r="F85" s="350">
        <f t="shared" si="9"/>
        <v>1576.4902518000001</v>
      </c>
      <c r="G85" s="351">
        <f t="shared" si="10"/>
        <v>17341.392769800001</v>
      </c>
      <c r="J85" s="259"/>
      <c r="L85" s="236"/>
      <c r="M85" s="266"/>
      <c r="P85" s="259"/>
    </row>
    <row r="86" spans="1:16" ht="12" thickBot="1" x14ac:dyDescent="0.2">
      <c r="A86" s="181"/>
      <c r="B86" s="381">
        <f>SUM(B83:B85)</f>
        <v>154268</v>
      </c>
      <c r="C86" s="349"/>
      <c r="D86" s="350"/>
      <c r="E86" s="380">
        <f>SUM(E83:E85)</f>
        <v>37953.176424000005</v>
      </c>
      <c r="F86" s="380">
        <f t="shared" ref="F86:G86" si="12">SUM(F83:F85)</f>
        <v>3795.3176424000003</v>
      </c>
      <c r="G86" s="380">
        <f t="shared" si="12"/>
        <v>41748.494066400002</v>
      </c>
      <c r="J86" s="259"/>
    </row>
    <row r="87" spans="1:16" ht="12" thickTop="1" x14ac:dyDescent="0.15">
      <c r="J87" s="259"/>
    </row>
  </sheetData>
  <mergeCells count="7">
    <mergeCell ref="B75:D7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P92"/>
  <sheetViews>
    <sheetView zoomScale="115" zoomScaleNormal="115" workbookViewId="0">
      <pane ySplit="6" topLeftCell="A7" activePane="bottomLeft" state="frozen"/>
      <selection pane="bottomLeft" activeCell="F28" sqref="F2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1766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1747</v>
      </c>
      <c r="B7" s="263"/>
      <c r="C7" s="328">
        <v>413845.77719999914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413845.77719999914</v>
      </c>
      <c r="O7" s="328">
        <f>+C73</f>
        <v>818308.25819999911</v>
      </c>
    </row>
    <row r="8" spans="1:15" x14ac:dyDescent="0.15">
      <c r="A8" s="193" t="s">
        <v>1751</v>
      </c>
      <c r="B8" s="193"/>
      <c r="C8" s="329">
        <v>89806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413845.77719999914</v>
      </c>
      <c r="O8" s="329">
        <f>O7+G8-I8-L8</f>
        <v>818308.25819999911</v>
      </c>
    </row>
    <row r="9" spans="1:15" x14ac:dyDescent="0.15">
      <c r="A9" s="193" t="s">
        <v>1748</v>
      </c>
      <c r="B9" s="193"/>
      <c r="C9" s="329">
        <v>314656.48100000003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413845.77719999914</v>
      </c>
      <c r="O9" s="329">
        <f t="shared" ref="O9" si="1">O8+G9-I9-L9</f>
        <v>818308.25819999911</v>
      </c>
    </row>
    <row r="10" spans="1:15" x14ac:dyDescent="0.15">
      <c r="A10" s="193"/>
      <c r="B10" s="193"/>
      <c r="C10" s="329"/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2" si="2">+N9-I10-L10</f>
        <v>413845.77719999914</v>
      </c>
      <c r="O10" s="329">
        <f t="shared" ref="O10:O72" si="3">O9+G10-I10-L10</f>
        <v>818308.25819999911</v>
      </c>
    </row>
    <row r="11" spans="1:15" x14ac:dyDescent="0.15">
      <c r="A11" s="193"/>
      <c r="B11" s="193"/>
      <c r="C11" s="329"/>
      <c r="D11" s="193" t="s">
        <v>1767</v>
      </c>
      <c r="E11" s="193" t="s">
        <v>319</v>
      </c>
      <c r="F11" s="193" t="s">
        <v>1748</v>
      </c>
      <c r="G11" s="329">
        <v>134866.06699999998</v>
      </c>
      <c r="H11" s="193" t="s">
        <v>1767</v>
      </c>
      <c r="I11" s="329">
        <v>11711.39</v>
      </c>
      <c r="J11" s="193" t="s">
        <v>1747</v>
      </c>
      <c r="K11" s="193" t="s">
        <v>1803</v>
      </c>
      <c r="L11" s="329">
        <v>50403.7</v>
      </c>
      <c r="M11" s="193" t="s">
        <v>1747</v>
      </c>
      <c r="N11" s="329">
        <f t="shared" si="2"/>
        <v>351730.68719999911</v>
      </c>
      <c r="O11" s="329">
        <f t="shared" si="3"/>
        <v>891059.23519999918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1767</v>
      </c>
      <c r="I12" s="329"/>
      <c r="J12" s="193"/>
      <c r="K12" s="193" t="s">
        <v>1803</v>
      </c>
      <c r="L12" s="329">
        <v>2926.35</v>
      </c>
      <c r="M12" s="193" t="s">
        <v>1747</v>
      </c>
      <c r="N12" s="329">
        <f t="shared" si="2"/>
        <v>348804.33719999914</v>
      </c>
      <c r="O12" s="329">
        <f t="shared" si="3"/>
        <v>888132.8851999992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1767</v>
      </c>
      <c r="I13" s="329"/>
      <c r="J13" s="193"/>
      <c r="K13" s="193" t="s">
        <v>1803</v>
      </c>
      <c r="L13" s="329">
        <v>18253.759999999998</v>
      </c>
      <c r="M13" s="207" t="s">
        <v>1747</v>
      </c>
      <c r="N13" s="329">
        <f t="shared" si="2"/>
        <v>330550.57719999913</v>
      </c>
      <c r="O13" s="329">
        <f t="shared" si="3"/>
        <v>869879.12519999919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1768</v>
      </c>
      <c r="I14" s="329">
        <v>4247.82</v>
      </c>
      <c r="J14" s="193" t="s">
        <v>1747</v>
      </c>
      <c r="K14" s="193" t="s">
        <v>1803</v>
      </c>
      <c r="L14" s="329">
        <v>42918.71</v>
      </c>
      <c r="M14" s="207" t="s">
        <v>1747</v>
      </c>
      <c r="N14" s="329">
        <f t="shared" si="2"/>
        <v>283384.0471999991</v>
      </c>
      <c r="O14" s="329">
        <f t="shared" si="3"/>
        <v>822712.59519999928</v>
      </c>
    </row>
    <row r="15" spans="1:15" x14ac:dyDescent="0.15">
      <c r="A15" s="193"/>
      <c r="B15" s="193"/>
      <c r="C15" s="329"/>
      <c r="D15" s="201" t="s">
        <v>1769</v>
      </c>
      <c r="E15" s="193" t="s">
        <v>319</v>
      </c>
      <c r="F15" s="193" t="s">
        <v>1748</v>
      </c>
      <c r="G15" s="329">
        <v>134892.223</v>
      </c>
      <c r="H15" s="201" t="s">
        <v>1769</v>
      </c>
      <c r="I15" s="329">
        <v>9613.4500000000007</v>
      </c>
      <c r="J15" s="193" t="s">
        <v>1747</v>
      </c>
      <c r="K15" s="193" t="s">
        <v>1803</v>
      </c>
      <c r="L15" s="329">
        <v>38411.85</v>
      </c>
      <c r="M15" s="193" t="s">
        <v>1747</v>
      </c>
      <c r="N15" s="329">
        <f t="shared" si="2"/>
        <v>235358.74719999908</v>
      </c>
      <c r="O15" s="329">
        <f t="shared" si="3"/>
        <v>909579.51819999935</v>
      </c>
    </row>
    <row r="16" spans="1:15" x14ac:dyDescent="0.15">
      <c r="A16" s="193"/>
      <c r="B16" s="193"/>
      <c r="C16" s="329"/>
      <c r="D16" s="201" t="s">
        <v>1770</v>
      </c>
      <c r="E16" s="193" t="s">
        <v>319</v>
      </c>
      <c r="F16" s="193" t="s">
        <v>1748</v>
      </c>
      <c r="G16" s="329">
        <v>134828.65399999998</v>
      </c>
      <c r="H16" s="201" t="s">
        <v>1770</v>
      </c>
      <c r="I16" s="329">
        <v>4279.04</v>
      </c>
      <c r="J16" s="193" t="s">
        <v>1747</v>
      </c>
      <c r="K16" s="193" t="s">
        <v>1803</v>
      </c>
      <c r="L16" s="329">
        <v>39154.370000000003</v>
      </c>
      <c r="M16" s="193" t="s">
        <v>1747</v>
      </c>
      <c r="N16" s="329">
        <f t="shared" si="2"/>
        <v>191925.33719999908</v>
      </c>
      <c r="O16" s="329">
        <f t="shared" si="3"/>
        <v>1000974.7621999993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1770</v>
      </c>
      <c r="I17" s="329"/>
      <c r="J17" s="193"/>
      <c r="K17" s="193" t="s">
        <v>1803</v>
      </c>
      <c r="L17" s="329">
        <v>29452.14</v>
      </c>
      <c r="M17" s="193" t="s">
        <v>1747</v>
      </c>
      <c r="N17" s="329">
        <f t="shared" si="2"/>
        <v>162473.19719999906</v>
      </c>
      <c r="O17" s="329">
        <f t="shared" si="3"/>
        <v>971522.62219999928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1770</v>
      </c>
      <c r="I18" s="329"/>
      <c r="J18" s="193"/>
      <c r="K18" s="193" t="s">
        <v>1803</v>
      </c>
      <c r="L18" s="329">
        <v>17978.78</v>
      </c>
      <c r="M18" s="193" t="s">
        <v>1747</v>
      </c>
      <c r="N18" s="329">
        <f t="shared" si="2"/>
        <v>144494.41719999906</v>
      </c>
      <c r="O18" s="329">
        <f t="shared" si="3"/>
        <v>953543.84219999926</v>
      </c>
    </row>
    <row r="19" spans="1:15" x14ac:dyDescent="0.15">
      <c r="A19" s="193"/>
      <c r="B19" s="193"/>
      <c r="C19" s="329"/>
      <c r="D19" s="201" t="s">
        <v>1771</v>
      </c>
      <c r="E19" s="193" t="s">
        <v>319</v>
      </c>
      <c r="F19" s="193" t="s">
        <v>1748</v>
      </c>
      <c r="G19" s="329">
        <v>134858.80299999999</v>
      </c>
      <c r="H19" s="201" t="s">
        <v>1771</v>
      </c>
      <c r="I19" s="329">
        <v>2701.34</v>
      </c>
      <c r="J19" s="193" t="s">
        <v>1747</v>
      </c>
      <c r="K19" s="193" t="s">
        <v>1803</v>
      </c>
      <c r="L19" s="329">
        <v>54953.11</v>
      </c>
      <c r="M19" s="193" t="s">
        <v>1747</v>
      </c>
      <c r="N19" s="329">
        <f t="shared" si="2"/>
        <v>86839.967199999068</v>
      </c>
      <c r="O19" s="329">
        <f t="shared" si="3"/>
        <v>1030748.1951999991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1772</v>
      </c>
      <c r="I20" s="329">
        <v>4009.0800000000004</v>
      </c>
      <c r="J20" s="193" t="s">
        <v>1747</v>
      </c>
      <c r="K20" s="193" t="s">
        <v>1803</v>
      </c>
      <c r="L20" s="329">
        <v>39301.129999999997</v>
      </c>
      <c r="M20" s="193" t="s">
        <v>1747</v>
      </c>
      <c r="N20" s="329">
        <f t="shared" si="2"/>
        <v>43529.757199999069</v>
      </c>
      <c r="O20" s="329">
        <f t="shared" si="3"/>
        <v>987437.98519999918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1772</v>
      </c>
      <c r="I21" s="329"/>
      <c r="J21" s="193"/>
      <c r="K21" s="193" t="s">
        <v>1803</v>
      </c>
      <c r="L21" s="329">
        <v>18003.91</v>
      </c>
      <c r="M21" s="193" t="s">
        <v>1747</v>
      </c>
      <c r="N21" s="329">
        <f t="shared" si="2"/>
        <v>25525.847199999069</v>
      </c>
      <c r="O21" s="329">
        <f t="shared" si="3"/>
        <v>969434.07519999915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1772</v>
      </c>
      <c r="I22" s="329"/>
      <c r="J22" s="193"/>
      <c r="K22" s="193" t="s">
        <v>1803</v>
      </c>
      <c r="L22" s="329">
        <v>25525.847199999069</v>
      </c>
      <c r="M22" s="193" t="s">
        <v>1747</v>
      </c>
      <c r="N22" s="329">
        <f t="shared" si="2"/>
        <v>0</v>
      </c>
      <c r="O22" s="329">
        <f t="shared" si="3"/>
        <v>943908.22800000012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1772</v>
      </c>
      <c r="I23" s="329"/>
      <c r="J23" s="193"/>
      <c r="K23" s="193" t="s">
        <v>1802</v>
      </c>
      <c r="L23" s="329">
        <v>6852.2428000009304</v>
      </c>
      <c r="M23" s="193" t="s">
        <v>1751</v>
      </c>
      <c r="N23" s="329">
        <f>C8+N22-I23-L23</f>
        <v>82953.757199999076</v>
      </c>
      <c r="O23" s="329">
        <f t="shared" ref="O23:O24" si="4">O22+G23-I23-L23</f>
        <v>937055.98519999918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1773</v>
      </c>
      <c r="I24" s="329">
        <v>62984.23</v>
      </c>
      <c r="J24" s="193" t="s">
        <v>1751</v>
      </c>
      <c r="K24" s="193" t="s">
        <v>1802</v>
      </c>
      <c r="L24" s="329">
        <v>19969.527199999073</v>
      </c>
      <c r="M24" s="193" t="s">
        <v>1751</v>
      </c>
      <c r="N24" s="329">
        <f t="shared" ref="N24" si="5">+N23-I24-L24</f>
        <v>0</v>
      </c>
      <c r="O24" s="329">
        <f t="shared" si="4"/>
        <v>854102.22800000012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1773</v>
      </c>
      <c r="I25" s="329"/>
      <c r="J25" s="193"/>
      <c r="K25" s="193" t="s">
        <v>1803</v>
      </c>
      <c r="L25" s="329">
        <v>13617.4728000009</v>
      </c>
      <c r="M25" s="193" t="s">
        <v>1748</v>
      </c>
      <c r="N25" s="329">
        <f>C9+G11+G15+G16+G19+N24-I25-L25</f>
        <v>840484.75519999897</v>
      </c>
      <c r="O25" s="329">
        <f t="shared" ref="O25:O29" si="6">O24+G25-I25-L25</f>
        <v>840484.7551999992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1773</v>
      </c>
      <c r="I26" s="329"/>
      <c r="J26" s="193"/>
      <c r="K26" s="193" t="s">
        <v>1803</v>
      </c>
      <c r="L26" s="329">
        <v>32353.13</v>
      </c>
      <c r="M26" s="193" t="s">
        <v>1748</v>
      </c>
      <c r="N26" s="329">
        <f t="shared" ref="N26:N29" si="7">+N25-I26-L26</f>
        <v>808131.62519999896</v>
      </c>
      <c r="O26" s="329">
        <f t="shared" si="6"/>
        <v>808131.62519999919</v>
      </c>
    </row>
    <row r="27" spans="1:15" x14ac:dyDescent="0.15">
      <c r="A27" s="193"/>
      <c r="B27" s="193"/>
      <c r="C27" s="329"/>
      <c r="D27" s="201" t="s">
        <v>1774</v>
      </c>
      <c r="E27" s="193" t="s">
        <v>319</v>
      </c>
      <c r="F27" s="193" t="s">
        <v>1798</v>
      </c>
      <c r="G27" s="329">
        <v>44948.55</v>
      </c>
      <c r="H27" s="201" t="s">
        <v>1774</v>
      </c>
      <c r="I27" s="329">
        <v>4340.6233000000002</v>
      </c>
      <c r="J27" s="193" t="s">
        <v>1748</v>
      </c>
      <c r="K27" s="193" t="s">
        <v>1803</v>
      </c>
      <c r="L27" s="329">
        <v>31818.57</v>
      </c>
      <c r="M27" s="193" t="s">
        <v>1748</v>
      </c>
      <c r="N27" s="329">
        <f t="shared" si="7"/>
        <v>771972.43189999904</v>
      </c>
      <c r="O27" s="329">
        <f t="shared" si="6"/>
        <v>816920.98189999931</v>
      </c>
    </row>
    <row r="28" spans="1:15" x14ac:dyDescent="0.15">
      <c r="A28" s="193"/>
      <c r="B28" s="193"/>
      <c r="C28" s="329"/>
      <c r="D28" s="201" t="s">
        <v>1774</v>
      </c>
      <c r="E28" s="193" t="s">
        <v>1283</v>
      </c>
      <c r="F28" s="203" t="s">
        <v>1801</v>
      </c>
      <c r="G28" s="329">
        <v>44931</v>
      </c>
      <c r="H28" s="201" t="s">
        <v>1774</v>
      </c>
      <c r="I28" s="329"/>
      <c r="J28" s="193"/>
      <c r="K28" s="193" t="s">
        <v>1803</v>
      </c>
      <c r="L28" s="329">
        <v>38520.639999999999</v>
      </c>
      <c r="M28" s="193" t="s">
        <v>1748</v>
      </c>
      <c r="N28" s="329">
        <f t="shared" si="7"/>
        <v>733451.79189999902</v>
      </c>
      <c r="O28" s="329">
        <f t="shared" si="6"/>
        <v>823331.3418999993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1774</v>
      </c>
      <c r="I29" s="329"/>
      <c r="J29" s="193"/>
      <c r="K29" s="193" t="s">
        <v>1803</v>
      </c>
      <c r="L29" s="329">
        <v>17854.53</v>
      </c>
      <c r="M29" s="193" t="s">
        <v>1748</v>
      </c>
      <c r="N29" s="329">
        <f t="shared" si="7"/>
        <v>715597.26189999899</v>
      </c>
      <c r="O29" s="329">
        <f t="shared" si="6"/>
        <v>805476.81189999927</v>
      </c>
    </row>
    <row r="30" spans="1:15" x14ac:dyDescent="0.15">
      <c r="A30" s="193"/>
      <c r="B30" s="193"/>
      <c r="C30" s="329"/>
      <c r="D30" s="201" t="s">
        <v>1775</v>
      </c>
      <c r="E30" s="193" t="s">
        <v>319</v>
      </c>
      <c r="F30" s="193" t="s">
        <v>1798</v>
      </c>
      <c r="G30" s="329">
        <v>134906.22</v>
      </c>
      <c r="H30" s="201" t="s">
        <v>1775</v>
      </c>
      <c r="I30" s="329">
        <v>2214.5100000000002</v>
      </c>
      <c r="J30" s="193" t="s">
        <v>1748</v>
      </c>
      <c r="K30" s="193" t="s">
        <v>1803</v>
      </c>
      <c r="L30" s="329">
        <v>47726.02</v>
      </c>
      <c r="M30" s="193" t="s">
        <v>1748</v>
      </c>
      <c r="N30" s="329">
        <f t="shared" si="2"/>
        <v>665656.73189999897</v>
      </c>
      <c r="O30" s="329">
        <f t="shared" si="3"/>
        <v>890442.50189999922</v>
      </c>
    </row>
    <row r="31" spans="1:15" x14ac:dyDescent="0.15">
      <c r="A31" s="193"/>
      <c r="B31" s="193"/>
      <c r="C31" s="329"/>
      <c r="D31" s="201" t="s">
        <v>1776</v>
      </c>
      <c r="E31" s="193" t="s">
        <v>319</v>
      </c>
      <c r="F31" s="193" t="s">
        <v>1799</v>
      </c>
      <c r="G31" s="329">
        <v>45002.737999999998</v>
      </c>
      <c r="H31" s="201" t="s">
        <v>1776</v>
      </c>
      <c r="I31" s="329">
        <v>4923.49</v>
      </c>
      <c r="J31" s="193" t="s">
        <v>1748</v>
      </c>
      <c r="K31" s="193"/>
      <c r="L31" s="329"/>
      <c r="M31" s="193"/>
      <c r="N31" s="329">
        <f t="shared" si="2"/>
        <v>660733.24189999897</v>
      </c>
      <c r="O31" s="329">
        <f t="shared" si="3"/>
        <v>930521.74989999924</v>
      </c>
    </row>
    <row r="32" spans="1:15" x14ac:dyDescent="0.15">
      <c r="A32" s="193"/>
      <c r="B32" s="193"/>
      <c r="C32" s="329"/>
      <c r="D32" s="201" t="s">
        <v>1777</v>
      </c>
      <c r="E32" s="193" t="s">
        <v>319</v>
      </c>
      <c r="F32" s="193" t="s">
        <v>1799</v>
      </c>
      <c r="G32" s="329">
        <v>89896.307000000001</v>
      </c>
      <c r="H32" s="201" t="s">
        <v>1777</v>
      </c>
      <c r="I32" s="329">
        <v>2106.15</v>
      </c>
      <c r="J32" s="193" t="s">
        <v>1748</v>
      </c>
      <c r="K32" s="193" t="s">
        <v>1803</v>
      </c>
      <c r="L32" s="329">
        <v>9193.19</v>
      </c>
      <c r="M32" s="193" t="s">
        <v>1748</v>
      </c>
      <c r="N32" s="329">
        <f t="shared" si="2"/>
        <v>649433.90189999901</v>
      </c>
      <c r="O32" s="329">
        <f t="shared" si="3"/>
        <v>1009118.7168999993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1777</v>
      </c>
      <c r="I33" s="329"/>
      <c r="J33" s="193"/>
      <c r="K33" s="193" t="s">
        <v>1803</v>
      </c>
      <c r="L33" s="329">
        <v>17733.57</v>
      </c>
      <c r="M33" s="193" t="s">
        <v>1748</v>
      </c>
      <c r="N33" s="329">
        <f t="shared" si="2"/>
        <v>631700.33189999906</v>
      </c>
      <c r="O33" s="329">
        <f t="shared" si="3"/>
        <v>991385.14689999935</v>
      </c>
    </row>
    <row r="34" spans="1:15" x14ac:dyDescent="0.15">
      <c r="A34" s="193"/>
      <c r="B34" s="193"/>
      <c r="C34" s="329"/>
      <c r="D34" s="201"/>
      <c r="E34" s="193"/>
      <c r="F34" s="193"/>
      <c r="G34" s="329"/>
      <c r="H34" s="201" t="s">
        <v>1778</v>
      </c>
      <c r="I34" s="329">
        <v>3214.4700000000003</v>
      </c>
      <c r="J34" s="193" t="s">
        <v>1748</v>
      </c>
      <c r="K34" s="193"/>
      <c r="L34" s="329"/>
      <c r="M34" s="193"/>
      <c r="N34" s="329">
        <f t="shared" si="2"/>
        <v>628485.86189999909</v>
      </c>
      <c r="O34" s="329">
        <f t="shared" si="3"/>
        <v>988170.67689999938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1779</v>
      </c>
      <c r="I35" s="329">
        <v>2195.3200000000002</v>
      </c>
      <c r="J35" s="193" t="s">
        <v>1748</v>
      </c>
      <c r="K35" s="193"/>
      <c r="L35" s="329"/>
      <c r="M35" s="193"/>
      <c r="N35" s="329">
        <f t="shared" si="2"/>
        <v>626290.54189999914</v>
      </c>
      <c r="O35" s="329">
        <f t="shared" si="3"/>
        <v>985975.35689999943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1780</v>
      </c>
      <c r="I36" s="329">
        <v>5519.34</v>
      </c>
      <c r="J36" s="193" t="s">
        <v>1748</v>
      </c>
      <c r="K36" s="193"/>
      <c r="L36" s="329"/>
      <c r="M36" s="193"/>
      <c r="N36" s="329">
        <f t="shared" si="2"/>
        <v>620771.20189999917</v>
      </c>
      <c r="O36" s="329">
        <f t="shared" si="3"/>
        <v>980456.01689999946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1781</v>
      </c>
      <c r="I37" s="329">
        <v>3265.04</v>
      </c>
      <c r="J37" s="193" t="s">
        <v>1748</v>
      </c>
      <c r="K37" s="193" t="s">
        <v>1803</v>
      </c>
      <c r="L37" s="329">
        <v>18861.75</v>
      </c>
      <c r="M37" s="193" t="s">
        <v>1748</v>
      </c>
      <c r="N37" s="329">
        <f t="shared" si="2"/>
        <v>598644.41189999913</v>
      </c>
      <c r="O37" s="329">
        <f t="shared" si="3"/>
        <v>958329.22689999943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1782</v>
      </c>
      <c r="I38" s="329">
        <v>4660.5300000000007</v>
      </c>
      <c r="J38" s="193" t="s">
        <v>1748</v>
      </c>
      <c r="K38" s="193" t="s">
        <v>1803</v>
      </c>
      <c r="L38" s="329">
        <v>2157.62</v>
      </c>
      <c r="M38" s="193" t="s">
        <v>1748</v>
      </c>
      <c r="N38" s="329">
        <f t="shared" si="2"/>
        <v>591826.26189999911</v>
      </c>
      <c r="O38" s="329">
        <f t="shared" si="3"/>
        <v>951511.0768999994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1783</v>
      </c>
      <c r="I39" s="329">
        <v>7238.55</v>
      </c>
      <c r="J39" s="193" t="s">
        <v>1748</v>
      </c>
      <c r="K39" s="193"/>
      <c r="L39" s="329"/>
      <c r="M39" s="193"/>
      <c r="N39" s="329">
        <f t="shared" si="2"/>
        <v>584587.71189999906</v>
      </c>
      <c r="O39" s="329">
        <f t="shared" si="3"/>
        <v>944272.52689999936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1784</v>
      </c>
      <c r="I40" s="329">
        <v>3915.6499999999996</v>
      </c>
      <c r="J40" s="193" t="s">
        <v>1748</v>
      </c>
      <c r="K40" s="193" t="s">
        <v>1803</v>
      </c>
      <c r="L40" s="329">
        <v>18510.5</v>
      </c>
      <c r="M40" s="193" t="s">
        <v>1748</v>
      </c>
      <c r="N40" s="329">
        <f t="shared" si="2"/>
        <v>562161.56189999904</v>
      </c>
      <c r="O40" s="329">
        <f t="shared" si="3"/>
        <v>921846.37689999933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1785</v>
      </c>
      <c r="I41" s="329">
        <v>2410.84</v>
      </c>
      <c r="J41" s="193" t="s">
        <v>1748</v>
      </c>
      <c r="K41" s="193"/>
      <c r="L41" s="329"/>
      <c r="M41" s="193"/>
      <c r="N41" s="329">
        <f t="shared" si="2"/>
        <v>559750.72189999907</v>
      </c>
      <c r="O41" s="329">
        <f t="shared" si="3"/>
        <v>919435.53689999937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1786</v>
      </c>
      <c r="I42" s="329">
        <v>4387.4299999999994</v>
      </c>
      <c r="J42" s="193" t="s">
        <v>1748</v>
      </c>
      <c r="K42" s="193"/>
      <c r="L42" s="329"/>
      <c r="M42" s="193"/>
      <c r="N42" s="329">
        <f t="shared" si="2"/>
        <v>555363.29189999902</v>
      </c>
      <c r="O42" s="329">
        <f t="shared" si="3"/>
        <v>915048.10689999931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1787</v>
      </c>
      <c r="I43" s="329">
        <v>4965.8999999999996</v>
      </c>
      <c r="J43" s="193" t="s">
        <v>1748</v>
      </c>
      <c r="K43" s="193"/>
      <c r="L43" s="329"/>
      <c r="M43" s="193"/>
      <c r="N43" s="329">
        <f t="shared" si="2"/>
        <v>550397.391899999</v>
      </c>
      <c r="O43" s="329">
        <f t="shared" si="3"/>
        <v>910082.20689999929</v>
      </c>
    </row>
    <row r="44" spans="1:15" x14ac:dyDescent="0.15">
      <c r="A44" s="193"/>
      <c r="B44" s="193"/>
      <c r="C44" s="329"/>
      <c r="D44" s="201"/>
      <c r="E44" s="193"/>
      <c r="F44" s="203"/>
      <c r="G44" s="329"/>
      <c r="H44" s="201" t="s">
        <v>1788</v>
      </c>
      <c r="I44" s="329">
        <v>9191.130000000001</v>
      </c>
      <c r="J44" s="193" t="s">
        <v>1748</v>
      </c>
      <c r="K44" s="193" t="s">
        <v>1803</v>
      </c>
      <c r="L44" s="329">
        <v>17650.52</v>
      </c>
      <c r="M44" s="193" t="s">
        <v>1748</v>
      </c>
      <c r="N44" s="329">
        <f t="shared" si="2"/>
        <v>523555.74189999897</v>
      </c>
      <c r="O44" s="329">
        <f t="shared" si="3"/>
        <v>883240.55689999927</v>
      </c>
    </row>
    <row r="45" spans="1:15" x14ac:dyDescent="0.15">
      <c r="A45" s="193"/>
      <c r="B45" s="193"/>
      <c r="C45" s="329"/>
      <c r="D45" s="201"/>
      <c r="E45" s="193"/>
      <c r="F45" s="193"/>
      <c r="G45" s="329"/>
      <c r="H45" s="201" t="s">
        <v>1789</v>
      </c>
      <c r="I45" s="329">
        <v>10856.27</v>
      </c>
      <c r="J45" s="193" t="s">
        <v>1748</v>
      </c>
      <c r="K45" s="193" t="s">
        <v>1803</v>
      </c>
      <c r="L45" s="329">
        <v>79518.679999999993</v>
      </c>
      <c r="M45" s="193" t="s">
        <v>1748</v>
      </c>
      <c r="N45" s="329">
        <f t="shared" si="2"/>
        <v>433180.79189999896</v>
      </c>
      <c r="O45" s="329">
        <f t="shared" si="3"/>
        <v>792865.60689999931</v>
      </c>
    </row>
    <row r="46" spans="1:15" x14ac:dyDescent="0.15">
      <c r="A46" s="193"/>
      <c r="B46" s="193"/>
      <c r="C46" s="329"/>
      <c r="D46" s="201" t="s">
        <v>1790</v>
      </c>
      <c r="E46" s="193" t="s">
        <v>319</v>
      </c>
      <c r="F46" s="193" t="s">
        <v>1800</v>
      </c>
      <c r="G46" s="329">
        <v>134856.03</v>
      </c>
      <c r="H46" s="201" t="s">
        <v>1790</v>
      </c>
      <c r="I46" s="329">
        <v>7050.12</v>
      </c>
      <c r="J46" s="193" t="s">
        <v>1748</v>
      </c>
      <c r="K46" s="193" t="s">
        <v>1803</v>
      </c>
      <c r="L46" s="329">
        <v>138450.81</v>
      </c>
      <c r="M46" s="193" t="s">
        <v>1748</v>
      </c>
      <c r="N46" s="329">
        <f t="shared" si="2"/>
        <v>287679.86189999897</v>
      </c>
      <c r="O46" s="329">
        <f t="shared" si="3"/>
        <v>782220.70689999941</v>
      </c>
    </row>
    <row r="47" spans="1:15" x14ac:dyDescent="0.15">
      <c r="A47" s="193"/>
      <c r="B47" s="193"/>
      <c r="C47" s="329"/>
      <c r="D47" s="201" t="s">
        <v>1791</v>
      </c>
      <c r="E47" s="193" t="s">
        <v>319</v>
      </c>
      <c r="F47" s="193" t="s">
        <v>1800</v>
      </c>
      <c r="G47" s="329">
        <v>269610.97899999999</v>
      </c>
      <c r="H47" s="201" t="s">
        <v>1791</v>
      </c>
      <c r="I47" s="329">
        <v>3653.03</v>
      </c>
      <c r="J47" s="193" t="s">
        <v>1748</v>
      </c>
      <c r="K47" s="193" t="s">
        <v>1803</v>
      </c>
      <c r="L47" s="329">
        <v>142384.42000000001</v>
      </c>
      <c r="M47" s="193" t="s">
        <v>1748</v>
      </c>
      <c r="N47" s="329">
        <f t="shared" si="2"/>
        <v>141642.41189999893</v>
      </c>
      <c r="O47" s="329">
        <f t="shared" si="3"/>
        <v>905794.23589999939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1791</v>
      </c>
      <c r="I48" s="329"/>
      <c r="J48" s="193"/>
      <c r="K48" s="193" t="s">
        <v>1803</v>
      </c>
      <c r="L48" s="329">
        <v>739.4</v>
      </c>
      <c r="M48" s="193" t="s">
        <v>1748</v>
      </c>
      <c r="N48" s="329">
        <f t="shared" si="2"/>
        <v>140903.01189999894</v>
      </c>
      <c r="O48" s="329">
        <f t="shared" si="3"/>
        <v>905054.83589999937</v>
      </c>
    </row>
    <row r="49" spans="1:15" x14ac:dyDescent="0.15">
      <c r="A49" s="193"/>
      <c r="B49" s="193"/>
      <c r="C49" s="329"/>
      <c r="D49" s="201"/>
      <c r="E49" s="193"/>
      <c r="F49" s="203"/>
      <c r="G49" s="329"/>
      <c r="H49" s="201" t="s">
        <v>1791</v>
      </c>
      <c r="I49" s="329"/>
      <c r="J49" s="193"/>
      <c r="K49" s="193" t="s">
        <v>1803</v>
      </c>
      <c r="L49" s="329">
        <v>17866.5</v>
      </c>
      <c r="M49" s="193" t="s">
        <v>1748</v>
      </c>
      <c r="N49" s="329">
        <f t="shared" si="2"/>
        <v>123036.51189999894</v>
      </c>
      <c r="O49" s="329">
        <f t="shared" si="3"/>
        <v>887188.33589999937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1792</v>
      </c>
      <c r="I50" s="329">
        <v>7210.08</v>
      </c>
      <c r="J50" s="193" t="s">
        <v>1748</v>
      </c>
      <c r="K50" s="193"/>
      <c r="L50" s="329"/>
      <c r="M50" s="203"/>
      <c r="N50" s="329">
        <f t="shared" ref="N50:N55" si="8">+N49-I50-L50</f>
        <v>115826.43189999893</v>
      </c>
      <c r="O50" s="329">
        <f t="shared" ref="O50:O55" si="9">O49+G50-I50-L50</f>
        <v>879978.25589999941</v>
      </c>
    </row>
    <row r="51" spans="1:15" x14ac:dyDescent="0.15">
      <c r="A51" s="193"/>
      <c r="B51" s="193"/>
      <c r="C51" s="329"/>
      <c r="D51" s="201"/>
      <c r="E51" s="193"/>
      <c r="F51" s="203"/>
      <c r="G51" s="329"/>
      <c r="H51" s="201" t="s">
        <v>1793</v>
      </c>
      <c r="I51" s="329">
        <v>41974.87</v>
      </c>
      <c r="J51" s="193" t="s">
        <v>1748</v>
      </c>
      <c r="K51" s="193" t="s">
        <v>1803</v>
      </c>
      <c r="L51" s="329">
        <v>73851.561899998924</v>
      </c>
      <c r="M51" s="193" t="s">
        <v>1748</v>
      </c>
      <c r="N51" s="329">
        <f t="shared" si="8"/>
        <v>0</v>
      </c>
      <c r="O51" s="329">
        <f t="shared" si="9"/>
        <v>764151.82400000049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1793</v>
      </c>
      <c r="I52" s="329"/>
      <c r="J52" s="203"/>
      <c r="K52" s="193" t="s">
        <v>1803</v>
      </c>
      <c r="L52" s="329">
        <v>44948.55</v>
      </c>
      <c r="M52" s="193" t="s">
        <v>1798</v>
      </c>
      <c r="N52" s="329">
        <f>G27+N51-I52-L52</f>
        <v>0</v>
      </c>
      <c r="O52" s="329">
        <f t="shared" si="9"/>
        <v>719203.27400000044</v>
      </c>
    </row>
    <row r="53" spans="1:15" x14ac:dyDescent="0.15">
      <c r="A53" s="193"/>
      <c r="B53" s="193"/>
      <c r="C53" s="329"/>
      <c r="D53" s="201"/>
      <c r="E53" s="193"/>
      <c r="F53" s="203"/>
      <c r="G53" s="329"/>
      <c r="H53" s="201"/>
      <c r="I53" s="329"/>
      <c r="J53" s="203"/>
      <c r="K53" s="193" t="s">
        <v>1802</v>
      </c>
      <c r="L53" s="329">
        <v>22270.0881000011</v>
      </c>
      <c r="M53" s="203" t="s">
        <v>1801</v>
      </c>
      <c r="N53" s="329">
        <f>G28+N52-I53-L53</f>
        <v>22660.9118999989</v>
      </c>
      <c r="O53" s="329">
        <f t="shared" si="9"/>
        <v>696933.18589999934</v>
      </c>
    </row>
    <row r="54" spans="1:15" x14ac:dyDescent="0.15">
      <c r="A54" s="193"/>
      <c r="B54" s="193"/>
      <c r="C54" s="329"/>
      <c r="D54" s="201" t="s">
        <v>1794</v>
      </c>
      <c r="E54" s="193" t="s">
        <v>319</v>
      </c>
      <c r="F54" s="193" t="s">
        <v>1800</v>
      </c>
      <c r="G54" s="329">
        <v>89880.684000000008</v>
      </c>
      <c r="H54" s="201" t="s">
        <v>1794</v>
      </c>
      <c r="I54" s="329">
        <v>8008.74</v>
      </c>
      <c r="J54" s="203" t="s">
        <v>1801</v>
      </c>
      <c r="K54" s="193"/>
      <c r="L54" s="329"/>
      <c r="M54" s="203"/>
      <c r="N54" s="329">
        <f t="shared" si="8"/>
        <v>14652.171899998901</v>
      </c>
      <c r="O54" s="329">
        <f t="shared" si="9"/>
        <v>778805.12989999936</v>
      </c>
    </row>
    <row r="55" spans="1:15" x14ac:dyDescent="0.15">
      <c r="A55" s="193"/>
      <c r="B55" s="193"/>
      <c r="C55" s="329"/>
      <c r="D55" s="201" t="s">
        <v>1794</v>
      </c>
      <c r="E55" s="193" t="s">
        <v>1283</v>
      </c>
      <c r="F55" s="203" t="s">
        <v>1801</v>
      </c>
      <c r="G55" s="329">
        <v>89846</v>
      </c>
      <c r="H55" s="201" t="s">
        <v>1794</v>
      </c>
      <c r="I55" s="329"/>
      <c r="J55" s="193"/>
      <c r="K55" s="193"/>
      <c r="L55" s="329"/>
      <c r="M55" s="203"/>
      <c r="N55" s="329">
        <f t="shared" si="8"/>
        <v>14652.171899998901</v>
      </c>
      <c r="O55" s="329">
        <f t="shared" si="9"/>
        <v>868651.12989999936</v>
      </c>
    </row>
    <row r="56" spans="1:15" x14ac:dyDescent="0.15">
      <c r="A56" s="193"/>
      <c r="B56" s="193"/>
      <c r="C56" s="329"/>
      <c r="D56" s="201"/>
      <c r="E56" s="193"/>
      <c r="F56" s="193"/>
      <c r="G56" s="329"/>
      <c r="H56" s="201" t="s">
        <v>1795</v>
      </c>
      <c r="I56" s="329">
        <v>4925.5</v>
      </c>
      <c r="J56" s="203" t="s">
        <v>1801</v>
      </c>
      <c r="K56" s="193" t="s">
        <v>1802</v>
      </c>
      <c r="L56" s="329">
        <v>9726.6718999989007</v>
      </c>
      <c r="M56" s="203" t="s">
        <v>1801</v>
      </c>
      <c r="N56" s="329">
        <f t="shared" ref="N56" si="10">+N55-I56-L56</f>
        <v>0</v>
      </c>
      <c r="O56" s="329">
        <f t="shared" ref="O56" si="11">O55+G56-I56-L56</f>
        <v>853998.95800000045</v>
      </c>
    </row>
    <row r="57" spans="1:15" x14ac:dyDescent="0.15">
      <c r="A57" s="193"/>
      <c r="B57" s="193"/>
      <c r="C57" s="329"/>
      <c r="D57" s="201"/>
      <c r="E57" s="193"/>
      <c r="F57" s="193"/>
      <c r="G57" s="329"/>
      <c r="H57" s="201" t="s">
        <v>1795</v>
      </c>
      <c r="I57" s="329"/>
      <c r="J57" s="193"/>
      <c r="K57" s="193" t="s">
        <v>1803</v>
      </c>
      <c r="L57" s="329">
        <v>473.63810000109902</v>
      </c>
      <c r="M57" s="193" t="s">
        <v>1798</v>
      </c>
      <c r="N57" s="329">
        <f>G30+N56-I57-L57</f>
        <v>134432.58189999891</v>
      </c>
      <c r="O57" s="329">
        <f t="shared" ref="O57:O62" si="12">O56+G57-I57-L57</f>
        <v>853525.3198999993</v>
      </c>
    </row>
    <row r="58" spans="1:15" x14ac:dyDescent="0.15">
      <c r="A58" s="193"/>
      <c r="B58" s="193"/>
      <c r="C58" s="329"/>
      <c r="D58" s="201"/>
      <c r="E58" s="193"/>
      <c r="F58" s="203"/>
      <c r="G58" s="329"/>
      <c r="H58" s="201" t="s">
        <v>1795</v>
      </c>
      <c r="I58" s="329"/>
      <c r="J58" s="203"/>
      <c r="K58" s="193" t="s">
        <v>1803</v>
      </c>
      <c r="L58" s="329">
        <v>1225.6300000000001</v>
      </c>
      <c r="M58" s="203" t="s">
        <v>1798</v>
      </c>
      <c r="N58" s="329">
        <f t="shared" ref="N58:N62" si="13">+N57-I58-L58</f>
        <v>133206.95189999891</v>
      </c>
      <c r="O58" s="329">
        <f t="shared" si="12"/>
        <v>852299.6898999993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1795</v>
      </c>
      <c r="I59" s="329"/>
      <c r="J59" s="203"/>
      <c r="K59" s="193" t="s">
        <v>1803</v>
      </c>
      <c r="L59" s="329">
        <v>1181.72</v>
      </c>
      <c r="M59" s="203" t="s">
        <v>1798</v>
      </c>
      <c r="N59" s="329">
        <f t="shared" si="13"/>
        <v>132025.23189999891</v>
      </c>
      <c r="O59" s="329">
        <f t="shared" si="12"/>
        <v>851117.96989999933</v>
      </c>
    </row>
    <row r="60" spans="1:15" x14ac:dyDescent="0.15">
      <c r="A60" s="193"/>
      <c r="B60" s="193"/>
      <c r="C60" s="329"/>
      <c r="D60" s="201"/>
      <c r="E60" s="193"/>
      <c r="F60" s="203"/>
      <c r="G60" s="329"/>
      <c r="H60" s="201" t="s">
        <v>1795</v>
      </c>
      <c r="I60" s="329"/>
      <c r="J60" s="193"/>
      <c r="K60" s="193" t="s">
        <v>1803</v>
      </c>
      <c r="L60" s="329">
        <v>1213.6600000000001</v>
      </c>
      <c r="M60" s="203" t="s">
        <v>1798</v>
      </c>
      <c r="N60" s="329">
        <f t="shared" si="13"/>
        <v>130811.5718999989</v>
      </c>
      <c r="O60" s="329">
        <f t="shared" si="12"/>
        <v>849904.30989999929</v>
      </c>
    </row>
    <row r="61" spans="1:15" x14ac:dyDescent="0.15">
      <c r="A61" s="193"/>
      <c r="B61" s="193"/>
      <c r="C61" s="329"/>
      <c r="D61" s="201"/>
      <c r="E61" s="193"/>
      <c r="F61" s="203"/>
      <c r="G61" s="329"/>
      <c r="H61" s="201" t="s">
        <v>1795</v>
      </c>
      <c r="I61" s="329"/>
      <c r="J61" s="203"/>
      <c r="K61" s="193" t="s">
        <v>1803</v>
      </c>
      <c r="L61" s="329">
        <v>1237.6099999999999</v>
      </c>
      <c r="M61" s="193" t="s">
        <v>1798</v>
      </c>
      <c r="N61" s="329">
        <f t="shared" si="13"/>
        <v>129573.9618999989</v>
      </c>
      <c r="O61" s="329">
        <f t="shared" si="12"/>
        <v>848666.69989999931</v>
      </c>
    </row>
    <row r="62" spans="1:15" x14ac:dyDescent="0.15">
      <c r="A62" s="193"/>
      <c r="B62" s="193"/>
      <c r="C62" s="329"/>
      <c r="D62" s="201"/>
      <c r="E62" s="193"/>
      <c r="F62" s="203"/>
      <c r="G62" s="329"/>
      <c r="H62" s="201" t="s">
        <v>1796</v>
      </c>
      <c r="I62" s="329">
        <v>8424.74</v>
      </c>
      <c r="J62" s="203" t="s">
        <v>1798</v>
      </c>
      <c r="K62" s="193"/>
      <c r="L62" s="329"/>
      <c r="M62" s="203"/>
      <c r="N62" s="329">
        <f t="shared" si="13"/>
        <v>121149.2218999989</v>
      </c>
      <c r="O62" s="329">
        <f t="shared" si="12"/>
        <v>840241.95989999932</v>
      </c>
    </row>
    <row r="63" spans="1:15" x14ac:dyDescent="0.15">
      <c r="A63" s="193"/>
      <c r="B63" s="193"/>
      <c r="C63" s="329"/>
      <c r="D63" s="201"/>
      <c r="E63" s="193"/>
      <c r="F63" s="203"/>
      <c r="G63" s="329"/>
      <c r="H63" s="201" t="s">
        <v>1797</v>
      </c>
      <c r="I63" s="329">
        <v>13076.76</v>
      </c>
      <c r="J63" s="203" t="s">
        <v>1798</v>
      </c>
      <c r="K63" s="193" t="s">
        <v>1803</v>
      </c>
      <c r="L63" s="329">
        <v>38425.83</v>
      </c>
      <c r="M63" s="203" t="s">
        <v>1798</v>
      </c>
      <c r="N63" s="329">
        <f t="shared" si="2"/>
        <v>69646.631899998902</v>
      </c>
      <c r="O63" s="329">
        <f t="shared" si="3"/>
        <v>788739.36989999935</v>
      </c>
    </row>
    <row r="64" spans="1:15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203"/>
      <c r="K64" s="193"/>
      <c r="L64" s="329"/>
      <c r="M64" s="203"/>
      <c r="N64" s="329">
        <f t="shared" si="2"/>
        <v>69646.631899998902</v>
      </c>
      <c r="O64" s="329">
        <f t="shared" si="3"/>
        <v>788739.36989999935</v>
      </c>
    </row>
    <row r="65" spans="1:16" hidden="1" x14ac:dyDescent="0.15">
      <c r="A65" s="193"/>
      <c r="B65" s="193"/>
      <c r="C65" s="329"/>
      <c r="D65" s="201"/>
      <c r="E65" s="193"/>
      <c r="F65" s="203"/>
      <c r="G65" s="329"/>
      <c r="H65" s="201"/>
      <c r="I65" s="329"/>
      <c r="J65" s="203"/>
      <c r="K65" s="193"/>
      <c r="L65" s="329"/>
      <c r="M65" s="203"/>
      <c r="N65" s="329">
        <f t="shared" si="2"/>
        <v>69646.631899998902</v>
      </c>
      <c r="O65" s="329">
        <f t="shared" si="3"/>
        <v>788739.36989999935</v>
      </c>
    </row>
    <row r="66" spans="1:16" hidden="1" x14ac:dyDescent="0.15">
      <c r="A66" s="193"/>
      <c r="B66" s="193"/>
      <c r="C66" s="329"/>
      <c r="D66" s="201"/>
      <c r="E66" s="193"/>
      <c r="F66" s="193"/>
      <c r="G66" s="329"/>
      <c r="H66" s="201"/>
      <c r="I66" s="329"/>
      <c r="J66" s="203"/>
      <c r="K66" s="193"/>
      <c r="L66" s="329"/>
      <c r="M66" s="203"/>
      <c r="N66" s="329">
        <f t="shared" si="2"/>
        <v>69646.631899998902</v>
      </c>
      <c r="O66" s="329">
        <f t="shared" si="3"/>
        <v>788739.36989999935</v>
      </c>
    </row>
    <row r="67" spans="1:16" hidden="1" x14ac:dyDescent="0.15">
      <c r="A67" s="193"/>
      <c r="B67" s="193"/>
      <c r="C67" s="329"/>
      <c r="D67" s="201"/>
      <c r="E67" s="193"/>
      <c r="F67" s="203"/>
      <c r="G67" s="329"/>
      <c r="H67" s="201"/>
      <c r="I67" s="329"/>
      <c r="J67" s="193"/>
      <c r="K67" s="193"/>
      <c r="L67" s="329"/>
      <c r="M67" s="193"/>
      <c r="N67" s="329">
        <f t="shared" si="2"/>
        <v>69646.631899998902</v>
      </c>
      <c r="O67" s="329">
        <f t="shared" si="3"/>
        <v>788739.36989999935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2"/>
        <v>69646.631899998902</v>
      </c>
      <c r="O68" s="329">
        <f t="shared" si="3"/>
        <v>788739.36989999935</v>
      </c>
    </row>
    <row r="69" spans="1:16" hidden="1" x14ac:dyDescent="0.15">
      <c r="A69" s="193"/>
      <c r="B69" s="193"/>
      <c r="C69" s="329"/>
      <c r="D69" s="201"/>
      <c r="E69" s="193"/>
      <c r="F69" s="193"/>
      <c r="G69" s="329"/>
      <c r="H69" s="201"/>
      <c r="I69" s="329"/>
      <c r="J69" s="193"/>
      <c r="K69" s="193"/>
      <c r="L69" s="329"/>
      <c r="M69" s="193"/>
      <c r="N69" s="329">
        <f t="shared" si="2"/>
        <v>69646.631899998902</v>
      </c>
      <c r="O69" s="329">
        <f t="shared" si="3"/>
        <v>788739.36989999935</v>
      </c>
    </row>
    <row r="70" spans="1:16" hidden="1" x14ac:dyDescent="0.15">
      <c r="A70" s="193"/>
      <c r="B70" s="193"/>
      <c r="C70" s="329"/>
      <c r="D70" s="201"/>
      <c r="E70" s="193"/>
      <c r="F70" s="203"/>
      <c r="G70" s="329"/>
      <c r="H70" s="201"/>
      <c r="I70" s="329"/>
      <c r="J70" s="193"/>
      <c r="K70" s="193"/>
      <c r="L70" s="329"/>
      <c r="M70" s="193"/>
      <c r="N70" s="329">
        <f t="shared" si="2"/>
        <v>69646.631899998902</v>
      </c>
      <c r="O70" s="329">
        <f t="shared" si="3"/>
        <v>788739.36989999935</v>
      </c>
    </row>
    <row r="71" spans="1:16" hidden="1" x14ac:dyDescent="0.15">
      <c r="A71" s="193"/>
      <c r="B71" s="193"/>
      <c r="C71" s="329"/>
      <c r="D71" s="216"/>
      <c r="E71" s="193"/>
      <c r="F71" s="193"/>
      <c r="G71" s="329"/>
      <c r="H71" s="216"/>
      <c r="I71" s="329"/>
      <c r="J71" s="193"/>
      <c r="K71" s="193"/>
      <c r="L71" s="329"/>
      <c r="M71" s="193"/>
      <c r="N71" s="329">
        <f t="shared" si="2"/>
        <v>69646.631899998902</v>
      </c>
      <c r="O71" s="329">
        <f t="shared" si="3"/>
        <v>788739.36989999935</v>
      </c>
    </row>
    <row r="72" spans="1:16" x14ac:dyDescent="0.15">
      <c r="A72" s="220"/>
      <c r="B72" s="220"/>
      <c r="C72" s="334"/>
      <c r="D72" s="222"/>
      <c r="E72" s="220"/>
      <c r="F72" s="220"/>
      <c r="G72" s="334"/>
      <c r="H72" s="222"/>
      <c r="I72" s="334"/>
      <c r="J72" s="220"/>
      <c r="K72" s="220"/>
      <c r="L72" s="334"/>
      <c r="M72" s="220"/>
      <c r="N72" s="329">
        <f t="shared" si="2"/>
        <v>69646.631899998902</v>
      </c>
      <c r="O72" s="329">
        <f t="shared" si="3"/>
        <v>788739.36989999935</v>
      </c>
    </row>
    <row r="73" spans="1:16" x14ac:dyDescent="0.15">
      <c r="A73" s="224"/>
      <c r="B73" s="224"/>
      <c r="C73" s="335">
        <f>SUM(C7:C72)</f>
        <v>818308.25819999911</v>
      </c>
      <c r="D73" s="224"/>
      <c r="E73" s="224"/>
      <c r="F73" s="224"/>
      <c r="G73" s="335">
        <f>SUM(G7:G71)</f>
        <v>1483324.2549999999</v>
      </c>
      <c r="H73" s="226"/>
      <c r="I73" s="335">
        <f>SUM(I7:I71)</f>
        <v>269275.43329999992</v>
      </c>
      <c r="J73" s="224"/>
      <c r="K73" s="224"/>
      <c r="L73" s="335">
        <f>SUM(L9:L71)</f>
        <v>1243617.71</v>
      </c>
      <c r="M73" s="224"/>
      <c r="N73" s="227"/>
      <c r="O73" s="228">
        <f>C73+G73-I73-L73</f>
        <v>788739.36989999912</v>
      </c>
      <c r="P73" s="259"/>
    </row>
    <row r="74" spans="1:16" x14ac:dyDescent="0.15">
      <c r="A74" s="230"/>
      <c r="B74" s="615"/>
      <c r="C74" s="615"/>
      <c r="D74" s="615"/>
      <c r="E74" s="231"/>
      <c r="F74" s="432"/>
      <c r="G74" s="232"/>
      <c r="H74" s="233"/>
      <c r="I74" s="234"/>
      <c r="J74" s="272"/>
      <c r="K74" s="235" t="s">
        <v>200</v>
      </c>
      <c r="L74" s="236">
        <f>+L73+I73</f>
        <v>1512893.1432999999</v>
      </c>
      <c r="M74" s="284"/>
      <c r="N74" s="330">
        <f>+N72</f>
        <v>69646.631899998902</v>
      </c>
      <c r="O74" s="331" t="s">
        <v>1798</v>
      </c>
      <c r="P74" s="259"/>
    </row>
    <row r="75" spans="1:16" x14ac:dyDescent="0.15">
      <c r="A75" s="181"/>
      <c r="B75" s="433"/>
      <c r="C75" s="336"/>
      <c r="D75" s="433"/>
      <c r="E75" s="231"/>
      <c r="F75" s="432"/>
      <c r="G75" s="232"/>
      <c r="H75" s="233"/>
      <c r="I75" s="234"/>
      <c r="J75" s="273"/>
      <c r="K75" s="235"/>
      <c r="L75" s="236"/>
      <c r="M75" s="284"/>
      <c r="N75" s="330">
        <f>+G31+G32</f>
        <v>134899.04499999998</v>
      </c>
      <c r="O75" s="331" t="s">
        <v>1799</v>
      </c>
    </row>
    <row r="76" spans="1:16" x14ac:dyDescent="0.15">
      <c r="A76" s="241" t="s">
        <v>1751</v>
      </c>
      <c r="B76" s="435" t="s">
        <v>1806</v>
      </c>
      <c r="C76" s="336"/>
      <c r="D76" s="433"/>
      <c r="E76" s="231" t="s">
        <v>67</v>
      </c>
      <c r="F76" s="432">
        <v>3562195.82</v>
      </c>
      <c r="G76" s="232" t="s">
        <v>98</v>
      </c>
      <c r="H76" s="233">
        <v>41127</v>
      </c>
      <c r="I76" s="234" t="s">
        <v>199</v>
      </c>
      <c r="J76" s="273">
        <v>26821.770000000004</v>
      </c>
      <c r="K76" s="268"/>
      <c r="L76" s="236"/>
      <c r="M76" s="235"/>
      <c r="N76" s="330">
        <f>+G46+G47+G54</f>
        <v>494347.69299999997</v>
      </c>
      <c r="O76" s="331" t="s">
        <v>1800</v>
      </c>
    </row>
    <row r="77" spans="1:16" x14ac:dyDescent="0.15">
      <c r="A77" s="241" t="s">
        <v>1801</v>
      </c>
      <c r="B77" s="435" t="s">
        <v>1807</v>
      </c>
      <c r="C77" s="336"/>
      <c r="D77" s="433"/>
      <c r="E77" s="231" t="s">
        <v>67</v>
      </c>
      <c r="F77" s="432">
        <v>4219558.16</v>
      </c>
      <c r="G77" s="232" t="s">
        <v>98</v>
      </c>
      <c r="H77" s="233">
        <v>41141</v>
      </c>
      <c r="I77" s="234" t="s">
        <v>199</v>
      </c>
      <c r="J77" s="273">
        <v>31996.760000000002</v>
      </c>
      <c r="K77" s="268"/>
      <c r="L77" s="236"/>
      <c r="M77" s="235"/>
      <c r="N77" s="330">
        <f>+G55</f>
        <v>89846</v>
      </c>
      <c r="O77" s="331" t="s">
        <v>1801</v>
      </c>
    </row>
    <row r="78" spans="1:16" ht="12" thickBot="1" x14ac:dyDescent="0.2">
      <c r="A78" s="241"/>
      <c r="B78" s="433"/>
      <c r="C78" s="336"/>
      <c r="D78" s="433"/>
      <c r="E78" s="231"/>
      <c r="F78" s="432"/>
      <c r="G78" s="232"/>
      <c r="H78" s="233"/>
      <c r="I78" s="401" t="s">
        <v>1283</v>
      </c>
      <c r="J78" s="274">
        <f>SUM(J76:J77)</f>
        <v>58818.530000000006</v>
      </c>
      <c r="K78" s="268"/>
      <c r="L78" s="236"/>
      <c r="M78" s="235"/>
      <c r="N78" s="330"/>
      <c r="O78" s="331"/>
    </row>
    <row r="79" spans="1:16" ht="12" thickTop="1" x14ac:dyDescent="0.15">
      <c r="A79" s="230" t="s">
        <v>1747</v>
      </c>
      <c r="B79" s="435" t="s">
        <v>1756</v>
      </c>
      <c r="C79" s="336"/>
      <c r="D79" s="435"/>
      <c r="E79" s="231" t="s">
        <v>67</v>
      </c>
      <c r="F79" s="434">
        <v>42303268.020000003</v>
      </c>
      <c r="G79" s="232" t="s">
        <v>98</v>
      </c>
      <c r="H79" s="233">
        <v>41101</v>
      </c>
      <c r="I79" s="234" t="s">
        <v>199</v>
      </c>
      <c r="J79" s="273">
        <v>377283.65719999908</v>
      </c>
      <c r="K79" s="268"/>
      <c r="L79" s="236"/>
      <c r="M79" s="235"/>
      <c r="N79" s="330"/>
      <c r="O79" s="331"/>
    </row>
    <row r="80" spans="1:16" x14ac:dyDescent="0.15">
      <c r="A80" s="230" t="s">
        <v>1748</v>
      </c>
      <c r="B80" s="435" t="s">
        <v>1804</v>
      </c>
      <c r="C80" s="336"/>
      <c r="D80" s="435"/>
      <c r="E80" s="231" t="s">
        <v>67</v>
      </c>
      <c r="F80" s="434">
        <v>30849177.82</v>
      </c>
      <c r="G80" s="232" t="s">
        <v>98</v>
      </c>
      <c r="H80" s="233">
        <v>41110</v>
      </c>
      <c r="I80" s="234" t="s">
        <v>199</v>
      </c>
      <c r="J80" s="273">
        <v>718808.88469999982</v>
      </c>
      <c r="K80" s="268"/>
      <c r="L80" s="236"/>
      <c r="M80" s="235"/>
      <c r="N80" s="330"/>
      <c r="O80" s="331"/>
    </row>
    <row r="81" spans="1:16" x14ac:dyDescent="0.15">
      <c r="A81" s="230" t="s">
        <v>1798</v>
      </c>
      <c r="B81" s="435" t="s">
        <v>1805</v>
      </c>
      <c r="C81" s="336"/>
      <c r="D81" s="435"/>
      <c r="E81" s="231" t="s">
        <v>67</v>
      </c>
      <c r="F81" s="434">
        <v>31297517.23</v>
      </c>
      <c r="G81" s="232" t="s">
        <v>98</v>
      </c>
      <c r="H81" s="233">
        <v>41120</v>
      </c>
      <c r="I81" s="234" t="s">
        <v>199</v>
      </c>
      <c r="J81" s="273">
        <v>88706.638100001117</v>
      </c>
      <c r="K81" s="268"/>
      <c r="L81" s="236"/>
      <c r="M81" s="235"/>
      <c r="N81" s="330"/>
      <c r="O81" s="331"/>
    </row>
    <row r="82" spans="1:16" ht="12" thickBot="1" x14ac:dyDescent="0.2">
      <c r="A82" s="181"/>
      <c r="B82" s="433"/>
      <c r="C82" s="336"/>
      <c r="D82" s="433"/>
      <c r="E82" s="231"/>
      <c r="F82" s="432"/>
      <c r="G82" s="232"/>
      <c r="H82" s="233"/>
      <c r="I82" s="401" t="s">
        <v>320</v>
      </c>
      <c r="J82" s="274">
        <f>SUM(J79:J81)</f>
        <v>1184799.18</v>
      </c>
      <c r="K82" s="268"/>
      <c r="L82" s="236"/>
      <c r="M82" s="235"/>
      <c r="N82" s="330"/>
      <c r="O82" s="331"/>
    </row>
    <row r="83" spans="1:16" ht="12" thickTop="1" x14ac:dyDescent="0.15">
      <c r="A83" s="181"/>
      <c r="B83" s="433"/>
      <c r="C83" s="336"/>
      <c r="D83" s="433"/>
      <c r="E83" s="231"/>
      <c r="F83" s="432"/>
      <c r="G83" s="232"/>
      <c r="H83" s="233"/>
      <c r="I83" s="234"/>
      <c r="J83" s="273"/>
      <c r="L83" s="236"/>
      <c r="M83" s="266">
        <f>+O83-O73</f>
        <v>0</v>
      </c>
      <c r="N83" s="228" t="s">
        <v>56</v>
      </c>
      <c r="O83" s="333">
        <f>SUM(N74:N82)</f>
        <v>788739.36989999888</v>
      </c>
      <c r="P83" s="259"/>
    </row>
    <row r="84" spans="1:16" x14ac:dyDescent="0.15">
      <c r="A84" s="181"/>
      <c r="B84" s="181" t="s">
        <v>10</v>
      </c>
      <c r="C84" s="348" t="s">
        <v>1008</v>
      </c>
      <c r="D84" s="181" t="s">
        <v>1118</v>
      </c>
      <c r="E84" s="181" t="s">
        <v>871</v>
      </c>
      <c r="F84" s="181" t="s">
        <v>872</v>
      </c>
      <c r="G84" s="181" t="s">
        <v>18</v>
      </c>
      <c r="J84" s="259"/>
      <c r="L84" s="236"/>
      <c r="M84" s="266"/>
      <c r="P84" s="259"/>
    </row>
    <row r="85" spans="1:16" x14ac:dyDescent="0.15">
      <c r="A85" s="241" t="s">
        <v>1751</v>
      </c>
      <c r="B85" s="180">
        <v>26822</v>
      </c>
      <c r="C85" s="349">
        <v>24.037299999999998</v>
      </c>
      <c r="D85" s="350">
        <f>+B85*C85</f>
        <v>644728.46059999999</v>
      </c>
      <c r="E85" s="350">
        <f>+D85*0.01</f>
        <v>6447.2846060000002</v>
      </c>
      <c r="F85" s="350">
        <f>+E85*0.1</f>
        <v>644.72846060000006</v>
      </c>
      <c r="G85" s="351">
        <f>+E85+F85</f>
        <v>7092.0130666000005</v>
      </c>
      <c r="J85" s="229"/>
    </row>
    <row r="86" spans="1:16" x14ac:dyDescent="0.15">
      <c r="A86" s="241" t="s">
        <v>1801</v>
      </c>
      <c r="B86" s="180">
        <v>31997</v>
      </c>
      <c r="C86" s="349">
        <v>25.488900000000001</v>
      </c>
      <c r="D86" s="350">
        <f t="shared" ref="D86" si="14">+B86*C86</f>
        <v>815568.33330000006</v>
      </c>
      <c r="E86" s="350">
        <f t="shared" ref="E86" si="15">+D86*0.01</f>
        <v>8155.6833330000009</v>
      </c>
      <c r="F86" s="350">
        <f t="shared" ref="F86" si="16">+E86*0.1</f>
        <v>815.56833330000018</v>
      </c>
      <c r="G86" s="351">
        <f t="shared" ref="G86" si="17">+E86+F86</f>
        <v>8971.2516663000006</v>
      </c>
      <c r="J86" s="259"/>
    </row>
    <row r="87" spans="1:16" ht="12" thickBot="1" x14ac:dyDescent="0.2">
      <c r="A87" s="181"/>
      <c r="B87" s="381">
        <f>SUM(B85:B86)</f>
        <v>58819</v>
      </c>
      <c r="C87" s="349"/>
      <c r="D87" s="350"/>
      <c r="E87" s="380">
        <f>SUM(E85:E86)</f>
        <v>14602.967939000002</v>
      </c>
      <c r="F87" s="380">
        <f t="shared" ref="F87" si="18">SUM(F85:F86)</f>
        <v>1460.2967939000002</v>
      </c>
      <c r="G87" s="380">
        <f t="shared" ref="G87" si="19">SUM(G85:G86)</f>
        <v>16063.264732900001</v>
      </c>
      <c r="J87" s="259"/>
    </row>
    <row r="88" spans="1:16" ht="12" thickTop="1" x14ac:dyDescent="0.15">
      <c r="A88" s="241" t="s">
        <v>1747</v>
      </c>
      <c r="B88" s="180">
        <v>377284</v>
      </c>
      <c r="C88" s="349">
        <v>22.4832</v>
      </c>
      <c r="D88" s="350">
        <f>+B88*C88</f>
        <v>8482551.6287999991</v>
      </c>
      <c r="E88" s="350">
        <f t="shared" ref="E88:E90" si="20">+D88*0.01</f>
        <v>84825.516287999999</v>
      </c>
      <c r="F88" s="350">
        <f t="shared" ref="F88:F90" si="21">+E88*0.1</f>
        <v>8482.5516287999999</v>
      </c>
      <c r="G88" s="351">
        <f t="shared" ref="G88:G90" si="22">+E88+F88</f>
        <v>93308.067916800006</v>
      </c>
      <c r="J88" s="259"/>
    </row>
    <row r="89" spans="1:16" x14ac:dyDescent="0.15">
      <c r="A89" s="241" t="s">
        <v>1748</v>
      </c>
      <c r="B89" s="180">
        <v>718809</v>
      </c>
      <c r="C89" s="349">
        <v>23.197099999999999</v>
      </c>
      <c r="D89" s="350">
        <f t="shared" ref="D89:D90" si="23">+B89*C89</f>
        <v>16674284.253899999</v>
      </c>
      <c r="E89" s="350">
        <f t="shared" si="20"/>
        <v>166742.842539</v>
      </c>
      <c r="F89" s="350">
        <f t="shared" si="21"/>
        <v>16674.284253900001</v>
      </c>
      <c r="G89" s="351">
        <f t="shared" si="22"/>
        <v>183417.1267929</v>
      </c>
      <c r="J89" s="259"/>
    </row>
    <row r="90" spans="1:16" x14ac:dyDescent="0.15">
      <c r="A90" s="241" t="s">
        <v>1798</v>
      </c>
      <c r="B90" s="180">
        <v>88707</v>
      </c>
      <c r="C90" s="349">
        <v>24.475899999999999</v>
      </c>
      <c r="D90" s="350">
        <f t="shared" si="23"/>
        <v>2171183.6612999998</v>
      </c>
      <c r="E90" s="350">
        <f t="shared" si="20"/>
        <v>21711.836612999999</v>
      </c>
      <c r="F90" s="350">
        <f t="shared" si="21"/>
        <v>2171.1836613</v>
      </c>
      <c r="G90" s="351">
        <f t="shared" si="22"/>
        <v>23883.020274300001</v>
      </c>
    </row>
    <row r="91" spans="1:16" ht="12" thickBot="1" x14ac:dyDescent="0.2">
      <c r="A91" s="181"/>
      <c r="B91" s="381">
        <f>SUM(B88:B90)</f>
        <v>1184800</v>
      </c>
      <c r="C91" s="349"/>
      <c r="D91" s="350"/>
      <c r="E91" s="380">
        <f>SUM(E88:E90)</f>
        <v>273280.19544000004</v>
      </c>
      <c r="F91" s="380">
        <f t="shared" ref="F91" si="24">SUM(F88:F90)</f>
        <v>27328.019544000002</v>
      </c>
      <c r="G91" s="380">
        <f t="shared" ref="G91" si="25">SUM(G88:G90)</f>
        <v>300608.21498400002</v>
      </c>
    </row>
    <row r="92" spans="1:16" ht="12" thickTop="1" x14ac:dyDescent="0.15"/>
  </sheetData>
  <mergeCells count="7">
    <mergeCell ref="B74:D74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P119"/>
  <sheetViews>
    <sheetView zoomScale="115" zoomScaleNormal="115" workbookViewId="0">
      <pane ySplit="6" topLeftCell="A53" activePane="bottomLeft" state="frozen"/>
      <selection pane="bottomLeft" activeCell="J98" sqref="A98:J9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1687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1669</v>
      </c>
      <c r="B7" s="263"/>
      <c r="C7" s="328">
        <v>105889.94839999905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105889.94839999905</v>
      </c>
      <c r="O7" s="328">
        <f>+C88</f>
        <v>869099.06239999901</v>
      </c>
    </row>
    <row r="8" spans="1:15" x14ac:dyDescent="0.15">
      <c r="A8" s="193" t="s">
        <v>1673</v>
      </c>
      <c r="B8" s="193"/>
      <c r="C8" s="329">
        <v>89745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105889.94839999905</v>
      </c>
      <c r="O8" s="329">
        <f>O7+G8-I8-L8</f>
        <v>869099.06239999901</v>
      </c>
    </row>
    <row r="9" spans="1:15" x14ac:dyDescent="0.15">
      <c r="A9" s="193" t="s">
        <v>1669</v>
      </c>
      <c r="B9" s="193"/>
      <c r="C9" s="329">
        <v>44928.474999999999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105889.94839999905</v>
      </c>
      <c r="O9" s="329">
        <f t="shared" ref="O9" si="1">O8+G9-I9-L9</f>
        <v>869099.06239999901</v>
      </c>
    </row>
    <row r="10" spans="1:15" x14ac:dyDescent="0.15">
      <c r="A10" s="193" t="s">
        <v>1670</v>
      </c>
      <c r="B10" s="193"/>
      <c r="C10" s="329">
        <v>269484.95900000003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87" si="2">+N9-I10-L10</f>
        <v>105889.94839999905</v>
      </c>
      <c r="O10" s="329">
        <f t="shared" ref="O10:O87" si="3">O9+G10-I10-L10</f>
        <v>869099.06239999901</v>
      </c>
    </row>
    <row r="11" spans="1:15" x14ac:dyDescent="0.15">
      <c r="A11" s="193" t="s">
        <v>1674</v>
      </c>
      <c r="B11" s="193"/>
      <c r="C11" s="329">
        <v>134621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86" si="4">+N10-I11-L11</f>
        <v>105889.94839999905</v>
      </c>
      <c r="O11" s="329">
        <f t="shared" ref="O11:O86" si="5">O10+G11-I11-L11</f>
        <v>869099.06239999901</v>
      </c>
    </row>
    <row r="12" spans="1:15" x14ac:dyDescent="0.15">
      <c r="A12" s="193" t="s">
        <v>1670</v>
      </c>
      <c r="B12" s="193"/>
      <c r="C12" s="329">
        <v>89788.68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4"/>
        <v>105889.94839999905</v>
      </c>
      <c r="O12" s="329">
        <f t="shared" si="5"/>
        <v>869099.06239999901</v>
      </c>
    </row>
    <row r="13" spans="1:15" x14ac:dyDescent="0.15">
      <c r="A13" s="193" t="s">
        <v>1675</v>
      </c>
      <c r="B13" s="193"/>
      <c r="C13" s="329">
        <v>134641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4"/>
        <v>105889.94839999905</v>
      </c>
      <c r="O13" s="329">
        <f t="shared" si="5"/>
        <v>869099.06239999901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4"/>
        <v>105889.94839999905</v>
      </c>
      <c r="O14" s="329">
        <f t="shared" si="5"/>
        <v>869099.06239999901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1715</v>
      </c>
      <c r="I15" s="329">
        <v>5929.37</v>
      </c>
      <c r="J15" s="193" t="s">
        <v>1669</v>
      </c>
      <c r="K15" s="193" t="s">
        <v>1765</v>
      </c>
      <c r="L15" s="329">
        <v>50855.48</v>
      </c>
      <c r="M15" s="193" t="s">
        <v>1669</v>
      </c>
      <c r="N15" s="329">
        <f t="shared" si="4"/>
        <v>49105.098399999049</v>
      </c>
      <c r="O15" s="329">
        <f t="shared" si="5"/>
        <v>812314.21239999903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1716</v>
      </c>
      <c r="I16" s="329">
        <v>8515.83</v>
      </c>
      <c r="J16" s="193" t="s">
        <v>1669</v>
      </c>
      <c r="K16" s="193" t="s">
        <v>1765</v>
      </c>
      <c r="L16" s="329">
        <v>36420.28</v>
      </c>
      <c r="M16" s="193" t="s">
        <v>1669</v>
      </c>
      <c r="N16" s="329">
        <f t="shared" si="4"/>
        <v>4168.9883999990489</v>
      </c>
      <c r="O16" s="329">
        <f t="shared" si="5"/>
        <v>767378.10239999904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1717</v>
      </c>
      <c r="I17" s="329">
        <v>4168.9883999990489</v>
      </c>
      <c r="J17" s="193" t="s">
        <v>1669</v>
      </c>
      <c r="K17" s="193"/>
      <c r="L17" s="329"/>
      <c r="M17" s="193"/>
      <c r="N17" s="329">
        <f t="shared" ref="N17:N20" si="6">+N16-I17-L17</f>
        <v>0</v>
      </c>
      <c r="O17" s="329">
        <f t="shared" ref="O17:O20" si="7">O16+G17-I17-L17</f>
        <v>763209.11399999994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1717</v>
      </c>
      <c r="I18" s="329">
        <v>2195.4716000009498</v>
      </c>
      <c r="J18" s="193" t="s">
        <v>1673</v>
      </c>
      <c r="K18" s="193" t="s">
        <v>1764</v>
      </c>
      <c r="L18" s="329">
        <v>16021.91</v>
      </c>
      <c r="M18" s="193" t="s">
        <v>1673</v>
      </c>
      <c r="N18" s="329">
        <f>C8+N17-I18-L18</f>
        <v>71527.618399999046</v>
      </c>
      <c r="O18" s="329">
        <f t="shared" si="7"/>
        <v>744991.73239999893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1718</v>
      </c>
      <c r="I19" s="329">
        <v>8398.3700000000008</v>
      </c>
      <c r="J19" s="193" t="s">
        <v>1673</v>
      </c>
      <c r="K19" s="193" t="s">
        <v>1764</v>
      </c>
      <c r="L19" s="329">
        <v>324.24</v>
      </c>
      <c r="M19" s="193" t="s">
        <v>1673</v>
      </c>
      <c r="N19" s="329">
        <f t="shared" si="6"/>
        <v>62805.008399999046</v>
      </c>
      <c r="O19" s="329">
        <f t="shared" si="7"/>
        <v>736269.12239999895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1718</v>
      </c>
      <c r="I20" s="329"/>
      <c r="J20" s="193"/>
      <c r="K20" s="193" t="s">
        <v>1764</v>
      </c>
      <c r="L20" s="329">
        <v>52859.43</v>
      </c>
      <c r="M20" s="193" t="s">
        <v>1673</v>
      </c>
      <c r="N20" s="329">
        <f t="shared" si="6"/>
        <v>9945.5783999990454</v>
      </c>
      <c r="O20" s="329">
        <f t="shared" si="7"/>
        <v>683409.69239999889</v>
      </c>
    </row>
    <row r="21" spans="1:15" x14ac:dyDescent="0.15">
      <c r="A21" s="193"/>
      <c r="B21" s="193"/>
      <c r="C21" s="329"/>
      <c r="D21" s="201" t="s">
        <v>1719</v>
      </c>
      <c r="E21" s="193" t="s">
        <v>1283</v>
      </c>
      <c r="F21" s="203" t="s">
        <v>1750</v>
      </c>
      <c r="G21" s="329">
        <v>134842</v>
      </c>
      <c r="H21" s="201" t="s">
        <v>1719</v>
      </c>
      <c r="I21" s="329">
        <v>9945.5783999990454</v>
      </c>
      <c r="J21" s="193" t="s">
        <v>1673</v>
      </c>
      <c r="K21" s="193"/>
      <c r="L21" s="329"/>
      <c r="M21" s="193"/>
      <c r="N21" s="329">
        <f t="shared" si="4"/>
        <v>0</v>
      </c>
      <c r="O21" s="329">
        <f t="shared" si="5"/>
        <v>808306.11399999983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1719</v>
      </c>
      <c r="I22" s="329">
        <v>13314.694800001</v>
      </c>
      <c r="J22" s="193" t="s">
        <v>1669</v>
      </c>
      <c r="K22" s="193" t="s">
        <v>1765</v>
      </c>
      <c r="L22" s="329">
        <v>31613.780199998997</v>
      </c>
      <c r="M22" s="193" t="s">
        <v>1669</v>
      </c>
      <c r="N22" s="329">
        <f>C9+N21-I22-L22</f>
        <v>0</v>
      </c>
      <c r="O22" s="329">
        <f t="shared" ref="O22:O26" si="8">O21+G22-I22-L22</f>
        <v>763377.63899999985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1719</v>
      </c>
      <c r="I23" s="329"/>
      <c r="J23" s="193"/>
      <c r="K23" s="193" t="s">
        <v>1765</v>
      </c>
      <c r="L23" s="329">
        <v>14781.039800000999</v>
      </c>
      <c r="M23" s="193" t="s">
        <v>1670</v>
      </c>
      <c r="N23" s="329">
        <f>C10+N22-I23-L23</f>
        <v>254703.91919999904</v>
      </c>
      <c r="O23" s="329">
        <f t="shared" si="8"/>
        <v>748596.59919999889</v>
      </c>
    </row>
    <row r="24" spans="1:15" x14ac:dyDescent="0.15">
      <c r="A24" s="193"/>
      <c r="B24" s="193"/>
      <c r="C24" s="329"/>
      <c r="D24" s="201"/>
      <c r="E24" s="193"/>
      <c r="F24" s="193"/>
      <c r="G24" s="329"/>
      <c r="H24" s="201" t="s">
        <v>1719</v>
      </c>
      <c r="I24" s="329"/>
      <c r="J24" s="193"/>
      <c r="K24" s="193" t="s">
        <v>1765</v>
      </c>
      <c r="L24" s="329">
        <v>10977.22</v>
      </c>
      <c r="M24" s="193" t="s">
        <v>1670</v>
      </c>
      <c r="N24" s="329">
        <f t="shared" ref="N24:N26" si="9">+N23-I24-L24</f>
        <v>243726.69919999904</v>
      </c>
      <c r="O24" s="329">
        <f t="shared" si="8"/>
        <v>737619.37919999892</v>
      </c>
    </row>
    <row r="25" spans="1:15" x14ac:dyDescent="0.15">
      <c r="A25" s="193"/>
      <c r="B25" s="193"/>
      <c r="C25" s="329"/>
      <c r="D25" s="201"/>
      <c r="E25" s="193"/>
      <c r="F25" s="193"/>
      <c r="G25" s="329"/>
      <c r="H25" s="201" t="s">
        <v>1719</v>
      </c>
      <c r="I25" s="329"/>
      <c r="J25" s="193"/>
      <c r="K25" s="193" t="s">
        <v>1765</v>
      </c>
      <c r="L25" s="329">
        <v>3664.06</v>
      </c>
      <c r="M25" s="193" t="s">
        <v>1670</v>
      </c>
      <c r="N25" s="329">
        <f t="shared" si="9"/>
        <v>240062.63919999904</v>
      </c>
      <c r="O25" s="329">
        <f t="shared" si="8"/>
        <v>733955.31919999886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1719</v>
      </c>
      <c r="I26" s="329"/>
      <c r="J26" s="193"/>
      <c r="K26" s="193" t="s">
        <v>1765</v>
      </c>
      <c r="L26" s="329">
        <v>18692.400000000001</v>
      </c>
      <c r="M26" s="193" t="s">
        <v>1670</v>
      </c>
      <c r="N26" s="329">
        <f t="shared" si="9"/>
        <v>221370.23919999905</v>
      </c>
      <c r="O26" s="329">
        <f t="shared" si="8"/>
        <v>715262.91919999884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1719</v>
      </c>
      <c r="I27" s="329"/>
      <c r="J27" s="193"/>
      <c r="K27" s="193" t="s">
        <v>1765</v>
      </c>
      <c r="L27" s="329">
        <v>7483.74</v>
      </c>
      <c r="M27" s="193" t="s">
        <v>1670</v>
      </c>
      <c r="N27" s="329">
        <f t="shared" si="4"/>
        <v>213886.49919999906</v>
      </c>
      <c r="O27" s="329">
        <f t="shared" si="5"/>
        <v>707779.17919999885</v>
      </c>
    </row>
    <row r="28" spans="1:15" x14ac:dyDescent="0.15">
      <c r="A28" s="193"/>
      <c r="B28" s="193"/>
      <c r="C28" s="329"/>
      <c r="D28" s="201" t="s">
        <v>1720</v>
      </c>
      <c r="E28" s="193" t="s">
        <v>319</v>
      </c>
      <c r="F28" s="203" t="s">
        <v>1746</v>
      </c>
      <c r="G28" s="329">
        <v>44905.754999999997</v>
      </c>
      <c r="H28" s="201" t="s">
        <v>1720</v>
      </c>
      <c r="I28" s="329">
        <v>5759.13</v>
      </c>
      <c r="J28" s="193" t="s">
        <v>1670</v>
      </c>
      <c r="K28" s="193" t="s">
        <v>1765</v>
      </c>
      <c r="L28" s="329">
        <v>43547.64</v>
      </c>
      <c r="M28" s="193" t="s">
        <v>1670</v>
      </c>
      <c r="N28" s="329">
        <f t="shared" si="4"/>
        <v>164579.72919999907</v>
      </c>
      <c r="O28" s="329">
        <f t="shared" si="5"/>
        <v>703378.16419999884</v>
      </c>
    </row>
    <row r="29" spans="1:15" x14ac:dyDescent="0.15">
      <c r="A29" s="193"/>
      <c r="B29" s="193"/>
      <c r="C29" s="329"/>
      <c r="D29" s="201" t="s">
        <v>1720</v>
      </c>
      <c r="E29" s="193" t="s">
        <v>1283</v>
      </c>
      <c r="F29" s="203" t="s">
        <v>1749</v>
      </c>
      <c r="G29" s="329">
        <v>89823</v>
      </c>
      <c r="H29" s="201" t="s">
        <v>1720</v>
      </c>
      <c r="I29" s="329"/>
      <c r="J29" s="193"/>
      <c r="K29" s="193"/>
      <c r="L29" s="329"/>
      <c r="M29" s="193"/>
      <c r="N29" s="329">
        <f t="shared" si="4"/>
        <v>164579.72919999907</v>
      </c>
      <c r="O29" s="329">
        <f t="shared" si="5"/>
        <v>793201.16419999884</v>
      </c>
    </row>
    <row r="30" spans="1:15" x14ac:dyDescent="0.15">
      <c r="A30" s="193"/>
      <c r="B30" s="193"/>
      <c r="C30" s="329"/>
      <c r="D30" s="201" t="s">
        <v>1721</v>
      </c>
      <c r="E30" s="193" t="s">
        <v>319</v>
      </c>
      <c r="F30" s="203" t="s">
        <v>1746</v>
      </c>
      <c r="G30" s="329">
        <v>134797.90600000002</v>
      </c>
      <c r="H30" s="201" t="s">
        <v>1721</v>
      </c>
      <c r="I30" s="329">
        <v>11247.85</v>
      </c>
      <c r="J30" s="193" t="s">
        <v>1670</v>
      </c>
      <c r="K30" s="193"/>
      <c r="L30" s="329"/>
      <c r="M30" s="193"/>
      <c r="N30" s="329">
        <f t="shared" si="4"/>
        <v>153331.87919999906</v>
      </c>
      <c r="O30" s="329">
        <f t="shared" si="5"/>
        <v>916751.22019999882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1722</v>
      </c>
      <c r="I31" s="329">
        <v>31425.34</v>
      </c>
      <c r="J31" s="193" t="s">
        <v>1670</v>
      </c>
      <c r="K31" s="193" t="s">
        <v>1765</v>
      </c>
      <c r="L31" s="329">
        <v>50861.82</v>
      </c>
      <c r="M31" s="193" t="s">
        <v>1670</v>
      </c>
      <c r="N31" s="329">
        <f t="shared" si="4"/>
        <v>71044.719199999061</v>
      </c>
      <c r="O31" s="329">
        <f t="shared" si="5"/>
        <v>834464.0601999989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1723</v>
      </c>
      <c r="I32" s="329">
        <v>5536.43</v>
      </c>
      <c r="J32" s="193" t="s">
        <v>1670</v>
      </c>
      <c r="K32" s="193" t="s">
        <v>1765</v>
      </c>
      <c r="L32" s="329">
        <v>55035.97</v>
      </c>
      <c r="M32" s="193" t="s">
        <v>1670</v>
      </c>
      <c r="N32" s="329">
        <f t="shared" si="4"/>
        <v>10472.319199999059</v>
      </c>
      <c r="O32" s="329">
        <f t="shared" si="5"/>
        <v>773891.66019999888</v>
      </c>
    </row>
    <row r="33" spans="1:15" x14ac:dyDescent="0.15">
      <c r="A33" s="193"/>
      <c r="B33" s="193"/>
      <c r="C33" s="329"/>
      <c r="D33" s="201" t="s">
        <v>1724</v>
      </c>
      <c r="E33" s="193" t="s">
        <v>319</v>
      </c>
      <c r="F33" s="203" t="s">
        <v>1746</v>
      </c>
      <c r="G33" s="329">
        <v>44963.326000000001</v>
      </c>
      <c r="H33" s="201" t="s">
        <v>1724</v>
      </c>
      <c r="I33" s="329">
        <v>6391.6600000000008</v>
      </c>
      <c r="J33" s="193" t="s">
        <v>1670</v>
      </c>
      <c r="K33" s="193" t="s">
        <v>1765</v>
      </c>
      <c r="L33" s="329">
        <v>4080.6591999990587</v>
      </c>
      <c r="M33" s="193" t="s">
        <v>1670</v>
      </c>
      <c r="N33" s="329">
        <f t="shared" si="4"/>
        <v>0</v>
      </c>
      <c r="O33" s="329">
        <f t="shared" si="5"/>
        <v>808382.66699999978</v>
      </c>
    </row>
    <row r="34" spans="1:15" x14ac:dyDescent="0.15">
      <c r="A34" s="193"/>
      <c r="B34" s="193"/>
      <c r="C34" s="329"/>
      <c r="D34" s="201" t="s">
        <v>1724</v>
      </c>
      <c r="E34" s="193" t="s">
        <v>1283</v>
      </c>
      <c r="F34" s="203" t="s">
        <v>1752</v>
      </c>
      <c r="G34" s="329">
        <v>44937</v>
      </c>
      <c r="H34" s="201" t="s">
        <v>1724</v>
      </c>
      <c r="I34" s="329"/>
      <c r="J34" s="193"/>
      <c r="K34" s="193" t="s">
        <v>1764</v>
      </c>
      <c r="L34" s="329">
        <v>34739.4108000009</v>
      </c>
      <c r="M34" s="193" t="s">
        <v>1674</v>
      </c>
      <c r="N34" s="329">
        <f>C11+N33-I34-L34</f>
        <v>99881.5891999991</v>
      </c>
      <c r="O34" s="329">
        <f t="shared" si="5"/>
        <v>818580.2561999989</v>
      </c>
    </row>
    <row r="35" spans="1:15" x14ac:dyDescent="0.15">
      <c r="A35" s="193"/>
      <c r="B35" s="193"/>
      <c r="C35" s="329"/>
      <c r="D35" s="201" t="s">
        <v>1725</v>
      </c>
      <c r="E35" s="193" t="s">
        <v>1283</v>
      </c>
      <c r="F35" s="203" t="s">
        <v>1753</v>
      </c>
      <c r="G35" s="329">
        <v>44928</v>
      </c>
      <c r="H35" s="201" t="s">
        <v>1725</v>
      </c>
      <c r="I35" s="329">
        <v>3279.67</v>
      </c>
      <c r="J35" s="193" t="s">
        <v>1674</v>
      </c>
      <c r="K35" s="193" t="s">
        <v>1764</v>
      </c>
      <c r="L35" s="329">
        <v>30325.46</v>
      </c>
      <c r="M35" s="193" t="s">
        <v>1674</v>
      </c>
      <c r="N35" s="329">
        <f t="shared" si="4"/>
        <v>66276.45919999911</v>
      </c>
      <c r="O35" s="329">
        <f t="shared" si="5"/>
        <v>829903.12619999889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1726</v>
      </c>
      <c r="I36" s="329">
        <v>3715.21</v>
      </c>
      <c r="J36" s="193" t="s">
        <v>1674</v>
      </c>
      <c r="K36" s="193" t="s">
        <v>1764</v>
      </c>
      <c r="L36" s="329">
        <v>28859.23</v>
      </c>
      <c r="M36" s="193" t="s">
        <v>1674</v>
      </c>
      <c r="N36" s="329">
        <f t="shared" si="4"/>
        <v>33702.019199999108</v>
      </c>
      <c r="O36" s="329">
        <f t="shared" si="5"/>
        <v>797328.68619999895</v>
      </c>
    </row>
    <row r="37" spans="1:15" x14ac:dyDescent="0.15">
      <c r="A37" s="193"/>
      <c r="B37" s="193"/>
      <c r="C37" s="329"/>
      <c r="D37" s="201"/>
      <c r="E37" s="193"/>
      <c r="F37" s="203"/>
      <c r="G37" s="329"/>
      <c r="H37" s="201" t="s">
        <v>1726</v>
      </c>
      <c r="I37" s="329"/>
      <c r="J37" s="193"/>
      <c r="K37" s="193" t="s">
        <v>1764</v>
      </c>
      <c r="L37" s="329">
        <v>27132.39</v>
      </c>
      <c r="M37" s="193" t="s">
        <v>1674</v>
      </c>
      <c r="N37" s="329">
        <f t="shared" si="4"/>
        <v>6569.6291999991081</v>
      </c>
      <c r="O37" s="329">
        <f t="shared" si="5"/>
        <v>770196.29619999893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1726</v>
      </c>
      <c r="I38" s="329"/>
      <c r="J38" s="193"/>
      <c r="K38" s="193" t="s">
        <v>1764</v>
      </c>
      <c r="L38" s="329">
        <v>6569.6291999991081</v>
      </c>
      <c r="M38" s="193" t="s">
        <v>1674</v>
      </c>
      <c r="N38" s="329">
        <f t="shared" ref="N38:N41" si="10">+N37-I38-L38</f>
        <v>0</v>
      </c>
      <c r="O38" s="329">
        <f t="shared" ref="O38:O41" si="11">O37+G38-I38-L38</f>
        <v>763626.66699999978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1726</v>
      </c>
      <c r="I39" s="329"/>
      <c r="J39" s="193"/>
      <c r="K39" s="193" t="s">
        <v>1765</v>
      </c>
      <c r="L39" s="329">
        <v>22704.8408000009</v>
      </c>
      <c r="M39" s="193" t="s">
        <v>1670</v>
      </c>
      <c r="N39" s="329">
        <f>C12+N38-I39-L39</f>
        <v>67083.839199999085</v>
      </c>
      <c r="O39" s="329">
        <f t="shared" si="11"/>
        <v>740921.82619999885</v>
      </c>
    </row>
    <row r="40" spans="1:15" x14ac:dyDescent="0.15">
      <c r="A40" s="193"/>
      <c r="B40" s="193"/>
      <c r="C40" s="329"/>
      <c r="D40" s="201" t="s">
        <v>1727</v>
      </c>
      <c r="E40" s="193" t="s">
        <v>319</v>
      </c>
      <c r="F40" s="203" t="s">
        <v>1746</v>
      </c>
      <c r="G40" s="329">
        <v>134909.86900000001</v>
      </c>
      <c r="H40" s="201" t="s">
        <v>1727</v>
      </c>
      <c r="I40" s="329">
        <v>15688.5</v>
      </c>
      <c r="J40" s="193" t="s">
        <v>1670</v>
      </c>
      <c r="K40" s="193" t="s">
        <v>1765</v>
      </c>
      <c r="L40" s="329">
        <v>31875.200000000001</v>
      </c>
      <c r="M40" s="193" t="s">
        <v>1670</v>
      </c>
      <c r="N40" s="329">
        <f t="shared" si="10"/>
        <v>19520.139199999085</v>
      </c>
      <c r="O40" s="329">
        <f t="shared" si="11"/>
        <v>828267.99519999884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1728</v>
      </c>
      <c r="I41" s="329">
        <v>5945.54</v>
      </c>
      <c r="J41" s="193" t="s">
        <v>1670</v>
      </c>
      <c r="K41" s="193" t="s">
        <v>1765</v>
      </c>
      <c r="L41" s="329">
        <v>13574.599199999084</v>
      </c>
      <c r="M41" s="193" t="s">
        <v>1670</v>
      </c>
      <c r="N41" s="329">
        <f t="shared" si="10"/>
        <v>0</v>
      </c>
      <c r="O41" s="329">
        <f t="shared" si="11"/>
        <v>808747.85599999968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1728</v>
      </c>
      <c r="I42" s="329"/>
      <c r="J42" s="193"/>
      <c r="K42" s="193" t="s">
        <v>1764</v>
      </c>
      <c r="L42" s="329">
        <v>30672.5008000009</v>
      </c>
      <c r="M42" s="193" t="s">
        <v>1675</v>
      </c>
      <c r="N42" s="329">
        <f>C13+N41-I42-L42</f>
        <v>103968.4991999991</v>
      </c>
      <c r="O42" s="329">
        <f t="shared" ref="O42:O44" si="12">O41+G42-I42-L42</f>
        <v>778075.35519999883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1729</v>
      </c>
      <c r="I43" s="329">
        <v>4066.7999999999997</v>
      </c>
      <c r="J43" s="193" t="s">
        <v>1675</v>
      </c>
      <c r="K43" s="193" t="s">
        <v>1764</v>
      </c>
      <c r="L43" s="329">
        <v>38107.949999999997</v>
      </c>
      <c r="M43" s="193" t="s">
        <v>1675</v>
      </c>
      <c r="N43" s="329">
        <f t="shared" ref="N43:N44" si="13">+N42-I43-L43</f>
        <v>61793.749199999103</v>
      </c>
      <c r="O43" s="329">
        <f t="shared" si="12"/>
        <v>735900.60519999883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1729</v>
      </c>
      <c r="I44" s="329"/>
      <c r="J44" s="193"/>
      <c r="K44" s="193" t="s">
        <v>1764</v>
      </c>
      <c r="L44" s="329">
        <v>3613.5</v>
      </c>
      <c r="M44" s="193" t="s">
        <v>1675</v>
      </c>
      <c r="N44" s="329">
        <f t="shared" si="13"/>
        <v>58180.249199999103</v>
      </c>
      <c r="O44" s="329">
        <f t="shared" si="12"/>
        <v>732287.10519999883</v>
      </c>
    </row>
    <row r="45" spans="1:15" x14ac:dyDescent="0.15">
      <c r="A45" s="193"/>
      <c r="B45" s="193"/>
      <c r="C45" s="329"/>
      <c r="D45" s="201" t="s">
        <v>1730</v>
      </c>
      <c r="E45" s="193" t="s">
        <v>319</v>
      </c>
      <c r="F45" s="203" t="s">
        <v>1747</v>
      </c>
      <c r="G45" s="329">
        <v>134725.796</v>
      </c>
      <c r="H45" s="201" t="s">
        <v>1730</v>
      </c>
      <c r="I45" s="329">
        <v>2360.41</v>
      </c>
      <c r="J45" s="193" t="s">
        <v>1675</v>
      </c>
      <c r="K45" s="193" t="s">
        <v>1764</v>
      </c>
      <c r="L45" s="329">
        <v>36667.14</v>
      </c>
      <c r="M45" s="193" t="s">
        <v>1675</v>
      </c>
      <c r="N45" s="329">
        <f t="shared" si="4"/>
        <v>19152.699199999101</v>
      </c>
      <c r="O45" s="329">
        <f t="shared" si="5"/>
        <v>827985.35119999875</v>
      </c>
    </row>
    <row r="46" spans="1:15" x14ac:dyDescent="0.15">
      <c r="A46" s="193"/>
      <c r="B46" s="193"/>
      <c r="C46" s="329"/>
      <c r="D46" s="201" t="s">
        <v>1731</v>
      </c>
      <c r="E46" s="193" t="s">
        <v>319</v>
      </c>
      <c r="F46" s="203" t="s">
        <v>1747</v>
      </c>
      <c r="G46" s="329">
        <v>134784.45500000002</v>
      </c>
      <c r="H46" s="201" t="s">
        <v>1731</v>
      </c>
      <c r="I46" s="329">
        <v>3354.22</v>
      </c>
      <c r="J46" s="193" t="s">
        <v>1675</v>
      </c>
      <c r="K46" s="193" t="s">
        <v>1764</v>
      </c>
      <c r="L46" s="329">
        <v>15798.479199999101</v>
      </c>
      <c r="M46" s="193" t="s">
        <v>1675</v>
      </c>
      <c r="N46" s="329">
        <f t="shared" si="4"/>
        <v>0</v>
      </c>
      <c r="O46" s="329">
        <f t="shared" si="5"/>
        <v>943617.10699999973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1731</v>
      </c>
      <c r="I47" s="329"/>
      <c r="J47" s="193"/>
      <c r="K47" s="193" t="s">
        <v>1764</v>
      </c>
      <c r="L47" s="329">
        <v>34312.990800000902</v>
      </c>
      <c r="M47" s="203" t="s">
        <v>1750</v>
      </c>
      <c r="N47" s="329">
        <f>G21+N46-I47-L47</f>
        <v>100529.0091999991</v>
      </c>
      <c r="O47" s="329">
        <f t="shared" ref="O47:O49" si="14">O46+G47-I47-L47</f>
        <v>909304.11619999888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1732</v>
      </c>
      <c r="I48" s="329">
        <v>4932.9999999999991</v>
      </c>
      <c r="J48" s="203" t="s">
        <v>1750</v>
      </c>
      <c r="K48" s="193" t="s">
        <v>1764</v>
      </c>
      <c r="L48" s="329">
        <v>55758.39</v>
      </c>
      <c r="M48" s="203" t="s">
        <v>1750</v>
      </c>
      <c r="N48" s="329">
        <f t="shared" ref="N48:N49" si="15">+N47-I48-L48</f>
        <v>39837.619199999099</v>
      </c>
      <c r="O48" s="329">
        <f t="shared" si="14"/>
        <v>848612.72619999887</v>
      </c>
    </row>
    <row r="49" spans="1:15" x14ac:dyDescent="0.15">
      <c r="A49" s="193"/>
      <c r="B49" s="193"/>
      <c r="C49" s="329"/>
      <c r="D49" s="201"/>
      <c r="E49" s="193"/>
      <c r="F49" s="203"/>
      <c r="G49" s="329"/>
      <c r="H49" s="201" t="s">
        <v>1733</v>
      </c>
      <c r="I49" s="329">
        <v>3458.97</v>
      </c>
      <c r="J49" s="203" t="s">
        <v>1750</v>
      </c>
      <c r="K49" s="193" t="s">
        <v>1764</v>
      </c>
      <c r="L49" s="329">
        <v>12155.3</v>
      </c>
      <c r="M49" s="203" t="s">
        <v>1750</v>
      </c>
      <c r="N49" s="329">
        <f t="shared" si="15"/>
        <v>24223.349199999098</v>
      </c>
      <c r="O49" s="329">
        <f t="shared" si="14"/>
        <v>832998.45619999885</v>
      </c>
    </row>
    <row r="50" spans="1:15" x14ac:dyDescent="0.15">
      <c r="A50" s="193"/>
      <c r="B50" s="193"/>
      <c r="C50" s="329"/>
      <c r="D50" s="201"/>
      <c r="E50" s="193"/>
      <c r="F50" s="203"/>
      <c r="G50" s="329"/>
      <c r="H50" s="201" t="s">
        <v>1733</v>
      </c>
      <c r="I50" s="329"/>
      <c r="J50" s="193"/>
      <c r="K50" s="193" t="s">
        <v>1764</v>
      </c>
      <c r="L50" s="329">
        <v>24223.349199999098</v>
      </c>
      <c r="M50" s="203" t="s">
        <v>1750</v>
      </c>
      <c r="N50" s="329">
        <f t="shared" si="4"/>
        <v>0</v>
      </c>
      <c r="O50" s="329">
        <f t="shared" si="5"/>
        <v>808775.10699999973</v>
      </c>
    </row>
    <row r="51" spans="1:15" x14ac:dyDescent="0.15">
      <c r="A51" s="193"/>
      <c r="B51" s="193"/>
      <c r="C51" s="329"/>
      <c r="D51" s="201"/>
      <c r="E51" s="193"/>
      <c r="F51" s="203"/>
      <c r="G51" s="329"/>
      <c r="H51" s="201" t="s">
        <v>1733</v>
      </c>
      <c r="I51" s="329"/>
      <c r="J51" s="193"/>
      <c r="K51" s="193" t="s">
        <v>1765</v>
      </c>
      <c r="L51" s="329">
        <v>20108.560800000902</v>
      </c>
      <c r="M51" s="203" t="s">
        <v>1746</v>
      </c>
      <c r="N51" s="329">
        <f>G28+N50-I51-L51</f>
        <v>24797.194199999096</v>
      </c>
      <c r="O51" s="329">
        <f t="shared" ref="O51:O53" si="16">O50+G51-I51-L51</f>
        <v>788666.54619999882</v>
      </c>
    </row>
    <row r="52" spans="1:15" x14ac:dyDescent="0.15">
      <c r="A52" s="193"/>
      <c r="B52" s="193"/>
      <c r="C52" s="329"/>
      <c r="D52" s="201"/>
      <c r="E52" s="193"/>
      <c r="F52" s="193"/>
      <c r="G52" s="329"/>
      <c r="H52" s="201" t="s">
        <v>1734</v>
      </c>
      <c r="I52" s="329">
        <v>6236.0599999999995</v>
      </c>
      <c r="J52" s="203" t="s">
        <v>1746</v>
      </c>
      <c r="K52" s="193"/>
      <c r="L52" s="329"/>
      <c r="M52" s="193"/>
      <c r="N52" s="329">
        <f t="shared" ref="N52:N53" si="17">+N51-I52-L52</f>
        <v>18561.134199999098</v>
      </c>
      <c r="O52" s="329">
        <f t="shared" si="16"/>
        <v>782430.48619999876</v>
      </c>
    </row>
    <row r="53" spans="1:15" x14ac:dyDescent="0.15">
      <c r="A53" s="193"/>
      <c r="B53" s="193"/>
      <c r="C53" s="329"/>
      <c r="D53" s="201" t="s">
        <v>1735</v>
      </c>
      <c r="E53" s="193" t="s">
        <v>319</v>
      </c>
      <c r="F53" s="203" t="s">
        <v>1747</v>
      </c>
      <c r="G53" s="329">
        <v>134753.60000000001</v>
      </c>
      <c r="H53" s="201" t="s">
        <v>1735</v>
      </c>
      <c r="I53" s="329">
        <v>4706.95</v>
      </c>
      <c r="J53" s="203" t="s">
        <v>1746</v>
      </c>
      <c r="K53" s="193" t="s">
        <v>1765</v>
      </c>
      <c r="L53" s="329">
        <v>13854.184199999097</v>
      </c>
      <c r="M53" s="203" t="s">
        <v>1746</v>
      </c>
      <c r="N53" s="329">
        <f t="shared" si="17"/>
        <v>0</v>
      </c>
      <c r="O53" s="329">
        <f t="shared" si="16"/>
        <v>898622.9519999997</v>
      </c>
    </row>
    <row r="54" spans="1:15" x14ac:dyDescent="0.15">
      <c r="A54" s="193"/>
      <c r="B54" s="193"/>
      <c r="C54" s="329"/>
      <c r="D54" s="201"/>
      <c r="E54" s="193"/>
      <c r="F54" s="203"/>
      <c r="G54" s="329"/>
      <c r="H54" s="201" t="s">
        <v>1735</v>
      </c>
      <c r="I54" s="329"/>
      <c r="J54" s="193"/>
      <c r="K54" s="193" t="s">
        <v>1764</v>
      </c>
      <c r="L54" s="329">
        <v>28605.205800000898</v>
      </c>
      <c r="M54" s="203" t="s">
        <v>1749</v>
      </c>
      <c r="N54" s="329">
        <f>G29+N53-I54-L54</f>
        <v>61217.794199999102</v>
      </c>
      <c r="O54" s="329">
        <f t="shared" ref="O54:O56" si="18">O53+G54-I54-L54</f>
        <v>870017.74619999877</v>
      </c>
    </row>
    <row r="55" spans="1:15" x14ac:dyDescent="0.15">
      <c r="A55" s="193"/>
      <c r="B55" s="193"/>
      <c r="C55" s="329"/>
      <c r="D55" s="201"/>
      <c r="E55" s="193"/>
      <c r="F55" s="203"/>
      <c r="G55" s="329"/>
      <c r="H55" s="201" t="s">
        <v>1736</v>
      </c>
      <c r="I55" s="329">
        <v>6638.5599999999995</v>
      </c>
      <c r="J55" s="203" t="s">
        <v>1749</v>
      </c>
      <c r="K55" s="193" t="s">
        <v>1764</v>
      </c>
      <c r="L55" s="329">
        <v>53168.41</v>
      </c>
      <c r="M55" s="203" t="s">
        <v>1749</v>
      </c>
      <c r="N55" s="329">
        <f t="shared" ref="N55:N56" si="19">+N54-I55-L55</f>
        <v>1410.8241999991005</v>
      </c>
      <c r="O55" s="329">
        <f t="shared" si="18"/>
        <v>810210.77619999868</v>
      </c>
    </row>
    <row r="56" spans="1:15" x14ac:dyDescent="0.15">
      <c r="A56" s="193"/>
      <c r="B56" s="193"/>
      <c r="C56" s="329"/>
      <c r="D56" s="201"/>
      <c r="E56" s="193"/>
      <c r="F56" s="203"/>
      <c r="G56" s="329"/>
      <c r="H56" s="201" t="s">
        <v>1737</v>
      </c>
      <c r="I56" s="329">
        <v>1410.8241999991005</v>
      </c>
      <c r="J56" s="203" t="s">
        <v>1749</v>
      </c>
      <c r="K56" s="193"/>
      <c r="L56" s="329"/>
      <c r="M56" s="193"/>
      <c r="N56" s="329">
        <f t="shared" si="19"/>
        <v>0</v>
      </c>
      <c r="O56" s="329">
        <f t="shared" si="18"/>
        <v>808799.95199999958</v>
      </c>
    </row>
    <row r="57" spans="1:15" x14ac:dyDescent="0.15">
      <c r="A57" s="193"/>
      <c r="B57" s="193"/>
      <c r="C57" s="329"/>
      <c r="D57" s="201"/>
      <c r="E57" s="193"/>
      <c r="F57" s="203"/>
      <c r="G57" s="329"/>
      <c r="H57" s="201" t="s">
        <v>1737</v>
      </c>
      <c r="I57" s="329">
        <v>1348.4058000008999</v>
      </c>
      <c r="J57" s="203" t="s">
        <v>1746</v>
      </c>
      <c r="K57" s="193" t="s">
        <v>1765</v>
      </c>
      <c r="L57" s="329">
        <v>36494.980000000003</v>
      </c>
      <c r="M57" s="203" t="s">
        <v>1746</v>
      </c>
      <c r="N57" s="329">
        <f>G30+G33+N56-I57-L57</f>
        <v>141917.8461999991</v>
      </c>
      <c r="O57" s="329">
        <f t="shared" ref="O57:O62" si="20">O56+G57-I57-L57</f>
        <v>770956.56619999872</v>
      </c>
    </row>
    <row r="58" spans="1:15" x14ac:dyDescent="0.15">
      <c r="A58" s="193"/>
      <c r="B58" s="193"/>
      <c r="C58" s="329"/>
      <c r="D58" s="201" t="s">
        <v>1738</v>
      </c>
      <c r="E58" s="193" t="s">
        <v>319</v>
      </c>
      <c r="F58" s="203" t="s">
        <v>1747</v>
      </c>
      <c r="G58" s="329">
        <v>89817.880999999994</v>
      </c>
      <c r="H58" s="201" t="s">
        <v>1738</v>
      </c>
      <c r="I58" s="329">
        <v>5558.4</v>
      </c>
      <c r="J58" s="203" t="s">
        <v>1746</v>
      </c>
      <c r="K58" s="193" t="s">
        <v>1765</v>
      </c>
      <c r="L58" s="329">
        <v>27945.74</v>
      </c>
      <c r="M58" s="203" t="s">
        <v>1746</v>
      </c>
      <c r="N58" s="329">
        <f t="shared" ref="N58:N62" si="21">+N57-I58-L58</f>
        <v>108413.7061999991</v>
      </c>
      <c r="O58" s="329">
        <f t="shared" si="20"/>
        <v>827270.30719999864</v>
      </c>
    </row>
    <row r="59" spans="1:15" x14ac:dyDescent="0.15">
      <c r="A59" s="193"/>
      <c r="B59" s="193"/>
      <c r="C59" s="329"/>
      <c r="D59" s="201" t="s">
        <v>1738</v>
      </c>
      <c r="E59" s="193" t="s">
        <v>1283</v>
      </c>
      <c r="F59" s="203" t="s">
        <v>1751</v>
      </c>
      <c r="G59" s="329">
        <v>89806</v>
      </c>
      <c r="H59" s="201" t="s">
        <v>1738</v>
      </c>
      <c r="I59" s="329"/>
      <c r="J59" s="193"/>
      <c r="K59" s="193" t="s">
        <v>1765</v>
      </c>
      <c r="L59" s="329">
        <v>34076.160000000003</v>
      </c>
      <c r="M59" s="203" t="s">
        <v>1746</v>
      </c>
      <c r="N59" s="329">
        <f t="shared" si="21"/>
        <v>74337.546199999095</v>
      </c>
      <c r="O59" s="329">
        <f t="shared" si="20"/>
        <v>883000.14719999861</v>
      </c>
    </row>
    <row r="60" spans="1:15" x14ac:dyDescent="0.15">
      <c r="A60" s="193"/>
      <c r="B60" s="193"/>
      <c r="C60" s="329"/>
      <c r="D60" s="201"/>
      <c r="E60" s="193"/>
      <c r="F60" s="203"/>
      <c r="G60" s="329"/>
      <c r="H60" s="201" t="s">
        <v>1739</v>
      </c>
      <c r="I60" s="329">
        <v>10239.26</v>
      </c>
      <c r="J60" s="203" t="s">
        <v>1746</v>
      </c>
      <c r="K60" s="193" t="s">
        <v>1765</v>
      </c>
      <c r="L60" s="329">
        <v>28368.13</v>
      </c>
      <c r="M60" s="203" t="s">
        <v>1746</v>
      </c>
      <c r="N60" s="329">
        <f t="shared" si="21"/>
        <v>35730.156199999095</v>
      </c>
      <c r="O60" s="329">
        <f t="shared" si="20"/>
        <v>844392.7571999986</v>
      </c>
    </row>
    <row r="61" spans="1:15" x14ac:dyDescent="0.15">
      <c r="A61" s="193"/>
      <c r="B61" s="193"/>
      <c r="C61" s="329"/>
      <c r="D61" s="201"/>
      <c r="E61" s="193"/>
      <c r="F61" s="193"/>
      <c r="G61" s="329"/>
      <c r="H61" s="201" t="s">
        <v>1739</v>
      </c>
      <c r="I61" s="329"/>
      <c r="J61" s="203"/>
      <c r="K61" s="193" t="s">
        <v>1765</v>
      </c>
      <c r="L61" s="329">
        <v>31792.87</v>
      </c>
      <c r="M61" s="203" t="s">
        <v>1746</v>
      </c>
      <c r="N61" s="329">
        <f t="shared" si="21"/>
        <v>3937.2861999990964</v>
      </c>
      <c r="O61" s="329">
        <f t="shared" si="20"/>
        <v>812599.8871999986</v>
      </c>
    </row>
    <row r="62" spans="1:15" x14ac:dyDescent="0.15">
      <c r="A62" s="193"/>
      <c r="B62" s="193"/>
      <c r="C62" s="329"/>
      <c r="D62" s="201"/>
      <c r="E62" s="193"/>
      <c r="F62" s="193"/>
      <c r="G62" s="329"/>
      <c r="H62" s="201" t="s">
        <v>1739</v>
      </c>
      <c r="I62" s="329"/>
      <c r="J62" s="193"/>
      <c r="K62" s="193" t="s">
        <v>1765</v>
      </c>
      <c r="L62" s="329">
        <v>3937.2861999990964</v>
      </c>
      <c r="M62" s="203" t="s">
        <v>1746</v>
      </c>
      <c r="N62" s="329">
        <f t="shared" si="21"/>
        <v>0</v>
      </c>
      <c r="O62" s="329">
        <f t="shared" si="20"/>
        <v>808662.60099999956</v>
      </c>
    </row>
    <row r="63" spans="1:15" x14ac:dyDescent="0.15">
      <c r="A63" s="193"/>
      <c r="B63" s="193"/>
      <c r="C63" s="329"/>
      <c r="D63" s="201"/>
      <c r="E63" s="193"/>
      <c r="F63" s="193"/>
      <c r="G63" s="329"/>
      <c r="H63" s="201" t="s">
        <v>1739</v>
      </c>
      <c r="I63" s="329"/>
      <c r="J63" s="193"/>
      <c r="K63" s="193" t="s">
        <v>1764</v>
      </c>
      <c r="L63" s="329">
        <v>10044.1438000009</v>
      </c>
      <c r="M63" s="203" t="s">
        <v>1752</v>
      </c>
      <c r="N63" s="329">
        <f>G34+N62-I63-L63</f>
        <v>34892.8561999991</v>
      </c>
      <c r="O63" s="329">
        <f t="shared" ref="O63:O64" si="22">O62+G63-I63-L63</f>
        <v>798618.45719999867</v>
      </c>
    </row>
    <row r="64" spans="1:15" x14ac:dyDescent="0.15">
      <c r="A64" s="193"/>
      <c r="B64" s="193"/>
      <c r="C64" s="329"/>
      <c r="D64" s="201"/>
      <c r="E64" s="193"/>
      <c r="F64" s="203"/>
      <c r="G64" s="329"/>
      <c r="H64" s="201" t="s">
        <v>1740</v>
      </c>
      <c r="I64" s="329">
        <v>24064.99</v>
      </c>
      <c r="J64" s="203" t="s">
        <v>1752</v>
      </c>
      <c r="K64" s="193" t="s">
        <v>1764</v>
      </c>
      <c r="L64" s="329">
        <v>10827.866199999098</v>
      </c>
      <c r="M64" s="203" t="s">
        <v>1752</v>
      </c>
      <c r="N64" s="329">
        <f t="shared" ref="N64" si="23">+N63-I64-L64</f>
        <v>0</v>
      </c>
      <c r="O64" s="329">
        <f t="shared" si="22"/>
        <v>763725.60099999956</v>
      </c>
    </row>
    <row r="65" spans="1:15" x14ac:dyDescent="0.15">
      <c r="A65" s="193"/>
      <c r="B65" s="193"/>
      <c r="C65" s="329"/>
      <c r="D65" s="201"/>
      <c r="E65" s="193"/>
      <c r="F65" s="203"/>
      <c r="G65" s="329"/>
      <c r="H65" s="201" t="s">
        <v>1740</v>
      </c>
      <c r="I65" s="329"/>
      <c r="J65" s="203"/>
      <c r="K65" s="193" t="s">
        <v>1764</v>
      </c>
      <c r="L65" s="329">
        <v>17790.8038000009</v>
      </c>
      <c r="M65" s="203" t="s">
        <v>1753</v>
      </c>
      <c r="N65" s="329">
        <f>G35+N64-I65-L65</f>
        <v>27137.1961999991</v>
      </c>
      <c r="O65" s="329">
        <f t="shared" ref="O65:O66" si="24">O64+G65-I65-L65</f>
        <v>745934.79719999863</v>
      </c>
    </row>
    <row r="66" spans="1:15" x14ac:dyDescent="0.15">
      <c r="A66" s="193"/>
      <c r="B66" s="193"/>
      <c r="C66" s="329"/>
      <c r="D66" s="201"/>
      <c r="E66" s="193"/>
      <c r="F66" s="203"/>
      <c r="G66" s="329"/>
      <c r="H66" s="201" t="s">
        <v>1741</v>
      </c>
      <c r="I66" s="329">
        <v>6134.15</v>
      </c>
      <c r="J66" s="203" t="s">
        <v>1753</v>
      </c>
      <c r="K66" s="193" t="s">
        <v>1764</v>
      </c>
      <c r="L66" s="329">
        <v>21003.046199999102</v>
      </c>
      <c r="M66" s="203" t="s">
        <v>1753</v>
      </c>
      <c r="N66" s="329">
        <f t="shared" ref="N66" si="25">+N65-I66-L66</f>
        <v>0</v>
      </c>
      <c r="O66" s="329">
        <f t="shared" si="24"/>
        <v>718797.60099999956</v>
      </c>
    </row>
    <row r="67" spans="1:15" x14ac:dyDescent="0.15">
      <c r="A67" s="193"/>
      <c r="B67" s="193"/>
      <c r="C67" s="329"/>
      <c r="D67" s="201"/>
      <c r="E67" s="193"/>
      <c r="F67" s="203"/>
      <c r="G67" s="329"/>
      <c r="H67" s="201" t="s">
        <v>1741</v>
      </c>
      <c r="I67" s="329"/>
      <c r="J67" s="193"/>
      <c r="K67" s="193" t="s">
        <v>1765</v>
      </c>
      <c r="L67" s="329">
        <v>18642.423800000899</v>
      </c>
      <c r="M67" s="203" t="s">
        <v>1746</v>
      </c>
      <c r="N67" s="329">
        <f>G40+N66-I67-L67</f>
        <v>116267.44519999911</v>
      </c>
      <c r="O67" s="329">
        <f t="shared" ref="O67:O70" si="26">O66+G67-I67-L67</f>
        <v>700155.17719999864</v>
      </c>
    </row>
    <row r="68" spans="1:15" x14ac:dyDescent="0.15">
      <c r="A68" s="193"/>
      <c r="B68" s="193"/>
      <c r="C68" s="329"/>
      <c r="D68" s="201" t="s">
        <v>1742</v>
      </c>
      <c r="E68" s="193" t="s">
        <v>319</v>
      </c>
      <c r="F68" s="203" t="s">
        <v>1748</v>
      </c>
      <c r="G68" s="329">
        <v>314656.48100000003</v>
      </c>
      <c r="H68" s="201" t="s">
        <v>1742</v>
      </c>
      <c r="I68" s="329">
        <v>2803.5899999999997</v>
      </c>
      <c r="J68" s="203" t="s">
        <v>1746</v>
      </c>
      <c r="K68" s="193" t="s">
        <v>1765</v>
      </c>
      <c r="L68" s="329">
        <v>4423.46</v>
      </c>
      <c r="M68" s="203" t="s">
        <v>1746</v>
      </c>
      <c r="N68" s="329">
        <f t="shared" ref="N68:N70" si="27">+N67-I68-L68</f>
        <v>109040.39519999911</v>
      </c>
      <c r="O68" s="329">
        <f t="shared" si="26"/>
        <v>1007584.6081999987</v>
      </c>
    </row>
    <row r="69" spans="1:15" x14ac:dyDescent="0.15">
      <c r="A69" s="193"/>
      <c r="B69" s="193"/>
      <c r="C69" s="329"/>
      <c r="D69" s="201"/>
      <c r="E69" s="193"/>
      <c r="F69" s="203"/>
      <c r="G69" s="329"/>
      <c r="H69" s="201" t="s">
        <v>1742</v>
      </c>
      <c r="I69" s="329"/>
      <c r="J69" s="203"/>
      <c r="K69" s="193" t="s">
        <v>1765</v>
      </c>
      <c r="L69" s="329">
        <v>42259.43</v>
      </c>
      <c r="M69" s="203" t="s">
        <v>1746</v>
      </c>
      <c r="N69" s="329">
        <f t="shared" si="27"/>
        <v>66780.965199999104</v>
      </c>
      <c r="O69" s="329">
        <f t="shared" si="26"/>
        <v>965325.17819999869</v>
      </c>
    </row>
    <row r="70" spans="1:15" x14ac:dyDescent="0.15">
      <c r="A70" s="193"/>
      <c r="B70" s="193"/>
      <c r="C70" s="329"/>
      <c r="D70" s="201"/>
      <c r="E70" s="193"/>
      <c r="F70" s="203"/>
      <c r="G70" s="329"/>
      <c r="H70" s="201" t="s">
        <v>1742</v>
      </c>
      <c r="I70" s="329"/>
      <c r="J70" s="203"/>
      <c r="K70" s="193" t="s">
        <v>1765</v>
      </c>
      <c r="L70" s="329">
        <v>17628.97</v>
      </c>
      <c r="M70" s="203" t="s">
        <v>1746</v>
      </c>
      <c r="N70" s="329">
        <f t="shared" si="27"/>
        <v>49151.995199999103</v>
      </c>
      <c r="O70" s="329">
        <f t="shared" si="26"/>
        <v>947696.20819999871</v>
      </c>
    </row>
    <row r="71" spans="1:15" x14ac:dyDescent="0.15">
      <c r="A71" s="193"/>
      <c r="B71" s="193"/>
      <c r="C71" s="329"/>
      <c r="D71" s="201"/>
      <c r="E71" s="193"/>
      <c r="F71" s="203"/>
      <c r="G71" s="329"/>
      <c r="H71" s="201" t="s">
        <v>1743</v>
      </c>
      <c r="I71" s="329">
        <v>4486.34</v>
      </c>
      <c r="J71" s="203" t="s">
        <v>1746</v>
      </c>
      <c r="K71" s="193" t="s">
        <v>1765</v>
      </c>
      <c r="L71" s="329">
        <v>32086.06</v>
      </c>
      <c r="M71" s="203" t="s">
        <v>1746</v>
      </c>
      <c r="N71" s="329">
        <f t="shared" si="4"/>
        <v>12579.595199999105</v>
      </c>
      <c r="O71" s="329">
        <f t="shared" si="5"/>
        <v>911123.80819999869</v>
      </c>
    </row>
    <row r="72" spans="1:15" x14ac:dyDescent="0.15">
      <c r="A72" s="193"/>
      <c r="B72" s="193"/>
      <c r="C72" s="329"/>
      <c r="D72" s="201"/>
      <c r="E72" s="193"/>
      <c r="F72" s="203"/>
      <c r="G72" s="329"/>
      <c r="H72" s="201" t="s">
        <v>1744</v>
      </c>
      <c r="I72" s="329">
        <v>5351.22</v>
      </c>
      <c r="J72" s="203" t="s">
        <v>1746</v>
      </c>
      <c r="K72" s="193" t="s">
        <v>1765</v>
      </c>
      <c r="L72" s="329">
        <v>7228.3751999991046</v>
      </c>
      <c r="M72" s="203" t="s">
        <v>1746</v>
      </c>
      <c r="N72" s="329">
        <f t="shared" si="4"/>
        <v>0</v>
      </c>
      <c r="O72" s="329">
        <f t="shared" si="5"/>
        <v>898544.21299999964</v>
      </c>
    </row>
    <row r="73" spans="1:15" x14ac:dyDescent="0.15">
      <c r="A73" s="193"/>
      <c r="B73" s="193"/>
      <c r="C73" s="329"/>
      <c r="D73" s="201"/>
      <c r="E73" s="193"/>
      <c r="F73" s="203"/>
      <c r="G73" s="329"/>
      <c r="H73" s="201" t="s">
        <v>1744</v>
      </c>
      <c r="I73" s="329"/>
      <c r="J73" s="203"/>
      <c r="K73" s="193" t="s">
        <v>1765</v>
      </c>
      <c r="L73" s="329">
        <v>9800.4848000009006</v>
      </c>
      <c r="M73" s="193" t="s">
        <v>1747</v>
      </c>
      <c r="N73" s="329">
        <f>G45+G46+G53+G58+N72-I73-L73</f>
        <v>484281.24719999911</v>
      </c>
      <c r="O73" s="329">
        <f t="shared" si="5"/>
        <v>888743.72819999873</v>
      </c>
    </row>
    <row r="74" spans="1:15" x14ac:dyDescent="0.15">
      <c r="A74" s="193"/>
      <c r="B74" s="193"/>
      <c r="C74" s="329"/>
      <c r="D74" s="201"/>
      <c r="E74" s="193"/>
      <c r="F74" s="193"/>
      <c r="G74" s="329"/>
      <c r="H74" s="201" t="s">
        <v>1745</v>
      </c>
      <c r="I74" s="329">
        <v>12267.91</v>
      </c>
      <c r="J74" s="203" t="s">
        <v>1747</v>
      </c>
      <c r="K74" s="193" t="s">
        <v>1765</v>
      </c>
      <c r="L74" s="329">
        <v>58167.56</v>
      </c>
      <c r="M74" s="193" t="s">
        <v>1747</v>
      </c>
      <c r="N74" s="329">
        <f t="shared" si="4"/>
        <v>413845.77719999914</v>
      </c>
      <c r="O74" s="329">
        <f t="shared" si="5"/>
        <v>818308.25819999864</v>
      </c>
    </row>
    <row r="75" spans="1:15" hidden="1" x14ac:dyDescent="0.15">
      <c r="A75" s="193"/>
      <c r="B75" s="193"/>
      <c r="C75" s="329"/>
      <c r="D75" s="201"/>
      <c r="E75" s="193"/>
      <c r="F75" s="193"/>
      <c r="G75" s="329"/>
      <c r="H75" s="201"/>
      <c r="I75" s="329"/>
      <c r="J75" s="193"/>
      <c r="K75" s="193"/>
      <c r="L75" s="329"/>
      <c r="M75" s="193"/>
      <c r="N75" s="329">
        <f t="shared" si="4"/>
        <v>413845.77719999914</v>
      </c>
      <c r="O75" s="329">
        <f t="shared" si="5"/>
        <v>818308.25819999864</v>
      </c>
    </row>
    <row r="76" spans="1:15" hidden="1" x14ac:dyDescent="0.15">
      <c r="A76" s="193"/>
      <c r="B76" s="193"/>
      <c r="C76" s="329"/>
      <c r="D76" s="201"/>
      <c r="E76" s="193"/>
      <c r="F76" s="193"/>
      <c r="G76" s="329"/>
      <c r="H76" s="201"/>
      <c r="I76" s="329"/>
      <c r="J76" s="193"/>
      <c r="K76" s="193"/>
      <c r="L76" s="329"/>
      <c r="M76" s="193"/>
      <c r="N76" s="329">
        <f t="shared" si="4"/>
        <v>413845.77719999914</v>
      </c>
      <c r="O76" s="329">
        <f t="shared" si="5"/>
        <v>818308.25819999864</v>
      </c>
    </row>
    <row r="77" spans="1:15" hidden="1" x14ac:dyDescent="0.15">
      <c r="A77" s="193"/>
      <c r="B77" s="193"/>
      <c r="C77" s="329"/>
      <c r="D77" s="201"/>
      <c r="E77" s="193"/>
      <c r="F77" s="193"/>
      <c r="G77" s="329"/>
      <c r="H77" s="201"/>
      <c r="I77" s="329"/>
      <c r="J77" s="193"/>
      <c r="K77" s="193"/>
      <c r="L77" s="329"/>
      <c r="M77" s="193"/>
      <c r="N77" s="329">
        <f t="shared" si="4"/>
        <v>413845.77719999914</v>
      </c>
      <c r="O77" s="329">
        <f t="shared" si="5"/>
        <v>818308.25819999864</v>
      </c>
    </row>
    <row r="78" spans="1:15" hidden="1" x14ac:dyDescent="0.15">
      <c r="A78" s="193"/>
      <c r="B78" s="193"/>
      <c r="C78" s="329"/>
      <c r="D78" s="201"/>
      <c r="E78" s="193"/>
      <c r="F78" s="203"/>
      <c r="G78" s="329"/>
      <c r="H78" s="201"/>
      <c r="I78" s="329"/>
      <c r="J78" s="193"/>
      <c r="K78" s="193"/>
      <c r="L78" s="329"/>
      <c r="M78" s="193"/>
      <c r="N78" s="329">
        <f t="shared" si="4"/>
        <v>413845.77719999914</v>
      </c>
      <c r="O78" s="329">
        <f t="shared" si="5"/>
        <v>818308.25819999864</v>
      </c>
    </row>
    <row r="79" spans="1:15" hidden="1" x14ac:dyDescent="0.15">
      <c r="A79" s="193"/>
      <c r="B79" s="193"/>
      <c r="C79" s="329"/>
      <c r="D79" s="201"/>
      <c r="E79" s="193"/>
      <c r="F79" s="203"/>
      <c r="G79" s="329"/>
      <c r="H79" s="201"/>
      <c r="I79" s="329"/>
      <c r="J79" s="193"/>
      <c r="K79" s="193"/>
      <c r="L79" s="329"/>
      <c r="M79" s="193"/>
      <c r="N79" s="329">
        <f t="shared" si="4"/>
        <v>413845.77719999914</v>
      </c>
      <c r="O79" s="329">
        <f t="shared" si="5"/>
        <v>818308.25819999864</v>
      </c>
    </row>
    <row r="80" spans="1:15" hidden="1" x14ac:dyDescent="0.15">
      <c r="A80" s="193"/>
      <c r="B80" s="193"/>
      <c r="C80" s="329"/>
      <c r="D80" s="201"/>
      <c r="E80" s="193"/>
      <c r="F80" s="193"/>
      <c r="G80" s="329"/>
      <c r="H80" s="201"/>
      <c r="I80" s="329"/>
      <c r="J80" s="203"/>
      <c r="K80" s="193"/>
      <c r="L80" s="329"/>
      <c r="M80" s="193"/>
      <c r="N80" s="329">
        <f t="shared" si="4"/>
        <v>413845.77719999914</v>
      </c>
      <c r="O80" s="329">
        <f t="shared" si="5"/>
        <v>818308.25819999864</v>
      </c>
    </row>
    <row r="81" spans="1:16" hidden="1" x14ac:dyDescent="0.15">
      <c r="A81" s="193"/>
      <c r="B81" s="193"/>
      <c r="C81" s="329"/>
      <c r="D81" s="201"/>
      <c r="E81" s="193"/>
      <c r="F81" s="203"/>
      <c r="G81" s="329"/>
      <c r="H81" s="201"/>
      <c r="I81" s="329"/>
      <c r="J81" s="203"/>
      <c r="K81" s="193"/>
      <c r="L81" s="329"/>
      <c r="M81" s="193"/>
      <c r="N81" s="329">
        <f t="shared" si="4"/>
        <v>413845.77719999914</v>
      </c>
      <c r="O81" s="329">
        <f t="shared" si="5"/>
        <v>818308.25819999864</v>
      </c>
    </row>
    <row r="82" spans="1:16" hidden="1" x14ac:dyDescent="0.15">
      <c r="A82" s="193"/>
      <c r="B82" s="193"/>
      <c r="C82" s="329"/>
      <c r="D82" s="201"/>
      <c r="E82" s="193"/>
      <c r="F82" s="203"/>
      <c r="G82" s="329"/>
      <c r="H82" s="201"/>
      <c r="I82" s="329"/>
      <c r="J82" s="193"/>
      <c r="K82" s="193"/>
      <c r="L82" s="329"/>
      <c r="M82" s="193"/>
      <c r="N82" s="329">
        <f t="shared" si="4"/>
        <v>413845.77719999914</v>
      </c>
      <c r="O82" s="329">
        <f t="shared" si="5"/>
        <v>818308.25819999864</v>
      </c>
    </row>
    <row r="83" spans="1:16" hidden="1" x14ac:dyDescent="0.15">
      <c r="A83" s="193"/>
      <c r="B83" s="193"/>
      <c r="C83" s="329"/>
      <c r="D83" s="201"/>
      <c r="E83" s="193"/>
      <c r="F83" s="193"/>
      <c r="G83" s="329"/>
      <c r="H83" s="201"/>
      <c r="I83" s="329"/>
      <c r="J83" s="193"/>
      <c r="K83" s="193"/>
      <c r="L83" s="329"/>
      <c r="M83" s="193"/>
      <c r="N83" s="329">
        <f t="shared" si="4"/>
        <v>413845.77719999914</v>
      </c>
      <c r="O83" s="329">
        <f t="shared" si="5"/>
        <v>818308.25819999864</v>
      </c>
    </row>
    <row r="84" spans="1:16" hidden="1" x14ac:dyDescent="0.15">
      <c r="A84" s="193"/>
      <c r="B84" s="193"/>
      <c r="C84" s="329"/>
      <c r="D84" s="201"/>
      <c r="E84" s="193"/>
      <c r="F84" s="193"/>
      <c r="G84" s="329"/>
      <c r="H84" s="201"/>
      <c r="I84" s="329"/>
      <c r="J84" s="193"/>
      <c r="K84" s="193"/>
      <c r="L84" s="329"/>
      <c r="M84" s="193"/>
      <c r="N84" s="329">
        <f t="shared" si="4"/>
        <v>413845.77719999914</v>
      </c>
      <c r="O84" s="329">
        <f t="shared" si="5"/>
        <v>818308.25819999864</v>
      </c>
    </row>
    <row r="85" spans="1:16" hidden="1" x14ac:dyDescent="0.15">
      <c r="A85" s="193"/>
      <c r="B85" s="193"/>
      <c r="C85" s="329"/>
      <c r="D85" s="201"/>
      <c r="E85" s="193"/>
      <c r="F85" s="203"/>
      <c r="G85" s="329"/>
      <c r="H85" s="201"/>
      <c r="I85" s="329"/>
      <c r="J85" s="193"/>
      <c r="K85" s="193"/>
      <c r="L85" s="329"/>
      <c r="M85" s="193"/>
      <c r="N85" s="329">
        <f t="shared" si="4"/>
        <v>413845.77719999914</v>
      </c>
      <c r="O85" s="329">
        <f t="shared" si="5"/>
        <v>818308.25819999864</v>
      </c>
    </row>
    <row r="86" spans="1:16" hidden="1" x14ac:dyDescent="0.15">
      <c r="A86" s="193"/>
      <c r="B86" s="193"/>
      <c r="C86" s="329"/>
      <c r="D86" s="216"/>
      <c r="E86" s="193"/>
      <c r="F86" s="193"/>
      <c r="G86" s="329"/>
      <c r="H86" s="216"/>
      <c r="I86" s="329"/>
      <c r="J86" s="193"/>
      <c r="K86" s="193"/>
      <c r="L86" s="329"/>
      <c r="M86" s="193"/>
      <c r="N86" s="329">
        <f t="shared" si="4"/>
        <v>413845.77719999914</v>
      </c>
      <c r="O86" s="329">
        <f t="shared" si="5"/>
        <v>818308.25819999864</v>
      </c>
    </row>
    <row r="87" spans="1:16" x14ac:dyDescent="0.15">
      <c r="A87" s="220"/>
      <c r="B87" s="220"/>
      <c r="C87" s="334"/>
      <c r="D87" s="222"/>
      <c r="E87" s="220"/>
      <c r="F87" s="220"/>
      <c r="G87" s="334"/>
      <c r="H87" s="222"/>
      <c r="I87" s="334"/>
      <c r="J87" s="220"/>
      <c r="K87" s="220"/>
      <c r="L87" s="334"/>
      <c r="M87" s="220"/>
      <c r="N87" s="329">
        <f t="shared" si="2"/>
        <v>413845.77719999914</v>
      </c>
      <c r="O87" s="329">
        <f t="shared" si="3"/>
        <v>818308.25819999864</v>
      </c>
    </row>
    <row r="88" spans="1:16" x14ac:dyDescent="0.15">
      <c r="A88" s="224"/>
      <c r="B88" s="224"/>
      <c r="C88" s="335">
        <f>SUM(C7:C87)</f>
        <v>869099.06239999901</v>
      </c>
      <c r="D88" s="224"/>
      <c r="E88" s="224"/>
      <c r="F88" s="224"/>
      <c r="G88" s="335">
        <f>SUM(G7:G86)</f>
        <v>1572651.0690000001</v>
      </c>
      <c r="H88" s="226"/>
      <c r="I88" s="335">
        <f>SUM(I7:I86)</f>
        <v>250877.69320000007</v>
      </c>
      <c r="J88" s="224"/>
      <c r="K88" s="224"/>
      <c r="L88" s="335">
        <f>SUM(L9:L86)</f>
        <v>1372564.18</v>
      </c>
      <c r="M88" s="224"/>
      <c r="N88" s="227"/>
      <c r="O88" s="228">
        <f>C88+G88-I88-L88</f>
        <v>818308.25819999934</v>
      </c>
      <c r="P88" s="259"/>
    </row>
    <row r="89" spans="1:16" x14ac:dyDescent="0.15">
      <c r="A89" s="230"/>
      <c r="B89" s="615"/>
      <c r="C89" s="615"/>
      <c r="D89" s="615"/>
      <c r="E89" s="231"/>
      <c r="F89" s="428"/>
      <c r="G89" s="232"/>
      <c r="H89" s="233"/>
      <c r="I89" s="234"/>
      <c r="J89" s="272"/>
      <c r="K89" s="235" t="s">
        <v>200</v>
      </c>
      <c r="L89" s="236">
        <f>+L88+I88</f>
        <v>1623441.8732</v>
      </c>
      <c r="M89" s="284"/>
      <c r="N89" s="330">
        <f>+N87</f>
        <v>413845.77719999914</v>
      </c>
      <c r="O89" s="331" t="s">
        <v>1747</v>
      </c>
      <c r="P89" s="259"/>
    </row>
    <row r="90" spans="1:16" x14ac:dyDescent="0.15">
      <c r="A90" s="181"/>
      <c r="B90" s="429"/>
      <c r="C90" s="336"/>
      <c r="D90" s="429"/>
      <c r="E90" s="231"/>
      <c r="F90" s="428"/>
      <c r="G90" s="232"/>
      <c r="H90" s="233"/>
      <c r="I90" s="234"/>
      <c r="J90" s="273"/>
      <c r="K90" s="235"/>
      <c r="L90" s="236"/>
      <c r="M90" s="284"/>
      <c r="N90" s="330">
        <f>+G59</f>
        <v>89806</v>
      </c>
      <c r="O90" s="331" t="s">
        <v>1751</v>
      </c>
    </row>
    <row r="91" spans="1:16" x14ac:dyDescent="0.15">
      <c r="A91" s="241" t="s">
        <v>1673</v>
      </c>
      <c r="B91" s="431" t="s">
        <v>1757</v>
      </c>
      <c r="C91" s="336"/>
      <c r="D91" s="429"/>
      <c r="E91" s="231" t="s">
        <v>67</v>
      </c>
      <c r="F91" s="428">
        <v>134008.37</v>
      </c>
      <c r="G91" s="232" t="s">
        <v>98</v>
      </c>
      <c r="H91" s="233">
        <v>41092</v>
      </c>
      <c r="I91" s="234" t="s">
        <v>199</v>
      </c>
      <c r="J91" s="273">
        <v>69205.58</v>
      </c>
      <c r="K91" s="268"/>
      <c r="L91" s="236"/>
      <c r="M91" s="235"/>
      <c r="N91" s="330">
        <f>+G68</f>
        <v>314656.48100000003</v>
      </c>
      <c r="O91" s="331" t="s">
        <v>1748</v>
      </c>
    </row>
    <row r="92" spans="1:16" x14ac:dyDescent="0.15">
      <c r="A92" s="241" t="s">
        <v>1674</v>
      </c>
      <c r="B92" s="431" t="s">
        <v>1758</v>
      </c>
      <c r="C92" s="336"/>
      <c r="D92" s="429"/>
      <c r="E92" s="231" t="s">
        <v>67</v>
      </c>
      <c r="F92" s="428">
        <v>3392644.62</v>
      </c>
      <c r="G92" s="232" t="s">
        <v>98</v>
      </c>
      <c r="H92" s="233">
        <v>41099</v>
      </c>
      <c r="I92" s="234" t="s">
        <v>199</v>
      </c>
      <c r="J92" s="273">
        <v>127626.12000000001</v>
      </c>
      <c r="K92" s="268"/>
      <c r="L92" s="236"/>
      <c r="M92" s="235"/>
      <c r="N92" s="330"/>
      <c r="O92" s="331"/>
    </row>
    <row r="93" spans="1:16" x14ac:dyDescent="0.15">
      <c r="A93" s="241" t="s">
        <v>1675</v>
      </c>
      <c r="B93" s="431" t="s">
        <v>1759</v>
      </c>
      <c r="C93" s="336"/>
      <c r="D93" s="429"/>
      <c r="E93" s="231" t="s">
        <v>67</v>
      </c>
      <c r="F93" s="428">
        <v>1507901.66</v>
      </c>
      <c r="G93" s="232" t="s">
        <v>98</v>
      </c>
      <c r="H93" s="233">
        <v>41099</v>
      </c>
      <c r="I93" s="234" t="s">
        <v>199</v>
      </c>
      <c r="J93" s="273">
        <v>124859.56999999999</v>
      </c>
      <c r="K93" s="268"/>
      <c r="L93" s="236"/>
      <c r="M93" s="235"/>
      <c r="N93" s="330"/>
      <c r="O93" s="331"/>
    </row>
    <row r="94" spans="1:16" x14ac:dyDescent="0.15">
      <c r="A94" s="241" t="s">
        <v>1750</v>
      </c>
      <c r="B94" s="431" t="s">
        <v>1760</v>
      </c>
      <c r="C94" s="336"/>
      <c r="D94" s="429"/>
      <c r="E94" s="231" t="s">
        <v>67</v>
      </c>
      <c r="F94" s="428">
        <v>3998526.77</v>
      </c>
      <c r="G94" s="232" t="s">
        <v>98</v>
      </c>
      <c r="H94" s="233">
        <v>41106</v>
      </c>
      <c r="I94" s="234" t="s">
        <v>199</v>
      </c>
      <c r="J94" s="273">
        <v>126450.03</v>
      </c>
      <c r="K94" s="268"/>
      <c r="L94" s="236"/>
      <c r="M94" s="235"/>
      <c r="N94" s="330"/>
      <c r="O94" s="331"/>
    </row>
    <row r="95" spans="1:16" x14ac:dyDescent="0.15">
      <c r="A95" s="241" t="s">
        <v>1749</v>
      </c>
      <c r="B95" s="431" t="s">
        <v>1761</v>
      </c>
      <c r="C95" s="336"/>
      <c r="D95" s="429"/>
      <c r="E95" s="231" t="s">
        <v>67</v>
      </c>
      <c r="F95" s="428">
        <v>1583495.67</v>
      </c>
      <c r="G95" s="232" t="s">
        <v>98</v>
      </c>
      <c r="H95" s="233">
        <v>41106</v>
      </c>
      <c r="I95" s="234" t="s">
        <v>199</v>
      </c>
      <c r="J95" s="273">
        <v>81773.615800000902</v>
      </c>
      <c r="K95" s="268"/>
      <c r="L95" s="236"/>
      <c r="M95" s="235"/>
      <c r="N95" s="330"/>
      <c r="O95" s="331"/>
    </row>
    <row r="96" spans="1:16" x14ac:dyDescent="0.15">
      <c r="A96" s="241" t="s">
        <v>1752</v>
      </c>
      <c r="B96" s="431" t="s">
        <v>1762</v>
      </c>
      <c r="C96" s="336"/>
      <c r="D96" s="429"/>
      <c r="E96" s="231" t="s">
        <v>67</v>
      </c>
      <c r="F96" s="428">
        <v>6709142.0599999996</v>
      </c>
      <c r="G96" s="232" t="s">
        <v>98</v>
      </c>
      <c r="H96" s="233">
        <v>41110</v>
      </c>
      <c r="I96" s="234" t="s">
        <v>199</v>
      </c>
      <c r="J96" s="273">
        <v>20872.009999999998</v>
      </c>
      <c r="K96" s="268"/>
      <c r="L96" s="236"/>
      <c r="M96" s="235"/>
      <c r="N96" s="330"/>
      <c r="O96" s="331"/>
    </row>
    <row r="97" spans="1:16" x14ac:dyDescent="0.15">
      <c r="A97" s="241" t="s">
        <v>1753</v>
      </c>
      <c r="B97" s="431" t="s">
        <v>1763</v>
      </c>
      <c r="C97" s="336"/>
      <c r="D97" s="429"/>
      <c r="E97" s="231" t="s">
        <v>67</v>
      </c>
      <c r="F97" s="428">
        <v>4516886.74</v>
      </c>
      <c r="G97" s="232" t="s">
        <v>98</v>
      </c>
      <c r="H97" s="233">
        <v>41113</v>
      </c>
      <c r="I97" s="234" t="s">
        <v>199</v>
      </c>
      <c r="J97" s="273">
        <v>38793.850000000006</v>
      </c>
      <c r="K97" s="268"/>
      <c r="L97" s="236"/>
      <c r="M97" s="235"/>
      <c r="N97" s="330"/>
      <c r="O97" s="331"/>
    </row>
    <row r="98" spans="1:16" ht="12" thickBot="1" x14ac:dyDescent="0.2">
      <c r="A98" s="241"/>
      <c r="B98" s="429"/>
      <c r="C98" s="336"/>
      <c r="D98" s="429"/>
      <c r="E98" s="231"/>
      <c r="F98" s="428"/>
      <c r="G98" s="232"/>
      <c r="H98" s="233"/>
      <c r="I98" s="401" t="s">
        <v>1283</v>
      </c>
      <c r="J98" s="274">
        <f>SUM(J91:J97)</f>
        <v>589580.77580000099</v>
      </c>
      <c r="K98" s="268"/>
      <c r="L98" s="236"/>
      <c r="M98" s="266">
        <f>+O98-O88</f>
        <v>0</v>
      </c>
      <c r="N98" s="228" t="s">
        <v>56</v>
      </c>
      <c r="O98" s="333">
        <f>SUM(N89:N97)</f>
        <v>818308.25819999911</v>
      </c>
      <c r="P98" s="259"/>
    </row>
    <row r="99" spans="1:16" ht="12" thickTop="1" x14ac:dyDescent="0.15">
      <c r="A99" s="241" t="s">
        <v>1669</v>
      </c>
      <c r="B99" s="431" t="s">
        <v>1678</v>
      </c>
      <c r="C99" s="336"/>
      <c r="D99" s="431"/>
      <c r="E99" s="231" t="s">
        <v>67</v>
      </c>
      <c r="F99" s="430">
        <v>42770055.380000003</v>
      </c>
      <c r="G99" s="232" t="s">
        <v>98</v>
      </c>
      <c r="H99" s="233">
        <v>41057</v>
      </c>
      <c r="I99" s="234" t="s">
        <v>199</v>
      </c>
      <c r="J99" s="229">
        <v>118889.540199999</v>
      </c>
      <c r="K99" s="268"/>
      <c r="L99" s="236"/>
      <c r="M99" s="266"/>
      <c r="P99" s="259"/>
    </row>
    <row r="100" spans="1:16" x14ac:dyDescent="0.15">
      <c r="A100" s="241" t="s">
        <v>1670</v>
      </c>
      <c r="B100" s="431" t="s">
        <v>1754</v>
      </c>
      <c r="C100" s="336"/>
      <c r="D100" s="431"/>
      <c r="E100" s="231" t="s">
        <v>67</v>
      </c>
      <c r="F100" s="430">
        <v>46187517.829999998</v>
      </c>
      <c r="G100" s="232" t="s">
        <v>98</v>
      </c>
      <c r="H100" s="233">
        <v>41075</v>
      </c>
      <c r="I100" s="234" t="s">
        <v>199</v>
      </c>
      <c r="J100" s="229">
        <v>277279.18900000001</v>
      </c>
    </row>
    <row r="101" spans="1:16" x14ac:dyDescent="0.15">
      <c r="A101" s="241" t="s">
        <v>1746</v>
      </c>
      <c r="B101" s="431" t="s">
        <v>1755</v>
      </c>
      <c r="C101" s="336"/>
      <c r="D101" s="431"/>
      <c r="E101" s="231" t="s">
        <v>67</v>
      </c>
      <c r="F101" s="430">
        <v>29373803.949999999</v>
      </c>
      <c r="G101" s="232" t="s">
        <v>98</v>
      </c>
      <c r="H101" s="233">
        <v>41085</v>
      </c>
      <c r="I101" s="234" t="s">
        <v>199</v>
      </c>
      <c r="J101" s="229">
        <v>318846.63019999902</v>
      </c>
    </row>
    <row r="102" spans="1:16" x14ac:dyDescent="0.15">
      <c r="A102" s="241" t="s">
        <v>1747</v>
      </c>
      <c r="B102" s="431" t="s">
        <v>1756</v>
      </c>
      <c r="C102" s="336"/>
      <c r="D102" s="431"/>
      <c r="E102" s="231" t="s">
        <v>67</v>
      </c>
      <c r="F102" s="430">
        <v>42303268.020000003</v>
      </c>
      <c r="G102" s="232" t="s">
        <v>98</v>
      </c>
      <c r="H102" s="233">
        <v>41101</v>
      </c>
      <c r="I102" s="234" t="s">
        <v>199</v>
      </c>
      <c r="J102" s="229">
        <v>67968.044800000906</v>
      </c>
    </row>
    <row r="103" spans="1:16" ht="12" thickBot="1" x14ac:dyDescent="0.2">
      <c r="A103" s="181"/>
      <c r="B103" s="429"/>
      <c r="C103" s="336"/>
      <c r="D103" s="429"/>
      <c r="E103" s="231"/>
      <c r="F103" s="428"/>
      <c r="G103" s="232"/>
      <c r="H103" s="233"/>
      <c r="I103" s="401" t="s">
        <v>320</v>
      </c>
      <c r="J103" s="274">
        <f>SUM(J99:J102)</f>
        <v>782983.40419999906</v>
      </c>
    </row>
    <row r="104" spans="1:16" ht="12" thickTop="1" x14ac:dyDescent="0.15">
      <c r="A104" s="241"/>
      <c r="B104" s="180"/>
      <c r="C104" s="349"/>
      <c r="D104" s="350"/>
      <c r="E104" s="350"/>
      <c r="F104" s="350"/>
      <c r="G104" s="351"/>
      <c r="J104" s="259"/>
    </row>
    <row r="105" spans="1:16" x14ac:dyDescent="0.15">
      <c r="A105" s="181"/>
      <c r="B105" s="181" t="s">
        <v>10</v>
      </c>
      <c r="C105" s="348" t="s">
        <v>1008</v>
      </c>
      <c r="D105" s="181" t="s">
        <v>1118</v>
      </c>
      <c r="E105" s="181" t="s">
        <v>871</v>
      </c>
      <c r="F105" s="181" t="s">
        <v>872</v>
      </c>
      <c r="G105" s="181" t="s">
        <v>18</v>
      </c>
      <c r="H105" s="233"/>
      <c r="I105" s="234"/>
      <c r="J105" s="273"/>
    </row>
    <row r="106" spans="1:16" x14ac:dyDescent="0.15">
      <c r="A106" s="241" t="s">
        <v>1673</v>
      </c>
      <c r="B106" s="180">
        <v>69206</v>
      </c>
      <c r="C106" s="349">
        <v>21.7439</v>
      </c>
      <c r="D106" s="350">
        <f>+B106*C106</f>
        <v>1504808.3433999999</v>
      </c>
      <c r="E106" s="350">
        <f>+D106*0.01</f>
        <v>15048.083434</v>
      </c>
      <c r="F106" s="350">
        <f>+E106*0.1</f>
        <v>1504.8083434</v>
      </c>
      <c r="G106" s="351">
        <f>+E106+F106</f>
        <v>16552.8917774</v>
      </c>
      <c r="J106" s="259"/>
    </row>
    <row r="107" spans="1:16" s="181" customFormat="1" x14ac:dyDescent="0.15">
      <c r="A107" s="241" t="s">
        <v>1674</v>
      </c>
      <c r="B107" s="180">
        <v>127626</v>
      </c>
      <c r="C107" s="349">
        <v>24.837299999999999</v>
      </c>
      <c r="D107" s="350">
        <f t="shared" ref="D107:D110" si="28">+B107*C107</f>
        <v>3169885.2497999999</v>
      </c>
      <c r="E107" s="350">
        <f t="shared" ref="E107:E110" si="29">+D107*0.01</f>
        <v>31698.852498</v>
      </c>
      <c r="F107" s="350">
        <f t="shared" ref="F107:F110" si="30">+E107*0.1</f>
        <v>3169.8852498000001</v>
      </c>
      <c r="G107" s="351">
        <f t="shared" ref="G107:G110" si="31">+E107+F107</f>
        <v>34868.737747799998</v>
      </c>
      <c r="I107" s="180"/>
      <c r="J107" s="229"/>
      <c r="L107" s="180"/>
      <c r="M107" s="182"/>
      <c r="N107" s="180"/>
      <c r="O107" s="180"/>
      <c r="P107" s="182"/>
    </row>
    <row r="108" spans="1:16" s="181" customFormat="1" x14ac:dyDescent="0.15">
      <c r="A108" s="241" t="s">
        <v>1675</v>
      </c>
      <c r="B108" s="180">
        <v>124860</v>
      </c>
      <c r="C108" s="349">
        <v>22.1617</v>
      </c>
      <c r="D108" s="350">
        <f t="shared" si="28"/>
        <v>2767109.8620000002</v>
      </c>
      <c r="E108" s="350">
        <f t="shared" si="29"/>
        <v>27671.098620000004</v>
      </c>
      <c r="F108" s="350">
        <f t="shared" si="30"/>
        <v>2767.1098620000007</v>
      </c>
      <c r="G108" s="351">
        <f t="shared" si="31"/>
        <v>30438.208482000005</v>
      </c>
      <c r="I108" s="180"/>
      <c r="J108" s="259"/>
      <c r="L108" s="180"/>
      <c r="M108" s="182"/>
      <c r="N108" s="180"/>
      <c r="O108" s="180"/>
      <c r="P108" s="182"/>
    </row>
    <row r="109" spans="1:16" s="181" customFormat="1" x14ac:dyDescent="0.15">
      <c r="A109" s="241" t="s">
        <v>1750</v>
      </c>
      <c r="B109" s="180">
        <v>126450</v>
      </c>
      <c r="C109" s="349">
        <v>23.054099999999998</v>
      </c>
      <c r="D109" s="350">
        <f t="shared" si="28"/>
        <v>2915190.9449999998</v>
      </c>
      <c r="E109" s="350">
        <f t="shared" si="29"/>
        <v>29151.909449999999</v>
      </c>
      <c r="F109" s="350">
        <f t="shared" si="30"/>
        <v>2915.1909450000003</v>
      </c>
      <c r="G109" s="351">
        <f t="shared" si="31"/>
        <v>32067.100395000001</v>
      </c>
      <c r="I109" s="180"/>
      <c r="J109" s="259"/>
      <c r="L109" s="180"/>
      <c r="M109" s="182"/>
      <c r="N109" s="180"/>
      <c r="O109" s="180"/>
      <c r="P109" s="182"/>
    </row>
    <row r="110" spans="1:16" s="181" customFormat="1" x14ac:dyDescent="0.15">
      <c r="A110" s="241" t="s">
        <v>1749</v>
      </c>
      <c r="B110" s="180">
        <v>81774</v>
      </c>
      <c r="C110" s="349">
        <v>23.084800000000001</v>
      </c>
      <c r="D110" s="350">
        <f t="shared" si="28"/>
        <v>1887736.4352000002</v>
      </c>
      <c r="E110" s="350">
        <f t="shared" si="29"/>
        <v>18877.364352000001</v>
      </c>
      <c r="F110" s="350">
        <f t="shared" si="30"/>
        <v>1887.7364352000002</v>
      </c>
      <c r="G110" s="351">
        <f t="shared" si="31"/>
        <v>20765.100787200001</v>
      </c>
      <c r="I110" s="180"/>
      <c r="J110" s="259"/>
      <c r="L110" s="180"/>
      <c r="M110" s="182"/>
      <c r="N110" s="180"/>
      <c r="O110" s="180"/>
      <c r="P110" s="182"/>
    </row>
    <row r="111" spans="1:16" s="181" customFormat="1" x14ac:dyDescent="0.15">
      <c r="A111" s="241" t="s">
        <v>1752</v>
      </c>
      <c r="B111" s="180">
        <v>20872</v>
      </c>
      <c r="C111" s="349">
        <v>23.0534</v>
      </c>
      <c r="D111" s="350">
        <f t="shared" ref="D111:D112" si="32">+B111*C111</f>
        <v>481170.56479999999</v>
      </c>
      <c r="E111" s="350">
        <f t="shared" ref="E111:E112" si="33">+D111*0.01</f>
        <v>4811.7056480000001</v>
      </c>
      <c r="F111" s="350">
        <f t="shared" ref="F111:F112" si="34">+E111*0.1</f>
        <v>481.17056480000002</v>
      </c>
      <c r="G111" s="351">
        <f t="shared" ref="G111:G112" si="35">+E111+F111</f>
        <v>5292.8762127999998</v>
      </c>
      <c r="I111" s="180"/>
      <c r="J111" s="259"/>
      <c r="L111" s="180"/>
      <c r="M111" s="182"/>
      <c r="N111" s="180"/>
      <c r="O111" s="180"/>
      <c r="P111" s="182"/>
    </row>
    <row r="112" spans="1:16" s="181" customFormat="1" x14ac:dyDescent="0.15">
      <c r="A112" s="241" t="s">
        <v>1753</v>
      </c>
      <c r="B112" s="180">
        <v>38794</v>
      </c>
      <c r="C112" s="349">
        <v>23.069600000000001</v>
      </c>
      <c r="D112" s="350">
        <f t="shared" si="32"/>
        <v>894962.06240000005</v>
      </c>
      <c r="E112" s="350">
        <f t="shared" si="33"/>
        <v>8949.620624000001</v>
      </c>
      <c r="F112" s="350">
        <f t="shared" si="34"/>
        <v>894.96206240000015</v>
      </c>
      <c r="G112" s="351">
        <f t="shared" si="35"/>
        <v>9844.582686400001</v>
      </c>
      <c r="I112" s="180"/>
      <c r="J112" s="259"/>
      <c r="L112" s="180"/>
      <c r="M112" s="182"/>
      <c r="N112" s="180"/>
      <c r="O112" s="180"/>
      <c r="P112" s="182"/>
    </row>
    <row r="113" spans="1:16" s="181" customFormat="1" ht="12" thickBot="1" x14ac:dyDescent="0.2">
      <c r="A113" s="241"/>
      <c r="B113" s="381">
        <f>SUM(B106:B112)</f>
        <v>589582</v>
      </c>
      <c r="C113" s="349"/>
      <c r="D113" s="350"/>
      <c r="E113" s="380">
        <f>SUM(E106:E112)</f>
        <v>136208.63462600001</v>
      </c>
      <c r="F113" s="380">
        <f t="shared" ref="F113:G113" si="36">SUM(F106:F112)</f>
        <v>13620.863462600002</v>
      </c>
      <c r="G113" s="380">
        <f t="shared" si="36"/>
        <v>149829.49808860003</v>
      </c>
      <c r="I113" s="180"/>
      <c r="J113" s="182"/>
      <c r="L113" s="180"/>
      <c r="M113" s="182"/>
      <c r="N113" s="180"/>
      <c r="O113" s="180"/>
      <c r="P113" s="182"/>
    </row>
    <row r="114" spans="1:16" s="181" customFormat="1" ht="12" thickTop="1" x14ac:dyDescent="0.15">
      <c r="A114" s="241" t="s">
        <v>1669</v>
      </c>
      <c r="B114" s="180">
        <v>118890</v>
      </c>
      <c r="C114" s="427">
        <v>24.507100000000001</v>
      </c>
      <c r="D114" s="350">
        <f t="shared" ref="D114:D115" si="37">+B114*C114</f>
        <v>2913649.1189999999</v>
      </c>
      <c r="E114" s="350">
        <f t="shared" ref="E114:E115" si="38">+D114*0.01</f>
        <v>29136.491190000001</v>
      </c>
      <c r="F114" s="350">
        <f t="shared" ref="F114:F115" si="39">+E114*0.1</f>
        <v>2913.6491190000002</v>
      </c>
      <c r="G114" s="351">
        <f t="shared" ref="G114:G115" si="40">+E114+F114</f>
        <v>32050.140309000002</v>
      </c>
      <c r="I114" s="180"/>
      <c r="J114" s="182"/>
      <c r="L114" s="180"/>
      <c r="M114" s="182"/>
      <c r="N114" s="180"/>
      <c r="O114" s="180"/>
      <c r="P114" s="182"/>
    </row>
    <row r="115" spans="1:16" s="181" customFormat="1" x14ac:dyDescent="0.15">
      <c r="A115" s="241" t="s">
        <v>1670</v>
      </c>
      <c r="B115" s="180">
        <v>277279</v>
      </c>
      <c r="C115" s="427">
        <v>22.4422</v>
      </c>
      <c r="D115" s="350">
        <f t="shared" si="37"/>
        <v>6222750.7737999996</v>
      </c>
      <c r="E115" s="350">
        <f t="shared" si="38"/>
        <v>62227.507738</v>
      </c>
      <c r="F115" s="350">
        <f t="shared" si="39"/>
        <v>6222.7507738000004</v>
      </c>
      <c r="G115" s="351">
        <f t="shared" si="40"/>
        <v>68450.258511799999</v>
      </c>
      <c r="I115" s="180"/>
      <c r="J115" s="182"/>
      <c r="L115" s="180"/>
      <c r="M115" s="182"/>
      <c r="N115" s="180"/>
      <c r="O115" s="180"/>
      <c r="P115" s="182"/>
    </row>
    <row r="116" spans="1:16" x14ac:dyDescent="0.15">
      <c r="A116" s="241" t="s">
        <v>1746</v>
      </c>
      <c r="B116" s="180">
        <v>318847</v>
      </c>
      <c r="C116" s="427">
        <v>22.463200000000001</v>
      </c>
      <c r="D116" s="350">
        <f t="shared" ref="D116:D117" si="41">+B116*C116</f>
        <v>7162323.9304</v>
      </c>
      <c r="E116" s="350">
        <f t="shared" ref="E116:E117" si="42">+D116*0.01</f>
        <v>71623.239304000002</v>
      </c>
      <c r="F116" s="350">
        <f t="shared" ref="F116:F117" si="43">+E116*0.1</f>
        <v>7162.3239304000008</v>
      </c>
      <c r="G116" s="351">
        <f t="shared" ref="G116:G117" si="44">+E116+F116</f>
        <v>78785.563234400004</v>
      </c>
    </row>
    <row r="117" spans="1:16" x14ac:dyDescent="0.15">
      <c r="A117" s="241" t="s">
        <v>1747</v>
      </c>
      <c r="B117" s="180">
        <v>67968</v>
      </c>
      <c r="C117" s="427">
        <v>22.4832</v>
      </c>
      <c r="D117" s="350">
        <f t="shared" si="41"/>
        <v>1528138.1376</v>
      </c>
      <c r="E117" s="350">
        <f t="shared" si="42"/>
        <v>15281.381376000001</v>
      </c>
      <c r="F117" s="350">
        <f t="shared" si="43"/>
        <v>1528.1381376000002</v>
      </c>
      <c r="G117" s="351">
        <f t="shared" si="44"/>
        <v>16809.5195136</v>
      </c>
    </row>
    <row r="118" spans="1:16" ht="12" thickBot="1" x14ac:dyDescent="0.2">
      <c r="B118" s="402">
        <f>SUM(B114:B117)</f>
        <v>782984</v>
      </c>
      <c r="C118" s="349"/>
      <c r="E118" s="352">
        <f>SUM(E114:E117)</f>
        <v>178268.61960800001</v>
      </c>
      <c r="F118" s="352">
        <f t="shared" ref="F118:G118" si="45">SUM(F114:F117)</f>
        <v>17826.861960800001</v>
      </c>
      <c r="G118" s="352">
        <f t="shared" si="45"/>
        <v>196095.48156880002</v>
      </c>
    </row>
    <row r="119" spans="1:16" ht="12" thickTop="1" x14ac:dyDescent="0.15"/>
  </sheetData>
  <mergeCells count="7">
    <mergeCell ref="B89:D8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P101"/>
  <sheetViews>
    <sheetView zoomScale="115" zoomScaleNormal="115" workbookViewId="0">
      <pane ySplit="6" topLeftCell="A43" activePane="bottomLeft" state="frozen"/>
      <selection pane="bottomLeft" activeCell="A103" sqref="A103:XFD120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1637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1583</v>
      </c>
      <c r="B7" s="263"/>
      <c r="C7" s="328">
        <v>23313.877399998986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23313.877399998986</v>
      </c>
      <c r="O7" s="328">
        <f>+C74</f>
        <v>741126.32139999908</v>
      </c>
    </row>
    <row r="8" spans="1:15" x14ac:dyDescent="0.15">
      <c r="A8" s="193" t="s">
        <v>1626</v>
      </c>
      <c r="B8" s="193"/>
      <c r="C8" s="329">
        <v>44869.076999999997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23313.877399998986</v>
      </c>
      <c r="O8" s="329">
        <f>O7+G8-I8-L8</f>
        <v>741126.32139999908</v>
      </c>
    </row>
    <row r="9" spans="1:15" x14ac:dyDescent="0.15">
      <c r="A9" s="193" t="s">
        <v>1628</v>
      </c>
      <c r="B9" s="193"/>
      <c r="C9" s="329">
        <v>89788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23313.877399998986</v>
      </c>
      <c r="O9" s="329">
        <f t="shared" ref="O9" si="1">O8+G9-I9-L9</f>
        <v>741126.32139999908</v>
      </c>
    </row>
    <row r="10" spans="1:15" x14ac:dyDescent="0.15">
      <c r="A10" s="193" t="s">
        <v>1629</v>
      </c>
      <c r="B10" s="193"/>
      <c r="C10" s="329">
        <v>44851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3" si="2">+N9-I10-L10</f>
        <v>23313.877399998986</v>
      </c>
      <c r="O10" s="329">
        <f t="shared" ref="O10:O73" si="3">O9+G10-I10-L10</f>
        <v>741126.32139999908</v>
      </c>
    </row>
    <row r="11" spans="1:15" x14ac:dyDescent="0.15">
      <c r="A11" s="193" t="s">
        <v>1626</v>
      </c>
      <c r="B11" s="193"/>
      <c r="C11" s="329">
        <v>89657.44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23313.877399998986</v>
      </c>
      <c r="O11" s="329">
        <f t="shared" si="3"/>
        <v>741126.32139999908</v>
      </c>
    </row>
    <row r="12" spans="1:15" x14ac:dyDescent="0.15">
      <c r="A12" s="193" t="s">
        <v>1627</v>
      </c>
      <c r="B12" s="193"/>
      <c r="C12" s="329">
        <v>44755</v>
      </c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23313.877399998986</v>
      </c>
      <c r="O12" s="329">
        <f t="shared" si="3"/>
        <v>741126.32139999908</v>
      </c>
    </row>
    <row r="13" spans="1:15" x14ac:dyDescent="0.15">
      <c r="A13" s="193" t="s">
        <v>1625</v>
      </c>
      <c r="B13" s="193"/>
      <c r="C13" s="329">
        <v>403891.92700000003</v>
      </c>
      <c r="D13" s="201"/>
      <c r="E13" s="193"/>
      <c r="F13" s="203"/>
      <c r="G13" s="329"/>
      <c r="H13" s="201"/>
      <c r="I13" s="329"/>
      <c r="J13" s="193"/>
      <c r="K13" s="193"/>
      <c r="L13" s="329"/>
      <c r="M13" s="207"/>
      <c r="N13" s="329">
        <f t="shared" si="2"/>
        <v>23313.877399998986</v>
      </c>
      <c r="O13" s="329">
        <f t="shared" si="3"/>
        <v>741126.32139999908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/>
      <c r="I14" s="329"/>
      <c r="J14" s="193"/>
      <c r="K14" s="193"/>
      <c r="L14" s="329"/>
      <c r="M14" s="207"/>
      <c r="N14" s="329">
        <f t="shared" si="2"/>
        <v>23313.877399998986</v>
      </c>
      <c r="O14" s="329">
        <f t="shared" si="3"/>
        <v>741126.32139999908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1638</v>
      </c>
      <c r="I15" s="329">
        <v>6851.8899999999994</v>
      </c>
      <c r="J15" s="193" t="s">
        <v>1583</v>
      </c>
      <c r="K15" s="193"/>
      <c r="L15" s="329"/>
      <c r="M15" s="193"/>
      <c r="N15" s="329">
        <f t="shared" si="2"/>
        <v>16461.987399998987</v>
      </c>
      <c r="O15" s="329">
        <f t="shared" si="3"/>
        <v>734274.43139999907</v>
      </c>
    </row>
    <row r="16" spans="1:15" x14ac:dyDescent="0.15">
      <c r="A16" s="193"/>
      <c r="B16" s="193"/>
      <c r="C16" s="329"/>
      <c r="D16" s="201" t="s">
        <v>1639</v>
      </c>
      <c r="E16" s="193" t="s">
        <v>319</v>
      </c>
      <c r="F16" s="203" t="s">
        <v>1668</v>
      </c>
      <c r="G16" s="329">
        <v>89848.077999999994</v>
      </c>
      <c r="H16" s="201" t="s">
        <v>1639</v>
      </c>
      <c r="I16" s="329">
        <v>3269.69</v>
      </c>
      <c r="J16" s="193" t="s">
        <v>1583</v>
      </c>
      <c r="K16" s="193"/>
      <c r="L16" s="329"/>
      <c r="M16" s="193"/>
      <c r="N16" s="329">
        <f t="shared" si="2"/>
        <v>13192.297399998986</v>
      </c>
      <c r="O16" s="329">
        <f t="shared" si="3"/>
        <v>820852.81939999911</v>
      </c>
    </row>
    <row r="17" spans="1:15" x14ac:dyDescent="0.15">
      <c r="A17" s="193"/>
      <c r="B17" s="193"/>
      <c r="C17" s="329"/>
      <c r="D17" s="201" t="s">
        <v>1640</v>
      </c>
      <c r="E17" s="193" t="s">
        <v>319</v>
      </c>
      <c r="F17" s="203" t="s">
        <v>1668</v>
      </c>
      <c r="G17" s="329">
        <v>44873.724999999999</v>
      </c>
      <c r="H17" s="201" t="s">
        <v>1640</v>
      </c>
      <c r="I17" s="329">
        <v>4301.0600000000004</v>
      </c>
      <c r="J17" s="193" t="s">
        <v>1583</v>
      </c>
      <c r="K17" s="193"/>
      <c r="L17" s="329"/>
      <c r="M17" s="193"/>
      <c r="N17" s="329">
        <f t="shared" si="2"/>
        <v>8891.2373999989868</v>
      </c>
      <c r="O17" s="329">
        <f t="shared" si="3"/>
        <v>861425.48439999903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1641</v>
      </c>
      <c r="I18" s="329">
        <v>8891.2373999989868</v>
      </c>
      <c r="J18" s="193" t="s">
        <v>1583</v>
      </c>
      <c r="K18" s="193"/>
      <c r="L18" s="329"/>
      <c r="M18" s="193"/>
      <c r="N18" s="329">
        <f t="shared" ref="N18:N22" si="4">+N17-I18-L18</f>
        <v>0</v>
      </c>
      <c r="O18" s="329">
        <f t="shared" ref="O18:O22" si="5">O17+G18-I18-L18</f>
        <v>852534.24700000009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1641</v>
      </c>
      <c r="I19" s="329">
        <v>477.832600001012</v>
      </c>
      <c r="J19" s="193" t="s">
        <v>1626</v>
      </c>
      <c r="K19" s="193" t="s">
        <v>1686</v>
      </c>
      <c r="L19" s="329">
        <v>22291.17</v>
      </c>
      <c r="M19" s="193" t="s">
        <v>1626</v>
      </c>
      <c r="N19" s="329">
        <f>C8+N18-I19-L19</f>
        <v>22100.074399998986</v>
      </c>
      <c r="O19" s="329">
        <f t="shared" si="5"/>
        <v>829765.24439999904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1642</v>
      </c>
      <c r="I20" s="329">
        <v>4935.97</v>
      </c>
      <c r="J20" s="193" t="s">
        <v>1626</v>
      </c>
      <c r="K20" s="193" t="s">
        <v>1686</v>
      </c>
      <c r="L20" s="329">
        <v>3724.67</v>
      </c>
      <c r="M20" s="193" t="s">
        <v>1626</v>
      </c>
      <c r="N20" s="329">
        <f t="shared" si="4"/>
        <v>13439.434399998985</v>
      </c>
      <c r="O20" s="329">
        <f t="shared" si="5"/>
        <v>821104.60439999902</v>
      </c>
    </row>
    <row r="21" spans="1:15" x14ac:dyDescent="0.15">
      <c r="A21" s="193"/>
      <c r="B21" s="193"/>
      <c r="C21" s="329"/>
      <c r="D21" s="201" t="s">
        <v>1643</v>
      </c>
      <c r="E21" s="193" t="s">
        <v>1283</v>
      </c>
      <c r="F21" s="193" t="s">
        <v>1671</v>
      </c>
      <c r="G21" s="329">
        <v>44850</v>
      </c>
      <c r="H21" s="201" t="s">
        <v>1643</v>
      </c>
      <c r="I21" s="329">
        <v>6129.3</v>
      </c>
      <c r="J21" s="193" t="s">
        <v>1626</v>
      </c>
      <c r="K21" s="193"/>
      <c r="L21" s="329"/>
      <c r="M21" s="193"/>
      <c r="N21" s="329">
        <f t="shared" si="4"/>
        <v>7310.1343999989849</v>
      </c>
      <c r="O21" s="329">
        <f t="shared" si="5"/>
        <v>859825.30439999897</v>
      </c>
    </row>
    <row r="22" spans="1:15" x14ac:dyDescent="0.15">
      <c r="A22" s="193"/>
      <c r="B22" s="193"/>
      <c r="C22" s="329"/>
      <c r="D22" s="201" t="s">
        <v>1644</v>
      </c>
      <c r="E22" s="193" t="s">
        <v>1283</v>
      </c>
      <c r="F22" s="193" t="s">
        <v>1672</v>
      </c>
      <c r="G22" s="329">
        <v>44894</v>
      </c>
      <c r="H22" s="201" t="s">
        <v>1644</v>
      </c>
      <c r="I22" s="329">
        <v>4269.58</v>
      </c>
      <c r="J22" s="193" t="s">
        <v>1626</v>
      </c>
      <c r="K22" s="193"/>
      <c r="L22" s="329"/>
      <c r="M22" s="193"/>
      <c r="N22" s="329">
        <f t="shared" si="4"/>
        <v>3040.554399998985</v>
      </c>
      <c r="O22" s="329">
        <f t="shared" si="5"/>
        <v>900449.72439999902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1645</v>
      </c>
      <c r="I23" s="329">
        <v>3040.554399998985</v>
      </c>
      <c r="J23" s="193" t="s">
        <v>1626</v>
      </c>
      <c r="K23" s="193"/>
      <c r="L23" s="329"/>
      <c r="M23" s="193"/>
      <c r="N23" s="329">
        <f t="shared" ref="N23:N29" si="6">+N22-I23-L23</f>
        <v>0</v>
      </c>
      <c r="O23" s="329">
        <f t="shared" ref="O23:O29" si="7">O22+G23-I23-L23</f>
        <v>897409.17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1645</v>
      </c>
      <c r="I24" s="329">
        <v>9465.4956000010097</v>
      </c>
      <c r="J24" s="193" t="s">
        <v>1628</v>
      </c>
      <c r="K24" s="193" t="s">
        <v>1685</v>
      </c>
      <c r="L24" s="329">
        <v>5421.88</v>
      </c>
      <c r="M24" s="193" t="s">
        <v>1628</v>
      </c>
      <c r="N24" s="329">
        <f>C9+N23-I24-L24</f>
        <v>74900.624399998982</v>
      </c>
      <c r="O24" s="329">
        <f t="shared" si="7"/>
        <v>882521.79439999908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1645</v>
      </c>
      <c r="I25" s="329"/>
      <c r="J25" s="193"/>
      <c r="K25" s="193" t="s">
        <v>1685</v>
      </c>
      <c r="L25" s="329">
        <v>21598.71</v>
      </c>
      <c r="M25" s="193" t="s">
        <v>1628</v>
      </c>
      <c r="N25" s="329">
        <f t="shared" si="6"/>
        <v>53301.914399998983</v>
      </c>
      <c r="O25" s="329">
        <f t="shared" si="7"/>
        <v>860923.08439999912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1645</v>
      </c>
      <c r="I26" s="329"/>
      <c r="J26" s="193"/>
      <c r="K26" s="193" t="s">
        <v>1685</v>
      </c>
      <c r="L26" s="329">
        <v>20241.740000000002</v>
      </c>
      <c r="M26" s="193" t="s">
        <v>1628</v>
      </c>
      <c r="N26" s="329">
        <f t="shared" si="6"/>
        <v>33060.174399998985</v>
      </c>
      <c r="O26" s="329">
        <f t="shared" si="7"/>
        <v>840681.34439999913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1646</v>
      </c>
      <c r="I27" s="329">
        <v>3769.4199999999996</v>
      </c>
      <c r="J27" s="193" t="s">
        <v>1628</v>
      </c>
      <c r="K27" s="193"/>
      <c r="L27" s="329"/>
      <c r="M27" s="193"/>
      <c r="N27" s="329">
        <f t="shared" si="6"/>
        <v>29290.754399998987</v>
      </c>
      <c r="O27" s="329">
        <f t="shared" si="7"/>
        <v>836911.92439999909</v>
      </c>
    </row>
    <row r="28" spans="1:15" x14ac:dyDescent="0.15">
      <c r="A28" s="193"/>
      <c r="B28" s="193"/>
      <c r="C28" s="329"/>
      <c r="D28" s="201"/>
      <c r="E28" s="193"/>
      <c r="F28" s="193"/>
      <c r="G28" s="329"/>
      <c r="H28" s="201" t="s">
        <v>1647</v>
      </c>
      <c r="I28" s="329">
        <v>6208.2199999999993</v>
      </c>
      <c r="J28" s="193" t="s">
        <v>1628</v>
      </c>
      <c r="K28" s="193"/>
      <c r="L28" s="329"/>
      <c r="M28" s="193"/>
      <c r="N28" s="329">
        <f t="shared" si="6"/>
        <v>23082.534399998985</v>
      </c>
      <c r="O28" s="329">
        <f t="shared" si="7"/>
        <v>830703.70439999911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1648</v>
      </c>
      <c r="I29" s="329">
        <v>6399.3499999999995</v>
      </c>
      <c r="J29" s="193" t="s">
        <v>1628</v>
      </c>
      <c r="K29" s="193" t="s">
        <v>1685</v>
      </c>
      <c r="L29" s="329">
        <v>16683.184399998987</v>
      </c>
      <c r="M29" s="193" t="s">
        <v>1628</v>
      </c>
      <c r="N29" s="329">
        <f t="shared" si="6"/>
        <v>0</v>
      </c>
      <c r="O29" s="329">
        <f t="shared" si="7"/>
        <v>807621.17000000016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1648</v>
      </c>
      <c r="I30" s="329"/>
      <c r="J30" s="193"/>
      <c r="K30" s="193" t="s">
        <v>1685</v>
      </c>
      <c r="L30" s="329">
        <v>7501.2056000010098</v>
      </c>
      <c r="M30" s="193" t="s">
        <v>1629</v>
      </c>
      <c r="N30" s="329">
        <f>C10+N29-I30-L30</f>
        <v>37349.794399998988</v>
      </c>
      <c r="O30" s="329">
        <f t="shared" ref="O30:O32" si="8">O29+G30-I30-L30</f>
        <v>800119.96439999912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1649</v>
      </c>
      <c r="I31" s="329">
        <v>2947.71</v>
      </c>
      <c r="J31" s="193" t="s">
        <v>1629</v>
      </c>
      <c r="K31" s="193" t="s">
        <v>1685</v>
      </c>
      <c r="L31" s="329">
        <v>8806.2099999999991</v>
      </c>
      <c r="M31" s="193" t="s">
        <v>1629</v>
      </c>
      <c r="N31" s="329">
        <f t="shared" ref="N31:N32" si="9">+N30-I31-L31</f>
        <v>25595.874399998989</v>
      </c>
      <c r="O31" s="329">
        <f t="shared" si="8"/>
        <v>788366.0443999992</v>
      </c>
    </row>
    <row r="32" spans="1:15" x14ac:dyDescent="0.15">
      <c r="A32" s="193"/>
      <c r="B32" s="193"/>
      <c r="C32" s="329"/>
      <c r="D32" s="201" t="s">
        <v>1650</v>
      </c>
      <c r="E32" s="193" t="s">
        <v>319</v>
      </c>
      <c r="F32" s="203" t="s">
        <v>1669</v>
      </c>
      <c r="G32" s="329">
        <v>134764.122</v>
      </c>
      <c r="H32" s="201" t="s">
        <v>1650</v>
      </c>
      <c r="I32" s="329">
        <v>3270.35</v>
      </c>
      <c r="J32" s="193" t="s">
        <v>1629</v>
      </c>
      <c r="K32" s="193"/>
      <c r="L32" s="329"/>
      <c r="M32" s="193"/>
      <c r="N32" s="329">
        <f t="shared" si="9"/>
        <v>22325.524399998991</v>
      </c>
      <c r="O32" s="329">
        <f t="shared" si="8"/>
        <v>919859.8163999992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1651</v>
      </c>
      <c r="I33" s="329">
        <v>11973.349999999999</v>
      </c>
      <c r="J33" s="193" t="s">
        <v>1629</v>
      </c>
      <c r="K33" s="193" t="s">
        <v>1685</v>
      </c>
      <c r="L33" s="329">
        <v>10352.174399998992</v>
      </c>
      <c r="M33" s="193" t="s">
        <v>1629</v>
      </c>
      <c r="N33" s="329">
        <f t="shared" ref="N33:N37" si="10">+N32-I33-L33</f>
        <v>0</v>
      </c>
      <c r="O33" s="329">
        <f t="shared" ref="O33:O37" si="11">O32+G33-I33-L33</f>
        <v>897534.29200000025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1651</v>
      </c>
      <c r="I34" s="329"/>
      <c r="J34" s="193"/>
      <c r="K34" s="193" t="s">
        <v>1686</v>
      </c>
      <c r="L34" s="329">
        <v>44601.565600000999</v>
      </c>
      <c r="M34" s="193" t="s">
        <v>1626</v>
      </c>
      <c r="N34" s="329">
        <f>C11+N33-I34-L34</f>
        <v>45055.874399999004</v>
      </c>
      <c r="O34" s="329">
        <f t="shared" si="11"/>
        <v>852932.72639999923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1651</v>
      </c>
      <c r="I35" s="329"/>
      <c r="J35" s="193"/>
      <c r="K35" s="193" t="s">
        <v>1686</v>
      </c>
      <c r="L35" s="329">
        <v>18816.259999999998</v>
      </c>
      <c r="M35" s="193" t="s">
        <v>1626</v>
      </c>
      <c r="N35" s="329">
        <f t="shared" si="10"/>
        <v>26239.614399999005</v>
      </c>
      <c r="O35" s="329">
        <f t="shared" si="11"/>
        <v>834116.46639999922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1651</v>
      </c>
      <c r="I36" s="329"/>
      <c r="J36" s="193"/>
      <c r="K36" s="193" t="s">
        <v>1686</v>
      </c>
      <c r="L36" s="329">
        <v>19029.7</v>
      </c>
      <c r="M36" s="193" t="s">
        <v>1626</v>
      </c>
      <c r="N36" s="329">
        <f t="shared" si="10"/>
        <v>7209.9143999990047</v>
      </c>
      <c r="O36" s="329">
        <f t="shared" si="11"/>
        <v>815086.76639999927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1652</v>
      </c>
      <c r="I37" s="329">
        <v>5036.25</v>
      </c>
      <c r="J37" s="193" t="s">
        <v>1626</v>
      </c>
      <c r="K37" s="193" t="s">
        <v>1686</v>
      </c>
      <c r="L37" s="329">
        <v>2173.6643999990047</v>
      </c>
      <c r="M37" s="193" t="s">
        <v>1626</v>
      </c>
      <c r="N37" s="329">
        <f t="shared" si="10"/>
        <v>0</v>
      </c>
      <c r="O37" s="329">
        <f t="shared" si="11"/>
        <v>807876.8520000003</v>
      </c>
    </row>
    <row r="38" spans="1:15" x14ac:dyDescent="0.15">
      <c r="A38" s="193"/>
      <c r="B38" s="193"/>
      <c r="C38" s="329"/>
      <c r="D38" s="201"/>
      <c r="E38" s="193"/>
      <c r="F38" s="193"/>
      <c r="G38" s="329"/>
      <c r="H38" s="201" t="s">
        <v>1652</v>
      </c>
      <c r="I38" s="329"/>
      <c r="J38" s="193"/>
      <c r="K38" s="193" t="s">
        <v>1685</v>
      </c>
      <c r="L38" s="329">
        <v>34278.545600001002</v>
      </c>
      <c r="M38" s="193" t="s">
        <v>1627</v>
      </c>
      <c r="N38" s="329">
        <f>C12+N37-I38-L38</f>
        <v>10476.454399998998</v>
      </c>
      <c r="O38" s="329">
        <f t="shared" ref="O38:O40" si="12">O37+G38-I38-L38</f>
        <v>773598.3063999993</v>
      </c>
    </row>
    <row r="39" spans="1:15" x14ac:dyDescent="0.15">
      <c r="A39" s="193"/>
      <c r="B39" s="193"/>
      <c r="C39" s="329"/>
      <c r="D39" s="201"/>
      <c r="E39" s="193"/>
      <c r="F39" s="193"/>
      <c r="G39" s="329"/>
      <c r="H39" s="201" t="s">
        <v>1652</v>
      </c>
      <c r="I39" s="329"/>
      <c r="J39" s="193"/>
      <c r="K39" s="193" t="s">
        <v>1685</v>
      </c>
      <c r="L39" s="329">
        <v>3353.84</v>
      </c>
      <c r="M39" s="193" t="s">
        <v>1627</v>
      </c>
      <c r="N39" s="329">
        <f t="shared" ref="N39:N40" si="13">+N38-I39-L39</f>
        <v>7122.6143999989981</v>
      </c>
      <c r="O39" s="329">
        <f t="shared" si="12"/>
        <v>770244.46639999934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1652</v>
      </c>
      <c r="I40" s="329"/>
      <c r="J40" s="193"/>
      <c r="K40" s="193" t="s">
        <v>1685</v>
      </c>
      <c r="L40" s="329">
        <v>7122.6143999989981</v>
      </c>
      <c r="M40" s="193" t="s">
        <v>1627</v>
      </c>
      <c r="N40" s="329">
        <f t="shared" si="13"/>
        <v>0</v>
      </c>
      <c r="O40" s="329">
        <f t="shared" si="12"/>
        <v>763121.8520000003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1652</v>
      </c>
      <c r="I41" s="329"/>
      <c r="J41" s="193"/>
      <c r="K41" s="193" t="s">
        <v>1686</v>
      </c>
      <c r="L41" s="329">
        <v>12584.335600001001</v>
      </c>
      <c r="M41" s="193" t="s">
        <v>1625</v>
      </c>
      <c r="N41" s="329">
        <f>C13+N40-I41-L41</f>
        <v>391307.59139999904</v>
      </c>
      <c r="O41" s="329">
        <f t="shared" ref="O41:O45" si="14">O40+G41-I41-L41</f>
        <v>750537.51639999927</v>
      </c>
    </row>
    <row r="42" spans="1:15" x14ac:dyDescent="0.15">
      <c r="A42" s="193"/>
      <c r="B42" s="193"/>
      <c r="C42" s="329"/>
      <c r="D42" s="201" t="s">
        <v>1653</v>
      </c>
      <c r="E42" s="193" t="s">
        <v>319</v>
      </c>
      <c r="F42" s="203" t="s">
        <v>1669</v>
      </c>
      <c r="G42" s="329">
        <v>134740.139</v>
      </c>
      <c r="H42" s="201" t="s">
        <v>1653</v>
      </c>
      <c r="I42" s="329">
        <v>4419.12</v>
      </c>
      <c r="J42" s="193" t="s">
        <v>1625</v>
      </c>
      <c r="K42" s="193" t="s">
        <v>1686</v>
      </c>
      <c r="L42" s="329">
        <v>32075.29</v>
      </c>
      <c r="M42" s="193" t="s">
        <v>1625</v>
      </c>
      <c r="N42" s="329">
        <f t="shared" ref="N42:N45" si="15">+N41-I42-L42</f>
        <v>354813.18139999907</v>
      </c>
      <c r="O42" s="329">
        <f t="shared" si="14"/>
        <v>848783.2453999992</v>
      </c>
    </row>
    <row r="43" spans="1:15" x14ac:dyDescent="0.15">
      <c r="A43" s="193"/>
      <c r="B43" s="193"/>
      <c r="C43" s="329"/>
      <c r="D43" s="201"/>
      <c r="E43" s="193"/>
      <c r="F43" s="193"/>
      <c r="G43" s="329"/>
      <c r="H43" s="201" t="s">
        <v>1653</v>
      </c>
      <c r="I43" s="329"/>
      <c r="J43" s="193"/>
      <c r="K43" s="193" t="s">
        <v>1686</v>
      </c>
      <c r="L43" s="329">
        <v>17635.57</v>
      </c>
      <c r="M43" s="193" t="s">
        <v>1625</v>
      </c>
      <c r="N43" s="329">
        <f t="shared" si="15"/>
        <v>337177.61139999906</v>
      </c>
      <c r="O43" s="329">
        <f t="shared" si="14"/>
        <v>831147.67539999925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1653</v>
      </c>
      <c r="I44" s="329"/>
      <c r="J44" s="193"/>
      <c r="K44" s="193" t="s">
        <v>1686</v>
      </c>
      <c r="L44" s="329">
        <v>33356.42</v>
      </c>
      <c r="M44" s="193" t="s">
        <v>1625</v>
      </c>
      <c r="N44" s="329">
        <f t="shared" si="15"/>
        <v>303821.19139999908</v>
      </c>
      <c r="O44" s="329">
        <f t="shared" si="14"/>
        <v>797791.25539999921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1654</v>
      </c>
      <c r="I45" s="329">
        <v>1991.94</v>
      </c>
      <c r="J45" s="193" t="s">
        <v>1625</v>
      </c>
      <c r="K45" s="193" t="s">
        <v>1686</v>
      </c>
      <c r="L45" s="329">
        <v>4541.46</v>
      </c>
      <c r="M45" s="193" t="s">
        <v>1625</v>
      </c>
      <c r="N45" s="329">
        <f t="shared" si="15"/>
        <v>297287.79139999906</v>
      </c>
      <c r="O45" s="329">
        <f t="shared" si="14"/>
        <v>791257.8553999993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1654</v>
      </c>
      <c r="I46" s="329"/>
      <c r="J46" s="193"/>
      <c r="K46" s="193" t="s">
        <v>1686</v>
      </c>
      <c r="L46" s="329">
        <v>30384.78</v>
      </c>
      <c r="M46" s="193" t="s">
        <v>1625</v>
      </c>
      <c r="N46" s="329">
        <f t="shared" si="2"/>
        <v>266903.01139999903</v>
      </c>
      <c r="O46" s="329">
        <f t="shared" si="3"/>
        <v>760873.07539999927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1655</v>
      </c>
      <c r="I47" s="329">
        <v>5051.16</v>
      </c>
      <c r="J47" s="193" t="s">
        <v>1625</v>
      </c>
      <c r="K47" s="193" t="s">
        <v>1686</v>
      </c>
      <c r="L47" s="329">
        <v>51434.28</v>
      </c>
      <c r="M47" s="193" t="s">
        <v>1625</v>
      </c>
      <c r="N47" s="329">
        <f t="shared" si="2"/>
        <v>210417.57139999903</v>
      </c>
      <c r="O47" s="329">
        <f t="shared" si="3"/>
        <v>704387.63539999921</v>
      </c>
    </row>
    <row r="48" spans="1:15" x14ac:dyDescent="0.15">
      <c r="A48" s="193"/>
      <c r="B48" s="193"/>
      <c r="C48" s="329"/>
      <c r="D48" s="201" t="s">
        <v>1656</v>
      </c>
      <c r="E48" s="193" t="s">
        <v>319</v>
      </c>
      <c r="F48" s="203" t="s">
        <v>1669</v>
      </c>
      <c r="G48" s="329">
        <v>134834.04300000001</v>
      </c>
      <c r="H48" s="201" t="s">
        <v>1656</v>
      </c>
      <c r="I48" s="329">
        <v>7529.9400000000005</v>
      </c>
      <c r="J48" s="193" t="s">
        <v>1625</v>
      </c>
      <c r="K48" s="193" t="s">
        <v>1686</v>
      </c>
      <c r="L48" s="329">
        <v>39457.800000000003</v>
      </c>
      <c r="M48" s="193" t="s">
        <v>1625</v>
      </c>
      <c r="N48" s="329">
        <f t="shared" si="2"/>
        <v>163429.83139999904</v>
      </c>
      <c r="O48" s="329">
        <f t="shared" si="3"/>
        <v>792233.93839999917</v>
      </c>
    </row>
    <row r="49" spans="1:15" x14ac:dyDescent="0.15">
      <c r="A49" s="193"/>
      <c r="B49" s="193"/>
      <c r="C49" s="329"/>
      <c r="D49" s="201"/>
      <c r="E49" s="193"/>
      <c r="F49" s="203"/>
      <c r="G49" s="329"/>
      <c r="H49" s="201" t="s">
        <v>1657</v>
      </c>
      <c r="I49" s="329">
        <v>9725.2799999999988</v>
      </c>
      <c r="J49" s="193" t="s">
        <v>1625</v>
      </c>
      <c r="K49" s="193" t="s">
        <v>1686</v>
      </c>
      <c r="L49" s="329">
        <v>18565.82</v>
      </c>
      <c r="M49" s="193" t="s">
        <v>1625</v>
      </c>
      <c r="N49" s="329">
        <f t="shared" si="2"/>
        <v>135138.73139999903</v>
      </c>
      <c r="O49" s="329">
        <f t="shared" si="3"/>
        <v>763942.83839999919</v>
      </c>
    </row>
    <row r="50" spans="1:15" x14ac:dyDescent="0.15">
      <c r="A50" s="193"/>
      <c r="B50" s="193"/>
      <c r="C50" s="329"/>
      <c r="D50" s="201"/>
      <c r="E50" s="193"/>
      <c r="F50" s="193"/>
      <c r="G50" s="329"/>
      <c r="H50" s="201" t="s">
        <v>1657</v>
      </c>
      <c r="I50" s="329"/>
      <c r="J50" s="203"/>
      <c r="K50" s="193" t="s">
        <v>1686</v>
      </c>
      <c r="L50" s="329">
        <v>21590.13</v>
      </c>
      <c r="M50" s="193" t="s">
        <v>1625</v>
      </c>
      <c r="N50" s="329">
        <f t="shared" si="2"/>
        <v>113548.60139999902</v>
      </c>
      <c r="O50" s="329">
        <f t="shared" si="3"/>
        <v>742352.70839999919</v>
      </c>
    </row>
    <row r="51" spans="1:15" x14ac:dyDescent="0.15">
      <c r="A51" s="193"/>
      <c r="B51" s="193"/>
      <c r="C51" s="329"/>
      <c r="D51" s="201" t="s">
        <v>1658</v>
      </c>
      <c r="E51" s="193" t="s">
        <v>1283</v>
      </c>
      <c r="F51" s="193" t="s">
        <v>1673</v>
      </c>
      <c r="G51" s="329">
        <v>89745</v>
      </c>
      <c r="H51" s="201" t="s">
        <v>1658</v>
      </c>
      <c r="I51" s="329">
        <v>38427</v>
      </c>
      <c r="J51" s="193" t="s">
        <v>1625</v>
      </c>
      <c r="K51" s="193" t="s">
        <v>1686</v>
      </c>
      <c r="L51" s="329">
        <v>47247.18</v>
      </c>
      <c r="M51" s="193" t="s">
        <v>1625</v>
      </c>
      <c r="N51" s="329">
        <f t="shared" si="2"/>
        <v>27874.421399999024</v>
      </c>
      <c r="O51" s="329">
        <f t="shared" si="3"/>
        <v>746423.52839999914</v>
      </c>
    </row>
    <row r="52" spans="1:15" x14ac:dyDescent="0.15">
      <c r="A52" s="193"/>
      <c r="B52" s="193"/>
      <c r="C52" s="329"/>
      <c r="D52" s="201"/>
      <c r="E52" s="193"/>
      <c r="F52" s="203"/>
      <c r="G52" s="329"/>
      <c r="H52" s="201" t="s">
        <v>1658</v>
      </c>
      <c r="I52" s="329"/>
      <c r="J52" s="203"/>
      <c r="K52" s="193" t="s">
        <v>1686</v>
      </c>
      <c r="L52" s="329">
        <v>10742.08</v>
      </c>
      <c r="M52" s="193" t="s">
        <v>1625</v>
      </c>
      <c r="N52" s="329">
        <f t="shared" si="2"/>
        <v>17132.341399999023</v>
      </c>
      <c r="O52" s="329">
        <f t="shared" si="3"/>
        <v>735681.44839999918</v>
      </c>
    </row>
    <row r="53" spans="1:15" x14ac:dyDescent="0.15">
      <c r="A53" s="193"/>
      <c r="B53" s="193"/>
      <c r="C53" s="329"/>
      <c r="D53" s="201" t="s">
        <v>1659</v>
      </c>
      <c r="E53" s="193" t="s">
        <v>319</v>
      </c>
      <c r="F53" s="203" t="s">
        <v>1669</v>
      </c>
      <c r="G53" s="329">
        <v>44928.474999999999</v>
      </c>
      <c r="H53" s="201" t="s">
        <v>1659</v>
      </c>
      <c r="I53" s="329">
        <v>12480.350000000002</v>
      </c>
      <c r="J53" s="193" t="s">
        <v>1625</v>
      </c>
      <c r="K53" s="193" t="s">
        <v>1686</v>
      </c>
      <c r="L53" s="329">
        <v>4651.9913999990204</v>
      </c>
      <c r="M53" s="193" t="s">
        <v>1625</v>
      </c>
      <c r="N53" s="329">
        <f t="shared" si="2"/>
        <v>0</v>
      </c>
      <c r="O53" s="329">
        <f t="shared" si="3"/>
        <v>763477.58200000017</v>
      </c>
    </row>
    <row r="54" spans="1:15" x14ac:dyDescent="0.15">
      <c r="A54" s="193"/>
      <c r="B54" s="193"/>
      <c r="C54" s="329"/>
      <c r="D54" s="201"/>
      <c r="E54" s="193"/>
      <c r="F54" s="203"/>
      <c r="G54" s="329"/>
      <c r="H54" s="201" t="s">
        <v>1659</v>
      </c>
      <c r="I54" s="329"/>
      <c r="J54" s="203"/>
      <c r="K54" s="193" t="s">
        <v>1686</v>
      </c>
      <c r="L54" s="329">
        <v>53826.218600000997</v>
      </c>
      <c r="M54" s="193" t="s">
        <v>1668</v>
      </c>
      <c r="N54" s="329">
        <f>G16+G17+N53-I54-L54</f>
        <v>80895.584399998988</v>
      </c>
      <c r="O54" s="329">
        <f t="shared" si="3"/>
        <v>709651.36339999922</v>
      </c>
    </row>
    <row r="55" spans="1:15" x14ac:dyDescent="0.15">
      <c r="A55" s="193"/>
      <c r="B55" s="193"/>
      <c r="C55" s="329"/>
      <c r="D55" s="201" t="s">
        <v>1660</v>
      </c>
      <c r="E55" s="193" t="s">
        <v>319</v>
      </c>
      <c r="F55" s="203" t="s">
        <v>1670</v>
      </c>
      <c r="G55" s="329">
        <v>89777.921000000002</v>
      </c>
      <c r="H55" s="201" t="s">
        <v>1660</v>
      </c>
      <c r="I55" s="329">
        <v>3820.45</v>
      </c>
      <c r="J55" s="203" t="s">
        <v>1668</v>
      </c>
      <c r="K55" s="193" t="s">
        <v>1686</v>
      </c>
      <c r="L55" s="329">
        <v>43992.639999999999</v>
      </c>
      <c r="M55" s="193" t="s">
        <v>1668</v>
      </c>
      <c r="N55" s="329">
        <f t="shared" si="2"/>
        <v>33082.494399998992</v>
      </c>
      <c r="O55" s="329">
        <f t="shared" si="3"/>
        <v>751616.19439999922</v>
      </c>
    </row>
    <row r="56" spans="1:15" x14ac:dyDescent="0.15">
      <c r="A56" s="193"/>
      <c r="B56" s="193"/>
      <c r="C56" s="329"/>
      <c r="D56" s="201" t="s">
        <v>1661</v>
      </c>
      <c r="E56" s="193" t="s">
        <v>319</v>
      </c>
      <c r="F56" s="203" t="s">
        <v>1670</v>
      </c>
      <c r="G56" s="329">
        <v>89861.782999999996</v>
      </c>
      <c r="H56" s="201" t="s">
        <v>1661</v>
      </c>
      <c r="I56" s="329">
        <v>5551.59</v>
      </c>
      <c r="J56" s="203" t="s">
        <v>1668</v>
      </c>
      <c r="K56" s="193"/>
      <c r="L56" s="329"/>
      <c r="M56" s="193"/>
      <c r="N56" s="329">
        <f t="shared" si="2"/>
        <v>27530.904399998992</v>
      </c>
      <c r="O56" s="329">
        <f t="shared" si="3"/>
        <v>835926.38739999931</v>
      </c>
    </row>
    <row r="57" spans="1:15" x14ac:dyDescent="0.15">
      <c r="A57" s="193"/>
      <c r="B57" s="193"/>
      <c r="C57" s="329"/>
      <c r="D57" s="201"/>
      <c r="E57" s="193"/>
      <c r="F57" s="203"/>
      <c r="G57" s="329"/>
      <c r="H57" s="201" t="s">
        <v>1662</v>
      </c>
      <c r="I57" s="329">
        <v>11094.199999999999</v>
      </c>
      <c r="J57" s="193" t="s">
        <v>1668</v>
      </c>
      <c r="K57" s="193" t="s">
        <v>1686</v>
      </c>
      <c r="L57" s="329">
        <v>16436.704399998991</v>
      </c>
      <c r="M57" s="193" t="s">
        <v>1668</v>
      </c>
      <c r="N57" s="329">
        <f t="shared" si="2"/>
        <v>0</v>
      </c>
      <c r="O57" s="329">
        <f t="shared" si="3"/>
        <v>808395.48300000036</v>
      </c>
    </row>
    <row r="58" spans="1:15" x14ac:dyDescent="0.15">
      <c r="A58" s="193"/>
      <c r="B58" s="193"/>
      <c r="C58" s="329"/>
      <c r="D58" s="201"/>
      <c r="E58" s="193"/>
      <c r="F58" s="203"/>
      <c r="G58" s="329"/>
      <c r="H58" s="201" t="s">
        <v>1662</v>
      </c>
      <c r="I58" s="329"/>
      <c r="J58" s="203"/>
      <c r="K58" s="193" t="s">
        <v>1685</v>
      </c>
      <c r="L58" s="329">
        <v>14915.195600001</v>
      </c>
      <c r="M58" s="193" t="s">
        <v>1671</v>
      </c>
      <c r="N58" s="329">
        <f>G21+N57-I58-L58</f>
        <v>29934.804399999</v>
      </c>
      <c r="O58" s="329">
        <f t="shared" ref="O58:O60" si="16">O57+G58-I58-L58</f>
        <v>793480.28739999933</v>
      </c>
    </row>
    <row r="59" spans="1:15" x14ac:dyDescent="0.15">
      <c r="A59" s="193"/>
      <c r="B59" s="193"/>
      <c r="C59" s="329"/>
      <c r="D59" s="201"/>
      <c r="E59" s="193"/>
      <c r="F59" s="203"/>
      <c r="G59" s="329"/>
      <c r="H59" s="201" t="s">
        <v>1662</v>
      </c>
      <c r="I59" s="329"/>
      <c r="J59" s="203"/>
      <c r="K59" s="193" t="s">
        <v>1685</v>
      </c>
      <c r="L59" s="329">
        <v>5991.6</v>
      </c>
      <c r="M59" s="193" t="s">
        <v>1671</v>
      </c>
      <c r="N59" s="329">
        <f t="shared" ref="N59:N60" si="17">+N58-I59-L59</f>
        <v>23943.204399998998</v>
      </c>
      <c r="O59" s="329">
        <f t="shared" si="16"/>
        <v>787488.68739999935</v>
      </c>
    </row>
    <row r="60" spans="1:15" x14ac:dyDescent="0.15">
      <c r="A60" s="193"/>
      <c r="B60" s="193"/>
      <c r="C60" s="329"/>
      <c r="D60" s="201"/>
      <c r="E60" s="193"/>
      <c r="F60" s="193"/>
      <c r="G60" s="329"/>
      <c r="H60" s="201" t="s">
        <v>1662</v>
      </c>
      <c r="I60" s="329"/>
      <c r="J60" s="193"/>
      <c r="K60" s="193" t="s">
        <v>1685</v>
      </c>
      <c r="L60" s="329">
        <v>5116.5600000000004</v>
      </c>
      <c r="M60" s="193" t="s">
        <v>1671</v>
      </c>
      <c r="N60" s="329">
        <f t="shared" si="17"/>
        <v>18826.644399998997</v>
      </c>
      <c r="O60" s="329">
        <f t="shared" si="16"/>
        <v>782372.1273999993</v>
      </c>
    </row>
    <row r="61" spans="1:15" x14ac:dyDescent="0.15">
      <c r="A61" s="193"/>
      <c r="B61" s="193"/>
      <c r="C61" s="329"/>
      <c r="D61" s="201"/>
      <c r="E61" s="193"/>
      <c r="F61" s="193"/>
      <c r="G61" s="329"/>
      <c r="H61" s="201" t="s">
        <v>1662</v>
      </c>
      <c r="I61" s="329"/>
      <c r="J61" s="193"/>
      <c r="K61" s="193" t="s">
        <v>1685</v>
      </c>
      <c r="L61" s="329">
        <v>18826.644399998997</v>
      </c>
      <c r="M61" s="193" t="s">
        <v>1671</v>
      </c>
      <c r="N61" s="329">
        <f t="shared" ref="N61:N67" si="18">+N60-I61-L61</f>
        <v>0</v>
      </c>
      <c r="O61" s="329">
        <f t="shared" ref="O61:O67" si="19">O60+G61-I61-L61</f>
        <v>763545.48300000036</v>
      </c>
    </row>
    <row r="62" spans="1:15" x14ac:dyDescent="0.15">
      <c r="A62" s="193"/>
      <c r="B62" s="193"/>
      <c r="C62" s="329"/>
      <c r="D62" s="201"/>
      <c r="E62" s="193"/>
      <c r="F62" s="193"/>
      <c r="G62" s="329"/>
      <c r="H62" s="201" t="s">
        <v>1662</v>
      </c>
      <c r="I62" s="329"/>
      <c r="J62" s="193"/>
      <c r="K62" s="193" t="s">
        <v>1685</v>
      </c>
      <c r="L62" s="329">
        <v>44894</v>
      </c>
      <c r="M62" s="193" t="s">
        <v>1672</v>
      </c>
      <c r="N62" s="329">
        <f>G22+N61-I62-L62</f>
        <v>0</v>
      </c>
      <c r="O62" s="329">
        <f t="shared" si="19"/>
        <v>718651.48300000036</v>
      </c>
    </row>
    <row r="63" spans="1:15" x14ac:dyDescent="0.15">
      <c r="A63" s="193"/>
      <c r="B63" s="193"/>
      <c r="C63" s="329"/>
      <c r="D63" s="201"/>
      <c r="E63" s="193"/>
      <c r="F63" s="193"/>
      <c r="G63" s="329"/>
      <c r="H63" s="201" t="s">
        <v>1662</v>
      </c>
      <c r="I63" s="329"/>
      <c r="J63" s="193"/>
      <c r="K63" s="193" t="s">
        <v>1686</v>
      </c>
      <c r="L63" s="329">
        <v>33661.635600000998</v>
      </c>
      <c r="M63" s="193" t="s">
        <v>1669</v>
      </c>
      <c r="N63" s="329">
        <f>G32+G42+G48+N62-I63-L63</f>
        <v>370676.66839999903</v>
      </c>
      <c r="O63" s="329">
        <f t="shared" si="19"/>
        <v>684989.84739999939</v>
      </c>
    </row>
    <row r="64" spans="1:15" x14ac:dyDescent="0.15">
      <c r="A64" s="193"/>
      <c r="B64" s="193"/>
      <c r="C64" s="329"/>
      <c r="D64" s="201"/>
      <c r="E64" s="193"/>
      <c r="F64" s="203"/>
      <c r="G64" s="329"/>
      <c r="H64" s="201" t="s">
        <v>1663</v>
      </c>
      <c r="I64" s="329">
        <v>9183.48</v>
      </c>
      <c r="J64" s="193" t="s">
        <v>1669</v>
      </c>
      <c r="K64" s="193" t="s">
        <v>1686</v>
      </c>
      <c r="L64" s="329">
        <v>54000.27</v>
      </c>
      <c r="M64" s="193" t="s">
        <v>1669</v>
      </c>
      <c r="N64" s="329">
        <f t="shared" si="18"/>
        <v>307492.91839999903</v>
      </c>
      <c r="O64" s="329">
        <f t="shared" si="19"/>
        <v>621806.09739999939</v>
      </c>
    </row>
    <row r="65" spans="1:16" x14ac:dyDescent="0.15">
      <c r="A65" s="193"/>
      <c r="B65" s="193"/>
      <c r="C65" s="329"/>
      <c r="D65" s="201" t="s">
        <v>1664</v>
      </c>
      <c r="E65" s="193" t="s">
        <v>319</v>
      </c>
      <c r="F65" s="203" t="s">
        <v>1670</v>
      </c>
      <c r="G65" s="329">
        <v>89845.255000000005</v>
      </c>
      <c r="H65" s="201" t="s">
        <v>1664</v>
      </c>
      <c r="I65" s="329">
        <v>12477.1</v>
      </c>
      <c r="J65" s="193" t="s">
        <v>1669</v>
      </c>
      <c r="K65" s="193" t="s">
        <v>1686</v>
      </c>
      <c r="L65" s="329">
        <v>35850.85</v>
      </c>
      <c r="M65" s="193" t="s">
        <v>1669</v>
      </c>
      <c r="N65" s="329">
        <f t="shared" si="18"/>
        <v>259164.96839999905</v>
      </c>
      <c r="O65" s="329">
        <f t="shared" si="19"/>
        <v>663323.40239999944</v>
      </c>
    </row>
    <row r="66" spans="1:16" x14ac:dyDescent="0.15">
      <c r="A66" s="193"/>
      <c r="B66" s="193"/>
      <c r="C66" s="329"/>
      <c r="D66" s="201" t="s">
        <v>1664</v>
      </c>
      <c r="E66" s="193" t="s">
        <v>1283</v>
      </c>
      <c r="F66" s="193" t="s">
        <v>1674</v>
      </c>
      <c r="G66" s="329">
        <v>134621</v>
      </c>
      <c r="H66" s="201" t="s">
        <v>1664</v>
      </c>
      <c r="I66" s="329"/>
      <c r="J66" s="203"/>
      <c r="K66" s="193"/>
      <c r="L66" s="329"/>
      <c r="M66" s="193"/>
      <c r="N66" s="329">
        <f t="shared" si="18"/>
        <v>259164.96839999905</v>
      </c>
      <c r="O66" s="329">
        <f t="shared" si="19"/>
        <v>797944.40239999944</v>
      </c>
    </row>
    <row r="67" spans="1:16" x14ac:dyDescent="0.15">
      <c r="A67" s="193"/>
      <c r="B67" s="193"/>
      <c r="C67" s="329"/>
      <c r="D67" s="201" t="s">
        <v>1665</v>
      </c>
      <c r="E67" s="193" t="s">
        <v>319</v>
      </c>
      <c r="F67" s="203" t="s">
        <v>1670</v>
      </c>
      <c r="G67" s="329">
        <v>44897.618999999999</v>
      </c>
      <c r="H67" s="201" t="s">
        <v>1665</v>
      </c>
      <c r="I67" s="329">
        <v>5912.7800000000007</v>
      </c>
      <c r="J67" s="203" t="s">
        <v>1669</v>
      </c>
      <c r="K67" s="193" t="s">
        <v>1686</v>
      </c>
      <c r="L67" s="329">
        <v>34843.1</v>
      </c>
      <c r="M67" s="193" t="s">
        <v>1669</v>
      </c>
      <c r="N67" s="329">
        <f t="shared" si="18"/>
        <v>218409.08839999905</v>
      </c>
      <c r="O67" s="329">
        <f t="shared" si="19"/>
        <v>802086.14139999938</v>
      </c>
    </row>
    <row r="68" spans="1:16" x14ac:dyDescent="0.15">
      <c r="A68" s="193"/>
      <c r="B68" s="193"/>
      <c r="C68" s="329"/>
      <c r="D68" s="201" t="s">
        <v>1666</v>
      </c>
      <c r="E68" s="193" t="s">
        <v>319</v>
      </c>
      <c r="F68" s="203" t="s">
        <v>1670</v>
      </c>
      <c r="G68" s="329">
        <v>44891.061000000002</v>
      </c>
      <c r="H68" s="201" t="s">
        <v>1666</v>
      </c>
      <c r="I68" s="329">
        <v>5927.14</v>
      </c>
      <c r="J68" s="193" t="s">
        <v>1669</v>
      </c>
      <c r="K68" s="193" t="s">
        <v>1686</v>
      </c>
      <c r="L68" s="329">
        <v>30442.84</v>
      </c>
      <c r="M68" s="193" t="s">
        <v>1669</v>
      </c>
      <c r="N68" s="329">
        <f t="shared" si="2"/>
        <v>182039.10839999904</v>
      </c>
      <c r="O68" s="329">
        <f t="shared" si="3"/>
        <v>810607.22239999939</v>
      </c>
    </row>
    <row r="69" spans="1:16" x14ac:dyDescent="0.15">
      <c r="A69" s="193"/>
      <c r="B69" s="193"/>
      <c r="C69" s="329"/>
      <c r="D69" s="201" t="s">
        <v>1666</v>
      </c>
      <c r="E69" s="193" t="s">
        <v>1283</v>
      </c>
      <c r="F69" s="193" t="s">
        <v>1675</v>
      </c>
      <c r="G69" s="329">
        <v>134641</v>
      </c>
      <c r="H69" s="201" t="s">
        <v>1666</v>
      </c>
      <c r="I69" s="329"/>
      <c r="J69" s="193"/>
      <c r="K69" s="193" t="s">
        <v>1686</v>
      </c>
      <c r="L69" s="329">
        <v>25250.97</v>
      </c>
      <c r="M69" s="193" t="s">
        <v>1669</v>
      </c>
      <c r="N69" s="329">
        <f t="shared" si="2"/>
        <v>156788.13839999904</v>
      </c>
      <c r="O69" s="329">
        <f t="shared" si="3"/>
        <v>919997.25239999942</v>
      </c>
    </row>
    <row r="70" spans="1:16" x14ac:dyDescent="0.15">
      <c r="A70" s="193"/>
      <c r="B70" s="193"/>
      <c r="C70" s="329"/>
      <c r="D70" s="201"/>
      <c r="E70" s="193"/>
      <c r="F70" s="193"/>
      <c r="G70" s="329"/>
      <c r="H70" s="201" t="s">
        <v>1666</v>
      </c>
      <c r="I70" s="329"/>
      <c r="J70" s="193"/>
      <c r="K70" s="193" t="s">
        <v>1686</v>
      </c>
      <c r="L70" s="329">
        <v>29557.9</v>
      </c>
      <c r="M70" s="193" t="s">
        <v>1669</v>
      </c>
      <c r="N70" s="329">
        <f t="shared" si="2"/>
        <v>127230.23839999904</v>
      </c>
      <c r="O70" s="329">
        <f t="shared" si="3"/>
        <v>890439.35239999939</v>
      </c>
    </row>
    <row r="71" spans="1:16" x14ac:dyDescent="0.15">
      <c r="A71" s="193"/>
      <c r="B71" s="193"/>
      <c r="C71" s="329"/>
      <c r="D71" s="201"/>
      <c r="E71" s="193"/>
      <c r="F71" s="203"/>
      <c r="G71" s="329"/>
      <c r="H71" s="201" t="s">
        <v>1667</v>
      </c>
      <c r="I71" s="329">
        <v>1139.45</v>
      </c>
      <c r="J71" s="193" t="s">
        <v>1669</v>
      </c>
      <c r="K71" s="193" t="s">
        <v>1686</v>
      </c>
      <c r="L71" s="329">
        <v>20200.84</v>
      </c>
      <c r="M71" s="193" t="s">
        <v>1669</v>
      </c>
      <c r="N71" s="329">
        <f t="shared" si="2"/>
        <v>105889.94839999905</v>
      </c>
      <c r="O71" s="329">
        <f t="shared" si="3"/>
        <v>869099.06239999947</v>
      </c>
    </row>
    <row r="72" spans="1:16" hidden="1" x14ac:dyDescent="0.15">
      <c r="A72" s="193"/>
      <c r="B72" s="193"/>
      <c r="C72" s="329"/>
      <c r="D72" s="216"/>
      <c r="E72" s="193"/>
      <c r="F72" s="193"/>
      <c r="G72" s="329"/>
      <c r="H72" s="216"/>
      <c r="I72" s="329"/>
      <c r="J72" s="193"/>
      <c r="K72" s="193"/>
      <c r="L72" s="329"/>
      <c r="M72" s="193"/>
      <c r="N72" s="329">
        <f t="shared" si="2"/>
        <v>105889.94839999905</v>
      </c>
      <c r="O72" s="329">
        <f t="shared" si="3"/>
        <v>869099.06239999947</v>
      </c>
    </row>
    <row r="73" spans="1:16" x14ac:dyDescent="0.15">
      <c r="A73" s="220"/>
      <c r="B73" s="220"/>
      <c r="C73" s="334"/>
      <c r="D73" s="222"/>
      <c r="E73" s="220"/>
      <c r="F73" s="220"/>
      <c r="G73" s="334"/>
      <c r="H73" s="222"/>
      <c r="I73" s="334"/>
      <c r="J73" s="220"/>
      <c r="K73" s="220"/>
      <c r="L73" s="334"/>
      <c r="M73" s="220"/>
      <c r="N73" s="329">
        <f t="shared" si="2"/>
        <v>105889.94839999905</v>
      </c>
      <c r="O73" s="329">
        <f t="shared" si="3"/>
        <v>869099.06239999947</v>
      </c>
    </row>
    <row r="74" spans="1:16" x14ac:dyDescent="0.15">
      <c r="A74" s="224"/>
      <c r="B74" s="224"/>
      <c r="C74" s="335">
        <f>SUM(C7:C73)</f>
        <v>741126.32139999908</v>
      </c>
      <c r="D74" s="224"/>
      <c r="E74" s="224"/>
      <c r="F74" s="224"/>
      <c r="G74" s="335">
        <f>SUM(G7:G72)</f>
        <v>1392013.2210000001</v>
      </c>
      <c r="H74" s="226"/>
      <c r="I74" s="335">
        <f>SUM(I7:I72)</f>
        <v>225968.24000000008</v>
      </c>
      <c r="J74" s="224"/>
      <c r="K74" s="224"/>
      <c r="L74" s="335">
        <f>SUM(L9:L72)</f>
        <v>1038072.2399999999</v>
      </c>
      <c r="M74" s="224"/>
      <c r="N74" s="227"/>
      <c r="O74" s="228">
        <f>C74+G74-I74-L74</f>
        <v>869099.06239999935</v>
      </c>
      <c r="P74" s="259"/>
    </row>
    <row r="75" spans="1:16" x14ac:dyDescent="0.15">
      <c r="A75" s="230"/>
      <c r="B75" s="615"/>
      <c r="C75" s="615"/>
      <c r="D75" s="615"/>
      <c r="E75" s="231"/>
      <c r="F75" s="424"/>
      <c r="G75" s="232"/>
      <c r="H75" s="233"/>
      <c r="I75" s="234"/>
      <c r="J75" s="272"/>
      <c r="K75" s="235" t="s">
        <v>200</v>
      </c>
      <c r="L75" s="236">
        <f>+L74+I74</f>
        <v>1264040.48</v>
      </c>
      <c r="M75" s="284"/>
      <c r="N75" s="330">
        <f>+N73</f>
        <v>105889.94839999905</v>
      </c>
      <c r="O75" s="331" t="s">
        <v>1669</v>
      </c>
      <c r="P75" s="259"/>
    </row>
    <row r="76" spans="1:16" x14ac:dyDescent="0.15">
      <c r="A76" s="181"/>
      <c r="B76" s="425"/>
      <c r="C76" s="336"/>
      <c r="D76" s="425"/>
      <c r="E76" s="231"/>
      <c r="F76" s="424"/>
      <c r="G76" s="232"/>
      <c r="H76" s="233"/>
      <c r="I76" s="234"/>
      <c r="J76" s="273"/>
      <c r="K76" s="235"/>
      <c r="L76" s="236"/>
      <c r="M76" s="284"/>
      <c r="N76" s="330">
        <f>+G51</f>
        <v>89745</v>
      </c>
      <c r="O76" s="331" t="s">
        <v>1673</v>
      </c>
    </row>
    <row r="77" spans="1:16" x14ac:dyDescent="0.15">
      <c r="A77" s="241" t="s">
        <v>1628</v>
      </c>
      <c r="B77" s="426" t="s">
        <v>1680</v>
      </c>
      <c r="C77" s="336"/>
      <c r="D77" s="425"/>
      <c r="E77" s="231" t="s">
        <v>67</v>
      </c>
      <c r="F77" s="424">
        <v>4244872.87</v>
      </c>
      <c r="G77" s="232" t="s">
        <v>98</v>
      </c>
      <c r="H77" s="233">
        <v>41050</v>
      </c>
      <c r="I77" s="234" t="s">
        <v>199</v>
      </c>
      <c r="J77" s="273">
        <v>63945.514399998989</v>
      </c>
      <c r="K77" s="268"/>
      <c r="L77" s="236"/>
      <c r="M77" s="235"/>
      <c r="N77" s="330">
        <f>+G53</f>
        <v>44928.474999999999</v>
      </c>
      <c r="O77" s="331" t="s">
        <v>1669</v>
      </c>
    </row>
    <row r="78" spans="1:16" x14ac:dyDescent="0.15">
      <c r="A78" s="241" t="s">
        <v>1629</v>
      </c>
      <c r="B78" s="426" t="s">
        <v>1681</v>
      </c>
      <c r="C78" s="336"/>
      <c r="D78" s="425"/>
      <c r="E78" s="231" t="s">
        <v>67</v>
      </c>
      <c r="F78" s="424">
        <v>2720403.71</v>
      </c>
      <c r="G78" s="232" t="s">
        <v>98</v>
      </c>
      <c r="H78" s="233">
        <v>41050</v>
      </c>
      <c r="I78" s="234" t="s">
        <v>199</v>
      </c>
      <c r="J78" s="273">
        <v>26659.59</v>
      </c>
      <c r="K78" s="268"/>
      <c r="L78" s="236"/>
      <c r="M78" s="235"/>
      <c r="N78" s="330">
        <f>+G55+G56+G65</f>
        <v>269484.95900000003</v>
      </c>
      <c r="O78" s="331" t="s">
        <v>1670</v>
      </c>
    </row>
    <row r="79" spans="1:16" x14ac:dyDescent="0.15">
      <c r="A79" s="241" t="s">
        <v>1627</v>
      </c>
      <c r="B79" s="426" t="s">
        <v>1682</v>
      </c>
      <c r="C79" s="336"/>
      <c r="D79" s="425"/>
      <c r="E79" s="231" t="s">
        <v>67</v>
      </c>
      <c r="F79" s="424">
        <v>7661674.1200000001</v>
      </c>
      <c r="G79" s="232" t="s">
        <v>98</v>
      </c>
      <c r="H79" s="233">
        <v>41054</v>
      </c>
      <c r="I79" s="234" t="s">
        <v>199</v>
      </c>
      <c r="J79" s="273">
        <v>44755</v>
      </c>
      <c r="K79" s="268"/>
      <c r="L79" s="236"/>
      <c r="M79" s="235"/>
      <c r="N79" s="330">
        <f>+G66</f>
        <v>134621</v>
      </c>
      <c r="O79" s="331" t="s">
        <v>1674</v>
      </c>
    </row>
    <row r="80" spans="1:16" x14ac:dyDescent="0.15">
      <c r="A80" s="241" t="s">
        <v>1671</v>
      </c>
      <c r="B80" s="426" t="s">
        <v>1683</v>
      </c>
      <c r="C80" s="336"/>
      <c r="D80" s="425"/>
      <c r="E80" s="231" t="s">
        <v>67</v>
      </c>
      <c r="F80" s="424">
        <v>141487.79</v>
      </c>
      <c r="G80" s="232" t="s">
        <v>98</v>
      </c>
      <c r="H80" s="233">
        <v>41078</v>
      </c>
      <c r="I80" s="234" t="s">
        <v>199</v>
      </c>
      <c r="J80" s="273">
        <v>44850</v>
      </c>
      <c r="K80" s="268"/>
      <c r="L80" s="236"/>
      <c r="M80" s="235"/>
      <c r="N80" s="330">
        <f>+G67+G68</f>
        <v>89788.68</v>
      </c>
      <c r="O80" s="331" t="s">
        <v>1670</v>
      </c>
    </row>
    <row r="81" spans="1:16" x14ac:dyDescent="0.15">
      <c r="A81" s="241" t="s">
        <v>1672</v>
      </c>
      <c r="B81" s="426" t="s">
        <v>1684</v>
      </c>
      <c r="C81" s="336"/>
      <c r="D81" s="425"/>
      <c r="E81" s="231" t="s">
        <v>67</v>
      </c>
      <c r="F81" s="424">
        <v>8631978.7699999996</v>
      </c>
      <c r="G81" s="232" t="s">
        <v>98</v>
      </c>
      <c r="H81" s="233">
        <v>41078</v>
      </c>
      <c r="I81" s="234" t="s">
        <v>199</v>
      </c>
      <c r="J81" s="273">
        <v>44894</v>
      </c>
      <c r="K81" s="268"/>
      <c r="L81" s="236"/>
      <c r="M81" s="235"/>
      <c r="N81" s="330">
        <f>+G69</f>
        <v>134641</v>
      </c>
      <c r="O81" s="331" t="s">
        <v>1675</v>
      </c>
    </row>
    <row r="82" spans="1:16" ht="12" thickBot="1" x14ac:dyDescent="0.2">
      <c r="A82" s="241"/>
      <c r="B82" s="425"/>
      <c r="C82" s="336"/>
      <c r="D82" s="425"/>
      <c r="E82" s="231"/>
      <c r="F82" s="424"/>
      <c r="G82" s="232"/>
      <c r="H82" s="233"/>
      <c r="I82" s="401" t="s">
        <v>1283</v>
      </c>
      <c r="J82" s="274">
        <f>SUM(J77:J81)</f>
        <v>225104.10439999899</v>
      </c>
      <c r="K82" s="268"/>
      <c r="L82" s="236"/>
      <c r="M82" s="235"/>
      <c r="N82" s="330"/>
      <c r="O82" s="331"/>
    </row>
    <row r="83" spans="1:16" ht="12" thickTop="1" x14ac:dyDescent="0.15">
      <c r="A83" s="241" t="s">
        <v>1626</v>
      </c>
      <c r="B83" s="426" t="s">
        <v>1679</v>
      </c>
      <c r="C83" s="336"/>
      <c r="D83" s="425"/>
      <c r="E83" s="231" t="s">
        <v>67</v>
      </c>
      <c r="F83" s="424">
        <v>21319419.07</v>
      </c>
      <c r="G83" s="232" t="s">
        <v>98</v>
      </c>
      <c r="H83" s="233">
        <v>41019</v>
      </c>
      <c r="I83" s="234" t="s">
        <v>199</v>
      </c>
      <c r="J83" s="229">
        <v>110637.02999999998</v>
      </c>
      <c r="K83" s="268"/>
      <c r="L83" s="236"/>
      <c r="M83" s="235"/>
      <c r="N83" s="330"/>
      <c r="O83" s="331"/>
    </row>
    <row r="84" spans="1:16" x14ac:dyDescent="0.15">
      <c r="A84" s="241" t="s">
        <v>1625</v>
      </c>
      <c r="B84" s="425" t="s">
        <v>1676</v>
      </c>
      <c r="C84" s="336"/>
      <c r="D84" s="425"/>
      <c r="E84" s="231" t="s">
        <v>67</v>
      </c>
      <c r="F84" s="424">
        <v>30930180.809999999</v>
      </c>
      <c r="G84" s="232" t="s">
        <v>98</v>
      </c>
      <c r="H84" s="233">
        <v>41029</v>
      </c>
      <c r="I84" s="234" t="s">
        <v>199</v>
      </c>
      <c r="J84" s="229">
        <v>324267.13700000005</v>
      </c>
      <c r="K84" s="268"/>
      <c r="L84" s="236"/>
      <c r="M84" s="266">
        <f>+O84-O74</f>
        <v>0</v>
      </c>
      <c r="N84" s="228" t="s">
        <v>56</v>
      </c>
      <c r="O84" s="333">
        <f>SUM(N75:N83)</f>
        <v>869099.06239999901</v>
      </c>
      <c r="P84" s="259"/>
    </row>
    <row r="85" spans="1:16" x14ac:dyDescent="0.15">
      <c r="A85" s="241" t="s">
        <v>1668</v>
      </c>
      <c r="B85" s="425" t="s">
        <v>1677</v>
      </c>
      <c r="C85" s="336"/>
      <c r="D85" s="425"/>
      <c r="E85" s="231" t="s">
        <v>67</v>
      </c>
      <c r="F85" s="424">
        <v>19086819.66</v>
      </c>
      <c r="G85" s="232" t="s">
        <v>98</v>
      </c>
      <c r="H85" s="233">
        <v>41039</v>
      </c>
      <c r="I85" s="234" t="s">
        <v>199</v>
      </c>
      <c r="J85" s="229">
        <v>114255.56299999999</v>
      </c>
      <c r="K85" s="268"/>
      <c r="L85" s="236"/>
      <c r="M85" s="266"/>
      <c r="P85" s="259"/>
    </row>
    <row r="86" spans="1:16" x14ac:dyDescent="0.15">
      <c r="A86" s="241" t="s">
        <v>1669</v>
      </c>
      <c r="B86" s="425" t="s">
        <v>1678</v>
      </c>
      <c r="C86" s="336"/>
      <c r="D86" s="425"/>
      <c r="E86" s="231" t="s">
        <v>67</v>
      </c>
      <c r="F86" s="424">
        <v>42770055.380000003</v>
      </c>
      <c r="G86" s="232" t="s">
        <v>98</v>
      </c>
      <c r="H86" s="233">
        <v>41057</v>
      </c>
      <c r="I86" s="234" t="s">
        <v>199</v>
      </c>
      <c r="J86" s="229">
        <v>263808.40560000099</v>
      </c>
    </row>
    <row r="87" spans="1:16" ht="12" thickBot="1" x14ac:dyDescent="0.2">
      <c r="A87" s="241"/>
      <c r="B87" s="425"/>
      <c r="C87" s="336"/>
      <c r="D87" s="425"/>
      <c r="E87" s="231"/>
      <c r="F87" s="424"/>
      <c r="G87" s="232"/>
      <c r="H87" s="233"/>
      <c r="I87" s="401" t="s">
        <v>320</v>
      </c>
      <c r="J87" s="274">
        <f>SUM(J83:J86)</f>
        <v>812968.13560000097</v>
      </c>
    </row>
    <row r="88" spans="1:16" ht="12" thickTop="1" x14ac:dyDescent="0.15">
      <c r="A88" s="241"/>
      <c r="B88" s="425"/>
      <c r="C88" s="336"/>
      <c r="D88" s="425"/>
      <c r="E88" s="231"/>
      <c r="F88" s="424"/>
      <c r="G88" s="232"/>
      <c r="H88" s="233"/>
      <c r="I88" s="234"/>
      <c r="J88" s="273"/>
    </row>
    <row r="89" spans="1:16" x14ac:dyDescent="0.15">
      <c r="A89" s="181"/>
      <c r="B89" s="181" t="s">
        <v>10</v>
      </c>
      <c r="C89" s="348" t="s">
        <v>1008</v>
      </c>
      <c r="D89" s="181" t="s">
        <v>1118</v>
      </c>
      <c r="E89" s="181" t="s">
        <v>871</v>
      </c>
      <c r="F89" s="181" t="s">
        <v>872</v>
      </c>
      <c r="G89" s="181" t="s">
        <v>18</v>
      </c>
      <c r="H89" s="233"/>
      <c r="I89" s="234"/>
      <c r="J89" s="273"/>
    </row>
    <row r="90" spans="1:16" x14ac:dyDescent="0.15">
      <c r="A90" s="241" t="s">
        <v>1628</v>
      </c>
      <c r="B90" s="180">
        <v>63946</v>
      </c>
      <c r="C90" s="349">
        <v>24.758700000000001</v>
      </c>
      <c r="D90" s="350">
        <f>+B90*C90</f>
        <v>1583219.8302</v>
      </c>
      <c r="E90" s="350">
        <f>+D90*0.01</f>
        <v>15832.198302000001</v>
      </c>
      <c r="F90" s="350">
        <f>+E90*0.1</f>
        <v>1583.2198302000002</v>
      </c>
      <c r="G90" s="351">
        <f>+E90+F90</f>
        <v>17415.4181322</v>
      </c>
      <c r="J90" s="259"/>
    </row>
    <row r="91" spans="1:16" x14ac:dyDescent="0.15">
      <c r="A91" s="241" t="s">
        <v>1629</v>
      </c>
      <c r="B91" s="180">
        <v>26660</v>
      </c>
      <c r="C91" s="349">
        <v>24.666</v>
      </c>
      <c r="D91" s="350">
        <f t="shared" ref="D91:D92" si="20">+B91*C91</f>
        <v>657595.56000000006</v>
      </c>
      <c r="E91" s="350">
        <f t="shared" ref="E91:E92" si="21">+D91*0.01</f>
        <v>6575.9556000000011</v>
      </c>
      <c r="F91" s="350">
        <f t="shared" ref="F91:F92" si="22">+E91*0.1</f>
        <v>657.59556000000021</v>
      </c>
      <c r="G91" s="351">
        <f t="shared" ref="G91:G92" si="23">+E91+F91</f>
        <v>7233.5511600000009</v>
      </c>
      <c r="J91" s="229"/>
    </row>
    <row r="92" spans="1:16" x14ac:dyDescent="0.15">
      <c r="A92" s="241" t="s">
        <v>1627</v>
      </c>
      <c r="B92" s="180">
        <v>44755</v>
      </c>
      <c r="C92" s="349">
        <v>24.581800000000001</v>
      </c>
      <c r="D92" s="350">
        <f t="shared" si="20"/>
        <v>1100158.459</v>
      </c>
      <c r="E92" s="350">
        <f t="shared" si="21"/>
        <v>11001.58459</v>
      </c>
      <c r="F92" s="350">
        <f t="shared" si="22"/>
        <v>1100.158459</v>
      </c>
      <c r="G92" s="351">
        <f t="shared" si="23"/>
        <v>12101.743049000001</v>
      </c>
      <c r="J92" s="259"/>
    </row>
    <row r="93" spans="1:16" s="181" customFormat="1" x14ac:dyDescent="0.15">
      <c r="A93" s="241" t="s">
        <v>1671</v>
      </c>
      <c r="B93" s="180">
        <v>44850</v>
      </c>
      <c r="C93" s="349">
        <v>22.406300000000002</v>
      </c>
      <c r="D93" s="350">
        <f t="shared" ref="D93:D94" si="24">+B93*C93</f>
        <v>1004922.5550000001</v>
      </c>
      <c r="E93" s="350">
        <f t="shared" ref="E93:E94" si="25">+D93*0.01</f>
        <v>10049.225550000001</v>
      </c>
      <c r="F93" s="350">
        <f t="shared" ref="F93:F94" si="26">+E93*0.1</f>
        <v>1004.9225550000001</v>
      </c>
      <c r="G93" s="351">
        <f t="shared" ref="G93:G94" si="27">+E93+F93</f>
        <v>11054.148105</v>
      </c>
      <c r="I93" s="180"/>
      <c r="J93" s="259"/>
      <c r="L93" s="180"/>
      <c r="M93" s="182"/>
      <c r="N93" s="180"/>
      <c r="O93" s="180"/>
      <c r="P93" s="182"/>
    </row>
    <row r="94" spans="1:16" s="181" customFormat="1" x14ac:dyDescent="0.15">
      <c r="A94" s="241" t="s">
        <v>1672</v>
      </c>
      <c r="B94" s="180">
        <v>44894</v>
      </c>
      <c r="C94" s="349">
        <v>22.374300000000002</v>
      </c>
      <c r="D94" s="350">
        <f t="shared" si="24"/>
        <v>1004471.8242</v>
      </c>
      <c r="E94" s="350">
        <f t="shared" si="25"/>
        <v>10044.718242000001</v>
      </c>
      <c r="F94" s="350">
        <f t="shared" si="26"/>
        <v>1004.4718242000001</v>
      </c>
      <c r="G94" s="351">
        <f t="shared" si="27"/>
        <v>11049.190066200001</v>
      </c>
      <c r="I94" s="180"/>
      <c r="J94" s="259"/>
      <c r="L94" s="180"/>
      <c r="M94" s="182"/>
      <c r="N94" s="180"/>
      <c r="O94" s="180"/>
      <c r="P94" s="182"/>
    </row>
    <row r="95" spans="1:16" s="181" customFormat="1" ht="12" thickBot="1" x14ac:dyDescent="0.2">
      <c r="A95" s="241"/>
      <c r="B95" s="381">
        <f>SUM(B90:B94)</f>
        <v>225105</v>
      </c>
      <c r="C95" s="349"/>
      <c r="D95" s="350"/>
      <c r="E95" s="380">
        <f>SUM(E90:E94)</f>
        <v>53503.68228400001</v>
      </c>
      <c r="F95" s="380">
        <f t="shared" ref="F95:G95" si="28">SUM(F90:F94)</f>
        <v>5350.3682284000006</v>
      </c>
      <c r="G95" s="380">
        <f t="shared" si="28"/>
        <v>58854.050512400005</v>
      </c>
      <c r="I95" s="180"/>
      <c r="J95" s="259"/>
      <c r="L95" s="180"/>
      <c r="M95" s="182"/>
      <c r="N95" s="180"/>
      <c r="O95" s="180"/>
      <c r="P95" s="182"/>
    </row>
    <row r="96" spans="1:16" s="181" customFormat="1" ht="12" thickTop="1" x14ac:dyDescent="0.15">
      <c r="A96" s="241" t="s">
        <v>1626</v>
      </c>
      <c r="B96" s="180">
        <v>110637</v>
      </c>
      <c r="C96" s="349">
        <v>26.3047</v>
      </c>
      <c r="D96" s="350">
        <f t="shared" ref="D96:D97" si="29">+B96*C96</f>
        <v>2910273.0939000002</v>
      </c>
      <c r="E96" s="350">
        <f t="shared" ref="E96:E97" si="30">+D96*0.01</f>
        <v>29102.730939000001</v>
      </c>
      <c r="F96" s="350">
        <f t="shared" ref="F96:F97" si="31">+E96*0.1</f>
        <v>2910.2730939000003</v>
      </c>
      <c r="G96" s="351">
        <f t="shared" ref="G96:G97" si="32">+E96+F96</f>
        <v>32013.0040329</v>
      </c>
      <c r="I96" s="180"/>
      <c r="J96" s="259"/>
      <c r="L96" s="180"/>
      <c r="M96" s="182"/>
      <c r="N96" s="180"/>
      <c r="O96" s="180"/>
      <c r="P96" s="182"/>
    </row>
    <row r="97" spans="1:7" x14ac:dyDescent="0.15">
      <c r="A97" s="241" t="s">
        <v>1625</v>
      </c>
      <c r="B97" s="180">
        <v>324267</v>
      </c>
      <c r="C97" s="427">
        <v>26.0976</v>
      </c>
      <c r="D97" s="350">
        <f t="shared" si="29"/>
        <v>8462590.4592000004</v>
      </c>
      <c r="E97" s="350">
        <f t="shared" si="30"/>
        <v>84625.904592000006</v>
      </c>
      <c r="F97" s="350">
        <f t="shared" si="31"/>
        <v>8462.5904592000006</v>
      </c>
      <c r="G97" s="351">
        <f t="shared" si="32"/>
        <v>93088.495051200007</v>
      </c>
    </row>
    <row r="98" spans="1:7" x14ac:dyDescent="0.15">
      <c r="A98" s="241" t="s">
        <v>1668</v>
      </c>
      <c r="B98" s="180">
        <v>114256</v>
      </c>
      <c r="C98" s="427">
        <v>26.112300000000001</v>
      </c>
      <c r="D98" s="350">
        <f t="shared" ref="D98:D99" si="33">+B98*C98</f>
        <v>2983486.9488000004</v>
      </c>
      <c r="E98" s="350">
        <f t="shared" ref="E98:E99" si="34">+D98*0.01</f>
        <v>29834.869488000004</v>
      </c>
      <c r="F98" s="350">
        <f t="shared" ref="F98:F99" si="35">+E98*0.1</f>
        <v>2983.4869488000004</v>
      </c>
      <c r="G98" s="351">
        <f t="shared" ref="G98:G99" si="36">+E98+F98</f>
        <v>32818.356436800008</v>
      </c>
    </row>
    <row r="99" spans="1:7" x14ac:dyDescent="0.15">
      <c r="A99" s="241" t="s">
        <v>1669</v>
      </c>
      <c r="B99" s="180">
        <v>263808</v>
      </c>
      <c r="C99" s="427">
        <v>24.507100000000001</v>
      </c>
      <c r="D99" s="350">
        <f t="shared" si="33"/>
        <v>6465169.0367999999</v>
      </c>
      <c r="E99" s="350">
        <f t="shared" si="34"/>
        <v>64651.690368000003</v>
      </c>
      <c r="F99" s="350">
        <f t="shared" si="35"/>
        <v>6465.1690368000009</v>
      </c>
      <c r="G99" s="351">
        <f t="shared" si="36"/>
        <v>71116.859404800009</v>
      </c>
    </row>
    <row r="100" spans="1:7" ht="12" thickBot="1" x14ac:dyDescent="0.2">
      <c r="A100" s="241"/>
      <c r="B100" s="402">
        <f>SUM(B96:B99)</f>
        <v>812968</v>
      </c>
      <c r="C100" s="349"/>
      <c r="E100" s="352">
        <f>SUM(E96:E99)</f>
        <v>208215.19538700001</v>
      </c>
      <c r="F100" s="352">
        <f t="shared" ref="F100:G100" si="37">SUM(F96:F99)</f>
        <v>20821.519538700002</v>
      </c>
      <c r="G100" s="352">
        <f t="shared" si="37"/>
        <v>229036.71492570004</v>
      </c>
    </row>
    <row r="101" spans="1:7" ht="12" thickTop="1" x14ac:dyDescent="0.15"/>
  </sheetData>
  <sortState ref="A105:P114">
    <sortCondition ref="A105:A114"/>
  </sortState>
  <mergeCells count="7">
    <mergeCell ref="B75:D7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P82"/>
  <sheetViews>
    <sheetView zoomScale="115" zoomScaleNormal="115" workbookViewId="0">
      <pane ySplit="6" topLeftCell="A25" activePane="bottomLeft" state="frozen"/>
      <selection pane="bottomLeft" activeCell="C78" sqref="C7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1593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1582</v>
      </c>
      <c r="B7" s="263"/>
      <c r="C7" s="328">
        <v>343183.88539999898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343183.88539999898</v>
      </c>
      <c r="O7" s="328">
        <f>+C60</f>
        <v>701715.87339999899</v>
      </c>
    </row>
    <row r="8" spans="1:15" x14ac:dyDescent="0.15">
      <c r="A8" s="193" t="s">
        <v>1583</v>
      </c>
      <c r="B8" s="193"/>
      <c r="C8" s="329">
        <v>179273.98800000001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343183.88539999898</v>
      </c>
      <c r="O8" s="329">
        <f>O7+G8-I8-L8</f>
        <v>701715.87339999899</v>
      </c>
    </row>
    <row r="9" spans="1:15" x14ac:dyDescent="0.15">
      <c r="A9" s="193" t="s">
        <v>1585</v>
      </c>
      <c r="B9" s="193"/>
      <c r="C9" s="329">
        <v>89599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343183.88539999898</v>
      </c>
      <c r="O9" s="329">
        <f t="shared" ref="O9" si="1">O8+G9-I9-L9</f>
        <v>701715.87339999899</v>
      </c>
    </row>
    <row r="10" spans="1:15" x14ac:dyDescent="0.15">
      <c r="A10" s="193" t="s">
        <v>1586</v>
      </c>
      <c r="B10" s="193"/>
      <c r="C10" s="329">
        <v>89659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59" si="2">+N9-I10-L10</f>
        <v>343183.88539999898</v>
      </c>
      <c r="O10" s="329">
        <f t="shared" ref="O10:O59" si="3">O9+G10-I10-L10</f>
        <v>701715.87339999899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343183.88539999898</v>
      </c>
      <c r="O11" s="329">
        <f t="shared" si="3"/>
        <v>701715.87339999899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1594</v>
      </c>
      <c r="I12" s="329">
        <v>12752.2</v>
      </c>
      <c r="J12" s="193" t="s">
        <v>1582</v>
      </c>
      <c r="K12" s="193"/>
      <c r="L12" s="329"/>
      <c r="M12" s="193"/>
      <c r="N12" s="329">
        <f t="shared" si="2"/>
        <v>330431.68539999897</v>
      </c>
      <c r="O12" s="329">
        <f t="shared" si="3"/>
        <v>688963.67339999904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1595</v>
      </c>
      <c r="I13" s="329">
        <v>12217.730000000001</v>
      </c>
      <c r="J13" s="193" t="s">
        <v>1582</v>
      </c>
      <c r="K13" s="193"/>
      <c r="L13" s="329"/>
      <c r="M13" s="207"/>
      <c r="N13" s="329">
        <f t="shared" si="2"/>
        <v>318213.95539999899</v>
      </c>
      <c r="O13" s="329">
        <f t="shared" si="3"/>
        <v>676745.94339999906</v>
      </c>
    </row>
    <row r="14" spans="1:15" x14ac:dyDescent="0.15">
      <c r="A14" s="193"/>
      <c r="B14" s="193"/>
      <c r="C14" s="329"/>
      <c r="D14" s="201" t="s">
        <v>1596</v>
      </c>
      <c r="E14" s="193" t="s">
        <v>1283</v>
      </c>
      <c r="F14" s="203" t="s">
        <v>1630</v>
      </c>
      <c r="G14" s="329">
        <v>134510</v>
      </c>
      <c r="H14" s="201" t="s">
        <v>1596</v>
      </c>
      <c r="I14" s="329">
        <v>7278.3</v>
      </c>
      <c r="J14" s="193" t="s">
        <v>1582</v>
      </c>
      <c r="K14" s="193"/>
      <c r="L14" s="329"/>
      <c r="M14" s="207"/>
      <c r="N14" s="329">
        <f t="shared" si="2"/>
        <v>310935.655399999</v>
      </c>
      <c r="O14" s="329">
        <f t="shared" si="3"/>
        <v>803977.64339999901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1597</v>
      </c>
      <c r="I15" s="329">
        <v>22954.28</v>
      </c>
      <c r="J15" s="193" t="s">
        <v>1582</v>
      </c>
      <c r="K15" s="193"/>
      <c r="L15" s="329"/>
      <c r="M15" s="193"/>
      <c r="N15" s="329">
        <f t="shared" si="2"/>
        <v>287981.37539999897</v>
      </c>
      <c r="O15" s="329">
        <f t="shared" si="3"/>
        <v>781023.36339999898</v>
      </c>
    </row>
    <row r="16" spans="1:15" x14ac:dyDescent="0.15">
      <c r="A16" s="193"/>
      <c r="B16" s="193"/>
      <c r="C16" s="329"/>
      <c r="D16" s="201" t="s">
        <v>1598</v>
      </c>
      <c r="E16" s="193" t="s">
        <v>319</v>
      </c>
      <c r="F16" s="203" t="s">
        <v>1583</v>
      </c>
      <c r="G16" s="329">
        <v>89659.013999999996</v>
      </c>
      <c r="H16" s="201" t="s">
        <v>1598</v>
      </c>
      <c r="I16" s="329">
        <v>6770.41</v>
      </c>
      <c r="J16" s="193" t="s">
        <v>1582</v>
      </c>
      <c r="K16" s="193" t="s">
        <v>1632</v>
      </c>
      <c r="L16" s="329">
        <v>35170.449999999997</v>
      </c>
      <c r="M16" s="193" t="s">
        <v>1582</v>
      </c>
      <c r="N16" s="329">
        <f t="shared" si="2"/>
        <v>246040.51539999899</v>
      </c>
      <c r="O16" s="329">
        <f t="shared" si="3"/>
        <v>828741.51739999896</v>
      </c>
    </row>
    <row r="17" spans="1:15" x14ac:dyDescent="0.15">
      <c r="A17" s="193"/>
      <c r="B17" s="193"/>
      <c r="C17" s="329"/>
      <c r="D17" s="201"/>
      <c r="E17" s="193"/>
      <c r="F17" s="193"/>
      <c r="G17" s="329"/>
      <c r="H17" s="201" t="s">
        <v>1598</v>
      </c>
      <c r="I17" s="329"/>
      <c r="J17" s="193"/>
      <c r="K17" s="193" t="s">
        <v>1632</v>
      </c>
      <c r="L17" s="329">
        <v>49953.86</v>
      </c>
      <c r="M17" s="193" t="s">
        <v>1582</v>
      </c>
      <c r="N17" s="329">
        <f t="shared" si="2"/>
        <v>196086.655399999</v>
      </c>
      <c r="O17" s="329">
        <f t="shared" si="3"/>
        <v>778787.65739999898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1599</v>
      </c>
      <c r="I18" s="329">
        <v>3967.5200000000004</v>
      </c>
      <c r="J18" s="193" t="s">
        <v>1582</v>
      </c>
      <c r="K18" s="193"/>
      <c r="L18" s="329"/>
      <c r="M18" s="193"/>
      <c r="N18" s="329">
        <f t="shared" si="2"/>
        <v>192119.13539999901</v>
      </c>
      <c r="O18" s="329">
        <f t="shared" si="3"/>
        <v>774820.13739999896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1600</v>
      </c>
      <c r="I19" s="329">
        <v>5818.6100000000006</v>
      </c>
      <c r="J19" s="193" t="s">
        <v>1582</v>
      </c>
      <c r="K19" s="193"/>
      <c r="L19" s="329"/>
      <c r="M19" s="193"/>
      <c r="N19" s="329">
        <f t="shared" si="2"/>
        <v>186300.52539999899</v>
      </c>
      <c r="O19" s="329">
        <f t="shared" si="3"/>
        <v>769001.52739999897</v>
      </c>
    </row>
    <row r="20" spans="1:15" x14ac:dyDescent="0.15">
      <c r="A20" s="193"/>
      <c r="B20" s="193"/>
      <c r="C20" s="329"/>
      <c r="D20" s="201"/>
      <c r="E20" s="193"/>
      <c r="F20" s="193"/>
      <c r="G20" s="329"/>
      <c r="H20" s="201" t="s">
        <v>1601</v>
      </c>
      <c r="I20" s="329">
        <v>6078.21</v>
      </c>
      <c r="J20" s="193" t="s">
        <v>1582</v>
      </c>
      <c r="K20" s="193"/>
      <c r="L20" s="329"/>
      <c r="M20" s="193"/>
      <c r="N20" s="329">
        <f t="shared" si="2"/>
        <v>180222.315399999</v>
      </c>
      <c r="O20" s="329">
        <f t="shared" si="3"/>
        <v>762923.31739999901</v>
      </c>
    </row>
    <row r="21" spans="1:15" x14ac:dyDescent="0.15">
      <c r="A21" s="193"/>
      <c r="B21" s="193"/>
      <c r="C21" s="329"/>
      <c r="D21" s="201"/>
      <c r="E21" s="193"/>
      <c r="F21" s="193"/>
      <c r="G21" s="329"/>
      <c r="H21" s="201" t="s">
        <v>1602</v>
      </c>
      <c r="I21" s="329">
        <v>5821.6399999999994</v>
      </c>
      <c r="J21" s="193" t="s">
        <v>1582</v>
      </c>
      <c r="K21" s="193" t="s">
        <v>1632</v>
      </c>
      <c r="L21" s="329">
        <v>53142.44</v>
      </c>
      <c r="M21" s="193" t="s">
        <v>1582</v>
      </c>
      <c r="N21" s="329">
        <f t="shared" si="2"/>
        <v>121258.23539999902</v>
      </c>
      <c r="O21" s="329">
        <f t="shared" si="3"/>
        <v>703959.23739999905</v>
      </c>
    </row>
    <row r="22" spans="1:15" x14ac:dyDescent="0.15">
      <c r="A22" s="193"/>
      <c r="B22" s="193"/>
      <c r="C22" s="329"/>
      <c r="D22" s="201" t="s">
        <v>1603</v>
      </c>
      <c r="E22" s="193" t="s">
        <v>319</v>
      </c>
      <c r="F22" s="203" t="s">
        <v>1626</v>
      </c>
      <c r="G22" s="329">
        <v>44869.076999999997</v>
      </c>
      <c r="H22" s="201" t="s">
        <v>1603</v>
      </c>
      <c r="I22" s="329">
        <v>8803.24</v>
      </c>
      <c r="J22" s="193" t="s">
        <v>1582</v>
      </c>
      <c r="K22" s="193" t="s">
        <v>1632</v>
      </c>
      <c r="L22" s="329">
        <v>88122.13</v>
      </c>
      <c r="M22" s="193" t="s">
        <v>1582</v>
      </c>
      <c r="N22" s="329">
        <f t="shared" si="2"/>
        <v>24332.865399999006</v>
      </c>
      <c r="O22" s="329">
        <f t="shared" si="3"/>
        <v>651902.94439999911</v>
      </c>
    </row>
    <row r="23" spans="1:15" x14ac:dyDescent="0.15">
      <c r="A23" s="193"/>
      <c r="B23" s="193"/>
      <c r="C23" s="329"/>
      <c r="D23" s="201" t="s">
        <v>1603</v>
      </c>
      <c r="E23" s="193" t="s">
        <v>1283</v>
      </c>
      <c r="F23" s="203" t="s">
        <v>1628</v>
      </c>
      <c r="G23" s="329">
        <v>89788</v>
      </c>
      <c r="H23" s="201" t="s">
        <v>1603</v>
      </c>
      <c r="I23" s="329"/>
      <c r="J23" s="193"/>
      <c r="K23" s="193"/>
      <c r="L23" s="329"/>
      <c r="M23" s="193"/>
      <c r="N23" s="329">
        <f t="shared" si="2"/>
        <v>24332.865399999006</v>
      </c>
      <c r="O23" s="329">
        <f t="shared" si="3"/>
        <v>741690.94439999911</v>
      </c>
    </row>
    <row r="24" spans="1:15" x14ac:dyDescent="0.15">
      <c r="A24" s="193"/>
      <c r="B24" s="193"/>
      <c r="C24" s="329"/>
      <c r="D24" s="201" t="s">
        <v>1604</v>
      </c>
      <c r="E24" s="193" t="s">
        <v>1283</v>
      </c>
      <c r="F24" s="203" t="s">
        <v>1629</v>
      </c>
      <c r="G24" s="329">
        <v>44851</v>
      </c>
      <c r="H24" s="201" t="s">
        <v>1604</v>
      </c>
      <c r="I24" s="329">
        <v>18063.73</v>
      </c>
      <c r="J24" s="193" t="s">
        <v>1582</v>
      </c>
      <c r="K24" s="193" t="s">
        <v>1632</v>
      </c>
      <c r="L24" s="329">
        <v>6269.135399999006</v>
      </c>
      <c r="M24" s="193" t="s">
        <v>1582</v>
      </c>
      <c r="N24" s="329">
        <f t="shared" ref="N24:N28" si="4">+N23-I24-L24</f>
        <v>0</v>
      </c>
      <c r="O24" s="329">
        <f t="shared" ref="O24:O28" si="5">O23+G24-I24-L24</f>
        <v>762209.07900000014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1604</v>
      </c>
      <c r="I25" s="329"/>
      <c r="J25" s="193"/>
      <c r="K25" s="193" t="s">
        <v>1632</v>
      </c>
      <c r="L25" s="329">
        <v>31979.074600001</v>
      </c>
      <c r="M25" s="193" t="s">
        <v>1583</v>
      </c>
      <c r="N25" s="329">
        <f>C8+N24-I25-L25</f>
        <v>147294.913399999</v>
      </c>
      <c r="O25" s="329">
        <f t="shared" si="5"/>
        <v>730230.00439999916</v>
      </c>
    </row>
    <row r="26" spans="1:15" x14ac:dyDescent="0.15">
      <c r="A26" s="193"/>
      <c r="B26" s="193"/>
      <c r="C26" s="329"/>
      <c r="D26" s="201"/>
      <c r="E26" s="193"/>
      <c r="F26" s="193"/>
      <c r="G26" s="329"/>
      <c r="H26" s="201" t="s">
        <v>1605</v>
      </c>
      <c r="I26" s="329">
        <v>5575.13</v>
      </c>
      <c r="J26" s="193" t="s">
        <v>1583</v>
      </c>
      <c r="K26" s="193"/>
      <c r="L26" s="329"/>
      <c r="M26" s="193"/>
      <c r="N26" s="329">
        <f t="shared" si="4"/>
        <v>141719.783399999</v>
      </c>
      <c r="O26" s="329">
        <f t="shared" si="5"/>
        <v>724654.87439999916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1606</v>
      </c>
      <c r="I27" s="329">
        <v>2248.59</v>
      </c>
      <c r="J27" s="193" t="s">
        <v>1583</v>
      </c>
      <c r="K27" s="193"/>
      <c r="L27" s="329"/>
      <c r="M27" s="193"/>
      <c r="N27" s="329">
        <f t="shared" si="4"/>
        <v>139471.193399999</v>
      </c>
      <c r="O27" s="329">
        <f t="shared" si="5"/>
        <v>722406.28439999919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1607</v>
      </c>
      <c r="I28" s="329">
        <v>6530.4100000000017</v>
      </c>
      <c r="J28" s="193" t="s">
        <v>1583</v>
      </c>
      <c r="K28" s="193"/>
      <c r="L28" s="329"/>
      <c r="M28" s="193"/>
      <c r="N28" s="329">
        <f t="shared" si="4"/>
        <v>132940.783399999</v>
      </c>
      <c r="O28" s="329">
        <f t="shared" si="5"/>
        <v>715875.87439999916</v>
      </c>
    </row>
    <row r="29" spans="1:15" x14ac:dyDescent="0.15">
      <c r="A29" s="193"/>
      <c r="B29" s="193"/>
      <c r="C29" s="329"/>
      <c r="D29" s="201" t="s">
        <v>1608</v>
      </c>
      <c r="E29" s="193" t="s">
        <v>319</v>
      </c>
      <c r="F29" s="203" t="s">
        <v>1626</v>
      </c>
      <c r="G29" s="329">
        <v>89657.44</v>
      </c>
      <c r="H29" s="201" t="s">
        <v>1608</v>
      </c>
      <c r="I29" s="329">
        <v>10384.679999999998</v>
      </c>
      <c r="J29" s="193" t="s">
        <v>1583</v>
      </c>
      <c r="K29" s="193" t="s">
        <v>1632</v>
      </c>
      <c r="L29" s="329">
        <v>20237.63</v>
      </c>
      <c r="M29" s="193" t="s">
        <v>1583</v>
      </c>
      <c r="N29" s="329">
        <f t="shared" si="2"/>
        <v>102318.473399999</v>
      </c>
      <c r="O29" s="329">
        <f t="shared" si="3"/>
        <v>774911.00439999904</v>
      </c>
    </row>
    <row r="30" spans="1:15" x14ac:dyDescent="0.15">
      <c r="A30" s="193"/>
      <c r="B30" s="193"/>
      <c r="C30" s="329"/>
      <c r="D30" s="201" t="s">
        <v>1608</v>
      </c>
      <c r="E30" s="193" t="s">
        <v>1283</v>
      </c>
      <c r="F30" s="203" t="s">
        <v>1627</v>
      </c>
      <c r="G30" s="329">
        <v>44755</v>
      </c>
      <c r="H30" s="201" t="s">
        <v>1608</v>
      </c>
      <c r="I30" s="329"/>
      <c r="J30" s="193"/>
      <c r="K30" s="193"/>
      <c r="L30" s="329"/>
      <c r="M30" s="193"/>
      <c r="N30" s="329">
        <f t="shared" si="2"/>
        <v>102318.473399999</v>
      </c>
      <c r="O30" s="329">
        <f t="shared" si="3"/>
        <v>819666.00439999904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1609</v>
      </c>
      <c r="I31" s="329">
        <v>16120.390000000001</v>
      </c>
      <c r="J31" s="193" t="s">
        <v>1583</v>
      </c>
      <c r="K31" s="193"/>
      <c r="L31" s="329"/>
      <c r="M31" s="193"/>
      <c r="N31" s="329">
        <f t="shared" si="2"/>
        <v>86198.083399998999</v>
      </c>
      <c r="O31" s="329">
        <f t="shared" si="3"/>
        <v>803545.61439999903</v>
      </c>
    </row>
    <row r="32" spans="1:15" x14ac:dyDescent="0.15">
      <c r="A32" s="193"/>
      <c r="B32" s="193"/>
      <c r="C32" s="329"/>
      <c r="D32" s="201"/>
      <c r="E32" s="193"/>
      <c r="F32" s="193"/>
      <c r="G32" s="329"/>
      <c r="H32" s="201" t="s">
        <v>1610</v>
      </c>
      <c r="I32" s="329">
        <v>16395.980000000003</v>
      </c>
      <c r="J32" s="193" t="s">
        <v>1583</v>
      </c>
      <c r="K32" s="193"/>
      <c r="L32" s="329"/>
      <c r="M32" s="193"/>
      <c r="N32" s="329">
        <f t="shared" ref="N32" si="6">+N31-I32-L32</f>
        <v>69802.103399999003</v>
      </c>
      <c r="O32" s="329">
        <f t="shared" ref="O32" si="7">O31+G32-I32-L32</f>
        <v>787149.63439999905</v>
      </c>
    </row>
    <row r="33" spans="1:15" x14ac:dyDescent="0.15">
      <c r="A33" s="193"/>
      <c r="B33" s="193"/>
      <c r="C33" s="329"/>
      <c r="D33" s="201"/>
      <c r="E33" s="193"/>
      <c r="F33" s="193"/>
      <c r="G33" s="329"/>
      <c r="H33" s="201" t="s">
        <v>1610</v>
      </c>
      <c r="I33" s="329"/>
      <c r="J33" s="193"/>
      <c r="K33" s="193" t="s">
        <v>1632</v>
      </c>
      <c r="L33" s="329">
        <v>69802.103399999003</v>
      </c>
      <c r="M33" s="193" t="s">
        <v>1583</v>
      </c>
      <c r="N33" s="329">
        <f t="shared" ref="N33:N36" si="8">+N32-I33-L33</f>
        <v>0</v>
      </c>
      <c r="O33" s="329">
        <f t="shared" ref="O33:O36" si="9">O32+G33-I33-L33</f>
        <v>717347.53100000008</v>
      </c>
    </row>
    <row r="34" spans="1:15" x14ac:dyDescent="0.15">
      <c r="A34" s="193"/>
      <c r="B34" s="193"/>
      <c r="C34" s="329"/>
      <c r="D34" s="201"/>
      <c r="E34" s="193"/>
      <c r="F34" s="193"/>
      <c r="G34" s="329"/>
      <c r="H34" s="201" t="s">
        <v>1610</v>
      </c>
      <c r="I34" s="329"/>
      <c r="J34" s="193"/>
      <c r="K34" s="193" t="s">
        <v>1631</v>
      </c>
      <c r="L34" s="329">
        <v>13197.066600001001</v>
      </c>
      <c r="M34" s="193" t="s">
        <v>1585</v>
      </c>
      <c r="N34" s="329">
        <f>C9+N33-I34-L34</f>
        <v>76401.933399999005</v>
      </c>
      <c r="O34" s="329">
        <f t="shared" si="9"/>
        <v>704150.46439999912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1611</v>
      </c>
      <c r="I35" s="329">
        <v>12395.77</v>
      </c>
      <c r="J35" s="193" t="s">
        <v>1585</v>
      </c>
      <c r="K35" s="193" t="s">
        <v>1631</v>
      </c>
      <c r="L35" s="329">
        <v>40329.620000000003</v>
      </c>
      <c r="M35" s="193" t="s">
        <v>1585</v>
      </c>
      <c r="N35" s="329">
        <f t="shared" si="8"/>
        <v>23676.543399998998</v>
      </c>
      <c r="O35" s="329">
        <f t="shared" si="9"/>
        <v>651425.07439999911</v>
      </c>
    </row>
    <row r="36" spans="1:15" x14ac:dyDescent="0.15">
      <c r="A36" s="193"/>
      <c r="B36" s="193"/>
      <c r="C36" s="329"/>
      <c r="D36" s="201"/>
      <c r="E36" s="193"/>
      <c r="F36" s="193"/>
      <c r="G36" s="329"/>
      <c r="H36" s="201" t="s">
        <v>1611</v>
      </c>
      <c r="I36" s="329"/>
      <c r="J36" s="193"/>
      <c r="K36" s="193" t="s">
        <v>1631</v>
      </c>
      <c r="L36" s="329">
        <v>23676.543399998998</v>
      </c>
      <c r="M36" s="193" t="s">
        <v>1585</v>
      </c>
      <c r="N36" s="329">
        <f t="shared" si="8"/>
        <v>0</v>
      </c>
      <c r="O36" s="329">
        <f t="shared" si="9"/>
        <v>627748.53100000008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1611</v>
      </c>
      <c r="I37" s="329"/>
      <c r="J37" s="193"/>
      <c r="K37" s="193" t="s">
        <v>1631</v>
      </c>
      <c r="L37" s="329">
        <v>23732.796600000998</v>
      </c>
      <c r="M37" s="193" t="s">
        <v>1586</v>
      </c>
      <c r="N37" s="329">
        <f>C10+N36-I37-L37</f>
        <v>65926.203399999009</v>
      </c>
      <c r="O37" s="329">
        <f t="shared" ref="O37:O40" si="10">O36+G37-I37-L37</f>
        <v>604015.73439999903</v>
      </c>
    </row>
    <row r="38" spans="1:15" x14ac:dyDescent="0.15">
      <c r="A38" s="193"/>
      <c r="B38" s="193"/>
      <c r="C38" s="329"/>
      <c r="D38" s="201"/>
      <c r="E38" s="193"/>
      <c r="F38" s="193"/>
      <c r="G38" s="329"/>
      <c r="H38" s="201" t="s">
        <v>1612</v>
      </c>
      <c r="I38" s="329">
        <v>4612.28</v>
      </c>
      <c r="J38" s="193" t="s">
        <v>1586</v>
      </c>
      <c r="K38" s="193" t="s">
        <v>1631</v>
      </c>
      <c r="L38" s="329">
        <v>54740.88</v>
      </c>
      <c r="M38" s="193" t="s">
        <v>1586</v>
      </c>
      <c r="N38" s="329">
        <f t="shared" ref="N38:N40" si="11">+N37-I38-L38</f>
        <v>6573.0433999990128</v>
      </c>
      <c r="O38" s="329">
        <f t="shared" si="10"/>
        <v>544662.57439999899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1612</v>
      </c>
      <c r="I39" s="329"/>
      <c r="J39" s="193"/>
      <c r="K39" s="193" t="s">
        <v>1631</v>
      </c>
      <c r="L39" s="329">
        <v>2493.66</v>
      </c>
      <c r="M39" s="193" t="s">
        <v>1586</v>
      </c>
      <c r="N39" s="329">
        <f t="shared" si="11"/>
        <v>4079.3833999990129</v>
      </c>
      <c r="O39" s="329">
        <f t="shared" si="10"/>
        <v>542168.91439999896</v>
      </c>
    </row>
    <row r="40" spans="1:15" x14ac:dyDescent="0.15">
      <c r="A40" s="193"/>
      <c r="B40" s="193"/>
      <c r="C40" s="329"/>
      <c r="D40" s="201"/>
      <c r="E40" s="193"/>
      <c r="F40" s="203"/>
      <c r="G40" s="329"/>
      <c r="H40" s="201" t="s">
        <v>1612</v>
      </c>
      <c r="I40" s="329"/>
      <c r="J40" s="193"/>
      <c r="K40" s="193" t="s">
        <v>1631</v>
      </c>
      <c r="L40" s="329">
        <v>4079.3833999990129</v>
      </c>
      <c r="M40" s="193" t="s">
        <v>1586</v>
      </c>
      <c r="N40" s="329">
        <f t="shared" si="11"/>
        <v>0</v>
      </c>
      <c r="O40" s="329">
        <f t="shared" si="10"/>
        <v>538089.53099999996</v>
      </c>
    </row>
    <row r="41" spans="1:15" x14ac:dyDescent="0.15">
      <c r="A41" s="193"/>
      <c r="B41" s="193"/>
      <c r="C41" s="329"/>
      <c r="D41" s="201"/>
      <c r="E41" s="193"/>
      <c r="F41" s="203"/>
      <c r="G41" s="329"/>
      <c r="H41" s="201" t="s">
        <v>1612</v>
      </c>
      <c r="I41" s="329"/>
      <c r="J41" s="193"/>
      <c r="K41" s="193" t="s">
        <v>1631</v>
      </c>
      <c r="L41" s="329">
        <v>14283.946600001</v>
      </c>
      <c r="M41" s="203" t="s">
        <v>1630</v>
      </c>
      <c r="N41" s="329">
        <f>G14+N40-I41-L41</f>
        <v>120226.053399999</v>
      </c>
      <c r="O41" s="329">
        <f t="shared" ref="O41:O45" si="12">O40+G41-I41-L41</f>
        <v>523805.58439999894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1613</v>
      </c>
      <c r="I42" s="329">
        <v>4631.6900000000005</v>
      </c>
      <c r="J42" s="203" t="s">
        <v>1630</v>
      </c>
      <c r="K42" s="193"/>
      <c r="L42" s="329"/>
      <c r="M42" s="203"/>
      <c r="N42" s="329">
        <f t="shared" ref="N42:N45" si="13">+N41-I42-L42</f>
        <v>115594.363399999</v>
      </c>
      <c r="O42" s="329">
        <f t="shared" si="12"/>
        <v>519173.89439999894</v>
      </c>
    </row>
    <row r="43" spans="1:15" x14ac:dyDescent="0.15">
      <c r="A43" s="193"/>
      <c r="B43" s="193"/>
      <c r="C43" s="329"/>
      <c r="D43" s="201" t="s">
        <v>1614</v>
      </c>
      <c r="E43" s="193" t="s">
        <v>319</v>
      </c>
      <c r="F43" s="203" t="s">
        <v>1625</v>
      </c>
      <c r="G43" s="329">
        <v>134577.13399999999</v>
      </c>
      <c r="H43" s="201" t="s">
        <v>1614</v>
      </c>
      <c r="I43" s="329">
        <v>4261.4299999999994</v>
      </c>
      <c r="J43" s="203" t="s">
        <v>1630</v>
      </c>
      <c r="K43" s="193"/>
      <c r="L43" s="329"/>
      <c r="M43" s="193"/>
      <c r="N43" s="329">
        <f t="shared" si="13"/>
        <v>111332.933399999</v>
      </c>
      <c r="O43" s="329">
        <f t="shared" si="12"/>
        <v>649489.59839999885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1615</v>
      </c>
      <c r="I44" s="329">
        <v>8592.91</v>
      </c>
      <c r="J44" s="203" t="s">
        <v>1630</v>
      </c>
      <c r="K44" s="193" t="s">
        <v>1631</v>
      </c>
      <c r="L44" s="329">
        <v>1842.69</v>
      </c>
      <c r="M44" s="203" t="s">
        <v>1630</v>
      </c>
      <c r="N44" s="329">
        <f t="shared" si="13"/>
        <v>100897.333399999</v>
      </c>
      <c r="O44" s="329">
        <f t="shared" si="12"/>
        <v>639053.99839999888</v>
      </c>
    </row>
    <row r="45" spans="1:15" x14ac:dyDescent="0.15">
      <c r="A45" s="193"/>
      <c r="B45" s="193"/>
      <c r="C45" s="329"/>
      <c r="D45" s="201" t="s">
        <v>1616</v>
      </c>
      <c r="E45" s="193" t="s">
        <v>319</v>
      </c>
      <c r="F45" s="203" t="s">
        <v>1625</v>
      </c>
      <c r="G45" s="329">
        <v>269314.79300000001</v>
      </c>
      <c r="H45" s="201" t="s">
        <v>1616</v>
      </c>
      <c r="I45" s="329">
        <v>54163.340000000004</v>
      </c>
      <c r="J45" s="203" t="s">
        <v>1630</v>
      </c>
      <c r="K45" s="193"/>
      <c r="L45" s="329"/>
      <c r="M45" s="193"/>
      <c r="N45" s="329">
        <f t="shared" si="13"/>
        <v>46733.993399998995</v>
      </c>
      <c r="O45" s="329">
        <f t="shared" si="12"/>
        <v>854205.45139999886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1617</v>
      </c>
      <c r="I46" s="329">
        <v>46733.993399998995</v>
      </c>
      <c r="J46" s="203" t="s">
        <v>1630</v>
      </c>
      <c r="K46" s="193"/>
      <c r="L46" s="329"/>
      <c r="M46" s="193"/>
      <c r="N46" s="329">
        <f t="shared" ref="N46:N50" si="14">+N45-I46-L46</f>
        <v>0</v>
      </c>
      <c r="O46" s="329">
        <f t="shared" ref="O46:O50" si="15">O45+G46-I46-L46</f>
        <v>807471.45799999987</v>
      </c>
    </row>
    <row r="47" spans="1:15" x14ac:dyDescent="0.15">
      <c r="A47" s="193"/>
      <c r="B47" s="193"/>
      <c r="C47" s="329"/>
      <c r="D47" s="201"/>
      <c r="E47" s="193"/>
      <c r="F47" s="203"/>
      <c r="G47" s="329"/>
      <c r="H47" s="201" t="s">
        <v>1617</v>
      </c>
      <c r="I47" s="329">
        <v>8984.0866000010101</v>
      </c>
      <c r="J47" s="193" t="s">
        <v>1583</v>
      </c>
      <c r="K47" s="193"/>
      <c r="L47" s="329"/>
      <c r="M47" s="193"/>
      <c r="N47" s="329">
        <f>G16+N46-I47-L47</f>
        <v>80674.927399998982</v>
      </c>
      <c r="O47" s="329">
        <f t="shared" si="15"/>
        <v>798487.3713999989</v>
      </c>
    </row>
    <row r="48" spans="1:15" x14ac:dyDescent="0.15">
      <c r="A48" s="193"/>
      <c r="B48" s="193"/>
      <c r="C48" s="329"/>
      <c r="D48" s="201"/>
      <c r="E48" s="193"/>
      <c r="F48" s="193"/>
      <c r="G48" s="329"/>
      <c r="H48" s="201" t="s">
        <v>1618</v>
      </c>
      <c r="I48" s="329">
        <v>9751.2199999999993</v>
      </c>
      <c r="J48" s="193" t="s">
        <v>1583</v>
      </c>
      <c r="K48" s="193"/>
      <c r="L48" s="329"/>
      <c r="M48" s="193"/>
      <c r="N48" s="329">
        <f t="shared" si="14"/>
        <v>70923.707399998981</v>
      </c>
      <c r="O48" s="329">
        <f t="shared" si="15"/>
        <v>788736.15139999893</v>
      </c>
    </row>
    <row r="49" spans="1:16" x14ac:dyDescent="0.15">
      <c r="A49" s="193"/>
      <c r="B49" s="193"/>
      <c r="C49" s="329"/>
      <c r="D49" s="201"/>
      <c r="E49" s="193"/>
      <c r="F49" s="193"/>
      <c r="G49" s="329"/>
      <c r="H49" s="201" t="s">
        <v>1619</v>
      </c>
      <c r="I49" s="329">
        <v>4045.9000000000005</v>
      </c>
      <c r="J49" s="193" t="s">
        <v>1583</v>
      </c>
      <c r="K49" s="193" t="s">
        <v>1632</v>
      </c>
      <c r="L49" s="329">
        <v>15550.31</v>
      </c>
      <c r="M49" s="193" t="s">
        <v>1583</v>
      </c>
      <c r="N49" s="329">
        <f t="shared" si="14"/>
        <v>51327.497399998989</v>
      </c>
      <c r="O49" s="329">
        <f t="shared" si="15"/>
        <v>769139.94139999885</v>
      </c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1620</v>
      </c>
      <c r="I50" s="329">
        <v>4589.2699999999995</v>
      </c>
      <c r="J50" s="193" t="s">
        <v>1583</v>
      </c>
      <c r="K50" s="193"/>
      <c r="L50" s="329"/>
      <c r="M50" s="193"/>
      <c r="N50" s="329">
        <f t="shared" si="14"/>
        <v>46738.227399998992</v>
      </c>
      <c r="O50" s="329">
        <f t="shared" si="15"/>
        <v>764550.67139999883</v>
      </c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1621</v>
      </c>
      <c r="I51" s="329">
        <v>4486.51</v>
      </c>
      <c r="J51" s="203" t="s">
        <v>1583</v>
      </c>
      <c r="K51" s="193"/>
      <c r="L51" s="329"/>
      <c r="M51" s="193"/>
      <c r="N51" s="329">
        <f t="shared" si="2"/>
        <v>42251.71739999899</v>
      </c>
      <c r="O51" s="329">
        <f t="shared" si="3"/>
        <v>760064.16139999882</v>
      </c>
    </row>
    <row r="52" spans="1:16" x14ac:dyDescent="0.15">
      <c r="A52" s="193"/>
      <c r="B52" s="193"/>
      <c r="C52" s="329"/>
      <c r="D52" s="201"/>
      <c r="E52" s="193"/>
      <c r="F52" s="193"/>
      <c r="G52" s="329"/>
      <c r="H52" s="201" t="s">
        <v>1622</v>
      </c>
      <c r="I52" s="329">
        <v>4658.16</v>
      </c>
      <c r="J52" s="193" t="s">
        <v>1583</v>
      </c>
      <c r="K52" s="193"/>
      <c r="L52" s="329"/>
      <c r="M52" s="193"/>
      <c r="N52" s="329">
        <f t="shared" si="2"/>
        <v>37593.557399998987</v>
      </c>
      <c r="O52" s="329">
        <f t="shared" si="3"/>
        <v>755406.00139999879</v>
      </c>
    </row>
    <row r="53" spans="1:16" x14ac:dyDescent="0.15">
      <c r="A53" s="193"/>
      <c r="B53" s="193"/>
      <c r="C53" s="329"/>
      <c r="D53" s="201"/>
      <c r="E53" s="193"/>
      <c r="F53" s="203"/>
      <c r="G53" s="329"/>
      <c r="H53" s="201" t="s">
        <v>1623</v>
      </c>
      <c r="I53" s="329">
        <v>4155.43</v>
      </c>
      <c r="J53" s="193" t="s">
        <v>1583</v>
      </c>
      <c r="K53" s="193"/>
      <c r="L53" s="329"/>
      <c r="M53" s="193"/>
      <c r="N53" s="329">
        <f t="shared" si="2"/>
        <v>33438.127399998986</v>
      </c>
      <c r="O53" s="329">
        <f t="shared" si="3"/>
        <v>751250.57139999873</v>
      </c>
    </row>
    <row r="54" spans="1:16" x14ac:dyDescent="0.15">
      <c r="A54" s="193"/>
      <c r="B54" s="193"/>
      <c r="C54" s="329"/>
      <c r="D54" s="201"/>
      <c r="E54" s="193"/>
      <c r="F54" s="203"/>
      <c r="G54" s="329"/>
      <c r="H54" s="201" t="s">
        <v>1624</v>
      </c>
      <c r="I54" s="329">
        <v>10124.25</v>
      </c>
      <c r="J54" s="193" t="s">
        <v>1583</v>
      </c>
      <c r="K54" s="193"/>
      <c r="L54" s="329"/>
      <c r="M54" s="193"/>
      <c r="N54" s="329">
        <f t="shared" si="2"/>
        <v>23313.877399998986</v>
      </c>
      <c r="O54" s="329">
        <f t="shared" si="3"/>
        <v>741126.32139999873</v>
      </c>
    </row>
    <row r="55" spans="1:16" hidden="1" x14ac:dyDescent="0.15">
      <c r="A55" s="193"/>
      <c r="B55" s="193"/>
      <c r="C55" s="329"/>
      <c r="D55" s="201"/>
      <c r="E55" s="193"/>
      <c r="F55" s="193"/>
      <c r="G55" s="329"/>
      <c r="H55" s="201"/>
      <c r="I55" s="329"/>
      <c r="J55" s="193"/>
      <c r="K55" s="193"/>
      <c r="L55" s="329"/>
      <c r="M55" s="193"/>
      <c r="N55" s="329">
        <f t="shared" si="2"/>
        <v>23313.877399998986</v>
      </c>
      <c r="O55" s="329">
        <f t="shared" si="3"/>
        <v>741126.32139999873</v>
      </c>
    </row>
    <row r="56" spans="1:16" hidden="1" x14ac:dyDescent="0.15">
      <c r="A56" s="193"/>
      <c r="B56" s="193"/>
      <c r="C56" s="329"/>
      <c r="D56" s="201"/>
      <c r="E56" s="193"/>
      <c r="F56" s="203"/>
      <c r="G56" s="329"/>
      <c r="H56" s="201"/>
      <c r="I56" s="329"/>
      <c r="J56" s="193"/>
      <c r="K56" s="193"/>
      <c r="L56" s="329"/>
      <c r="M56" s="193"/>
      <c r="N56" s="329">
        <f t="shared" si="2"/>
        <v>23313.877399998986</v>
      </c>
      <c r="O56" s="329">
        <f t="shared" si="3"/>
        <v>741126.32139999873</v>
      </c>
    </row>
    <row r="57" spans="1:16" hidden="1" x14ac:dyDescent="0.15">
      <c r="A57" s="193"/>
      <c r="B57" s="193"/>
      <c r="C57" s="329"/>
      <c r="D57" s="216"/>
      <c r="E57" s="193"/>
      <c r="F57" s="203"/>
      <c r="G57" s="329"/>
      <c r="H57" s="216"/>
      <c r="I57" s="329"/>
      <c r="J57" s="193"/>
      <c r="K57" s="193"/>
      <c r="L57" s="329"/>
      <c r="M57" s="193"/>
      <c r="N57" s="329">
        <f t="shared" si="2"/>
        <v>23313.877399998986</v>
      </c>
      <c r="O57" s="329">
        <f t="shared" si="3"/>
        <v>741126.32139999873</v>
      </c>
    </row>
    <row r="58" spans="1:16" hidden="1" x14ac:dyDescent="0.15">
      <c r="A58" s="193"/>
      <c r="B58" s="193"/>
      <c r="C58" s="329"/>
      <c r="D58" s="216"/>
      <c r="E58" s="193"/>
      <c r="F58" s="193"/>
      <c r="G58" s="329"/>
      <c r="H58" s="216"/>
      <c r="I58" s="329"/>
      <c r="J58" s="193"/>
      <c r="K58" s="193"/>
      <c r="L58" s="329"/>
      <c r="M58" s="193"/>
      <c r="N58" s="329">
        <f t="shared" si="2"/>
        <v>23313.877399998986</v>
      </c>
      <c r="O58" s="329">
        <f t="shared" si="3"/>
        <v>741126.32139999873</v>
      </c>
    </row>
    <row r="59" spans="1:16" x14ac:dyDescent="0.15">
      <c r="A59" s="220"/>
      <c r="B59" s="220"/>
      <c r="C59" s="334"/>
      <c r="D59" s="222"/>
      <c r="E59" s="220"/>
      <c r="F59" s="220"/>
      <c r="G59" s="334"/>
      <c r="H59" s="222"/>
      <c r="I59" s="334"/>
      <c r="J59" s="220"/>
      <c r="K59" s="220"/>
      <c r="L59" s="334"/>
      <c r="M59" s="220"/>
      <c r="N59" s="329">
        <f t="shared" si="2"/>
        <v>23313.877399998986</v>
      </c>
      <c r="O59" s="329">
        <f t="shared" si="3"/>
        <v>741126.32139999873</v>
      </c>
    </row>
    <row r="60" spans="1:16" x14ac:dyDescent="0.15">
      <c r="A60" s="224"/>
      <c r="B60" s="224"/>
      <c r="C60" s="335">
        <f>SUM(C7:C59)</f>
        <v>701715.87339999899</v>
      </c>
      <c r="D60" s="224"/>
      <c r="E60" s="224"/>
      <c r="F60" s="224"/>
      <c r="G60" s="335">
        <f>SUM(G7:G58)</f>
        <v>941981.45799999987</v>
      </c>
      <c r="H60" s="226"/>
      <c r="I60" s="335">
        <f>SUM(I7:I58)</f>
        <v>353967.29000000004</v>
      </c>
      <c r="J60" s="224"/>
      <c r="K60" s="224"/>
      <c r="L60" s="335">
        <f>SUM(L9:L58)</f>
        <v>548603.72</v>
      </c>
      <c r="M60" s="224"/>
      <c r="N60" s="227"/>
      <c r="O60" s="228">
        <f>C60+G60-I60-L60</f>
        <v>741126.32139999885</v>
      </c>
      <c r="P60" s="259"/>
    </row>
    <row r="61" spans="1:16" x14ac:dyDescent="0.15">
      <c r="A61" s="230"/>
      <c r="B61" s="615"/>
      <c r="C61" s="615"/>
      <c r="D61" s="615"/>
      <c r="E61" s="231"/>
      <c r="F61" s="421"/>
      <c r="G61" s="232"/>
      <c r="H61" s="233"/>
      <c r="I61" s="234"/>
      <c r="J61" s="272"/>
      <c r="K61" s="235" t="s">
        <v>200</v>
      </c>
      <c r="L61" s="236">
        <f>+L60+I60</f>
        <v>902571.01</v>
      </c>
      <c r="M61" s="284"/>
      <c r="N61" s="330">
        <f>+N59</f>
        <v>23313.877399998986</v>
      </c>
      <c r="O61" s="331" t="s">
        <v>1583</v>
      </c>
      <c r="P61" s="259"/>
    </row>
    <row r="62" spans="1:16" x14ac:dyDescent="0.15">
      <c r="A62" s="181"/>
      <c r="B62" s="422"/>
      <c r="C62" s="336"/>
      <c r="D62" s="422"/>
      <c r="E62" s="231"/>
      <c r="F62" s="421"/>
      <c r="G62" s="232"/>
      <c r="H62" s="233"/>
      <c r="I62" s="234"/>
      <c r="J62" s="273"/>
      <c r="K62" s="235"/>
      <c r="L62" s="236"/>
      <c r="M62" s="284"/>
      <c r="N62" s="330">
        <f>+G22</f>
        <v>44869.076999999997</v>
      </c>
      <c r="O62" s="331" t="s">
        <v>1626</v>
      </c>
    </row>
    <row r="63" spans="1:16" x14ac:dyDescent="0.15">
      <c r="A63" s="241" t="s">
        <v>1585</v>
      </c>
      <c r="B63" s="423" t="s">
        <v>1633</v>
      </c>
      <c r="C63" s="336"/>
      <c r="D63" s="422"/>
      <c r="E63" s="231" t="s">
        <v>67</v>
      </c>
      <c r="F63" s="421">
        <v>128882.63</v>
      </c>
      <c r="G63" s="232" t="s">
        <v>98</v>
      </c>
      <c r="H63" s="233">
        <v>41037</v>
      </c>
      <c r="I63" s="234" t="s">
        <v>199</v>
      </c>
      <c r="J63" s="273">
        <v>77203.23000000001</v>
      </c>
      <c r="K63" s="268"/>
      <c r="L63" s="236"/>
      <c r="M63" s="235"/>
      <c r="N63" s="330">
        <f t="shared" ref="N63:N64" si="16">+G23</f>
        <v>89788</v>
      </c>
      <c r="O63" s="331" t="s">
        <v>1628</v>
      </c>
    </row>
    <row r="64" spans="1:16" x14ac:dyDescent="0.15">
      <c r="A64" s="241" t="s">
        <v>1586</v>
      </c>
      <c r="B64" s="423" t="s">
        <v>1634</v>
      </c>
      <c r="C64" s="336"/>
      <c r="D64" s="422"/>
      <c r="E64" s="231" t="s">
        <v>67</v>
      </c>
      <c r="F64" s="421">
        <v>1476453.77</v>
      </c>
      <c r="G64" s="232" t="s">
        <v>98</v>
      </c>
      <c r="H64" s="233">
        <v>41037</v>
      </c>
      <c r="I64" s="234" t="s">
        <v>199</v>
      </c>
      <c r="J64" s="273">
        <v>85046.720000000016</v>
      </c>
      <c r="K64" s="268"/>
      <c r="L64" s="236"/>
      <c r="M64" s="235"/>
      <c r="N64" s="330">
        <f t="shared" si="16"/>
        <v>44851</v>
      </c>
      <c r="O64" s="331" t="s">
        <v>1629</v>
      </c>
    </row>
    <row r="65" spans="1:16" x14ac:dyDescent="0.15">
      <c r="A65" s="241" t="s">
        <v>1630</v>
      </c>
      <c r="B65" s="423" t="s">
        <v>1635</v>
      </c>
      <c r="C65" s="336"/>
      <c r="D65" s="422"/>
      <c r="E65" s="231" t="s">
        <v>67</v>
      </c>
      <c r="F65" s="421">
        <v>1556529.15</v>
      </c>
      <c r="G65" s="232" t="s">
        <v>98</v>
      </c>
      <c r="H65" s="233">
        <v>41043</v>
      </c>
      <c r="I65" s="234" t="s">
        <v>199</v>
      </c>
      <c r="J65" s="273">
        <v>16126.636600001</v>
      </c>
      <c r="K65" s="268"/>
      <c r="L65" s="236"/>
      <c r="M65" s="235"/>
      <c r="N65" s="330">
        <f>+G29</f>
        <v>89657.44</v>
      </c>
      <c r="O65" s="331" t="s">
        <v>1626</v>
      </c>
    </row>
    <row r="66" spans="1:16" ht="12" thickBot="1" x14ac:dyDescent="0.2">
      <c r="A66" s="241"/>
      <c r="B66" s="422"/>
      <c r="C66" s="336"/>
      <c r="D66" s="422"/>
      <c r="E66" s="231"/>
      <c r="F66" s="421"/>
      <c r="G66" s="232"/>
      <c r="H66" s="233"/>
      <c r="I66" s="401" t="s">
        <v>1283</v>
      </c>
      <c r="J66" s="274">
        <f>SUM(J63:J65)</f>
        <v>178376.586600001</v>
      </c>
      <c r="K66" s="268"/>
      <c r="L66" s="236"/>
      <c r="M66" s="235"/>
      <c r="N66" s="330">
        <f>+G30</f>
        <v>44755</v>
      </c>
      <c r="O66" s="331" t="s">
        <v>1627</v>
      </c>
    </row>
    <row r="67" spans="1:16" ht="12" customHeight="1" thickTop="1" x14ac:dyDescent="0.15">
      <c r="A67" s="241" t="s">
        <v>1582</v>
      </c>
      <c r="B67" s="423" t="s">
        <v>1590</v>
      </c>
      <c r="C67" s="336"/>
      <c r="D67" s="422"/>
      <c r="E67" s="231" t="s">
        <v>67</v>
      </c>
      <c r="F67" s="421">
        <v>46136258.100000001</v>
      </c>
      <c r="G67" s="232" t="s">
        <v>98</v>
      </c>
      <c r="H67" s="233">
        <v>41001</v>
      </c>
      <c r="I67" s="234" t="s">
        <v>199</v>
      </c>
      <c r="J67" s="229">
        <v>232658.01539999901</v>
      </c>
      <c r="K67" s="268"/>
      <c r="L67" s="236"/>
      <c r="M67" s="235"/>
      <c r="N67" s="330">
        <f>+G43+G45</f>
        <v>403891.92700000003</v>
      </c>
      <c r="O67" s="331" t="s">
        <v>1625</v>
      </c>
    </row>
    <row r="68" spans="1:16" ht="12" customHeight="1" x14ac:dyDescent="0.15">
      <c r="A68" s="241" t="s">
        <v>1583</v>
      </c>
      <c r="B68" s="423" t="s">
        <v>1636</v>
      </c>
      <c r="C68" s="336"/>
      <c r="D68" s="422"/>
      <c r="E68" s="231" t="s">
        <v>67</v>
      </c>
      <c r="F68" s="421">
        <v>35743647.729999997</v>
      </c>
      <c r="G68" s="232" t="s">
        <v>98</v>
      </c>
      <c r="H68" s="233">
        <v>41009</v>
      </c>
      <c r="I68" s="234" t="s">
        <v>199</v>
      </c>
      <c r="J68" s="229">
        <v>137569.11800000002</v>
      </c>
      <c r="K68" s="268"/>
      <c r="L68" s="236"/>
      <c r="M68" s="235"/>
      <c r="N68" s="330"/>
      <c r="O68" s="331"/>
    </row>
    <row r="69" spans="1:16" ht="11.25" customHeight="1" thickBot="1" x14ac:dyDescent="0.2">
      <c r="A69" s="241"/>
      <c r="B69" s="422"/>
      <c r="C69" s="336"/>
      <c r="D69" s="422"/>
      <c r="E69" s="231"/>
      <c r="F69" s="421"/>
      <c r="G69" s="232"/>
      <c r="H69" s="233"/>
      <c r="I69" s="401" t="s">
        <v>320</v>
      </c>
      <c r="J69" s="274">
        <f>SUM(J67:J68)</f>
        <v>370227.133399999</v>
      </c>
      <c r="K69" s="268"/>
      <c r="L69" s="236"/>
      <c r="M69" s="235"/>
      <c r="N69" s="330"/>
      <c r="O69" s="331"/>
    </row>
    <row r="70" spans="1:16" ht="12" thickTop="1" x14ac:dyDescent="0.15">
      <c r="A70" s="241"/>
      <c r="B70" s="422"/>
      <c r="C70" s="336"/>
      <c r="D70" s="422"/>
      <c r="E70" s="231"/>
      <c r="F70" s="421"/>
      <c r="G70" s="232"/>
      <c r="H70" s="233"/>
      <c r="I70" s="234"/>
      <c r="J70" s="273"/>
      <c r="K70" s="268"/>
      <c r="L70" s="236"/>
      <c r="M70" s="266">
        <f>+O70-O60</f>
        <v>0</v>
      </c>
      <c r="N70" s="228" t="s">
        <v>56</v>
      </c>
      <c r="O70" s="333">
        <f>SUM(N61:N69)</f>
        <v>741126.32139999908</v>
      </c>
      <c r="P70" s="259"/>
    </row>
    <row r="71" spans="1:16" x14ac:dyDescent="0.15">
      <c r="A71" s="181"/>
      <c r="B71" s="181" t="s">
        <v>10</v>
      </c>
      <c r="C71" s="348" t="s">
        <v>1008</v>
      </c>
      <c r="D71" s="181" t="s">
        <v>1118</v>
      </c>
      <c r="E71" s="181" t="s">
        <v>871</v>
      </c>
      <c r="F71" s="181" t="s">
        <v>872</v>
      </c>
      <c r="G71" s="181" t="s">
        <v>18</v>
      </c>
      <c r="H71" s="233"/>
      <c r="I71" s="234"/>
      <c r="J71" s="273"/>
      <c r="K71" s="268"/>
      <c r="L71" s="236"/>
      <c r="M71" s="266"/>
      <c r="P71" s="259"/>
    </row>
    <row r="72" spans="1:16" x14ac:dyDescent="0.15">
      <c r="A72" s="241" t="s">
        <v>1585</v>
      </c>
      <c r="B72" s="180">
        <v>77203</v>
      </c>
      <c r="C72" s="349">
        <v>25.9297</v>
      </c>
      <c r="D72" s="350">
        <f>+B72*C72</f>
        <v>2001850.6291</v>
      </c>
      <c r="E72" s="350">
        <f>+D72*0.01</f>
        <v>20018.506291000002</v>
      </c>
      <c r="F72" s="350">
        <f>+E72*0.1</f>
        <v>2001.8506291000003</v>
      </c>
      <c r="G72" s="351">
        <f>+E72+F72</f>
        <v>22020.356920100003</v>
      </c>
      <c r="J72" s="259"/>
    </row>
    <row r="73" spans="1:16" x14ac:dyDescent="0.15">
      <c r="A73" s="241" t="s">
        <v>1586</v>
      </c>
      <c r="B73" s="180">
        <v>85047</v>
      </c>
      <c r="C73" s="349">
        <v>25.941199999999998</v>
      </c>
      <c r="D73" s="350">
        <f t="shared" ref="D73" si="17">+B73*C73</f>
        <v>2206221.2363999998</v>
      </c>
      <c r="E73" s="350">
        <f t="shared" ref="E73" si="18">+D73*0.01</f>
        <v>22062.212363999999</v>
      </c>
      <c r="F73" s="350">
        <f t="shared" ref="F73" si="19">+E73*0.1</f>
        <v>2206.2212364000002</v>
      </c>
      <c r="G73" s="351">
        <f t="shared" ref="G73" si="20">+E73+F73</f>
        <v>24268.4336004</v>
      </c>
      <c r="J73" s="229"/>
    </row>
    <row r="74" spans="1:16" x14ac:dyDescent="0.15">
      <c r="A74" s="241" t="s">
        <v>1630</v>
      </c>
      <c r="B74" s="180">
        <v>16127</v>
      </c>
      <c r="C74" s="349">
        <v>25.654900000000001</v>
      </c>
      <c r="D74" s="350">
        <f t="shared" ref="D74" si="21">+B74*C74</f>
        <v>413736.5723</v>
      </c>
      <c r="E74" s="350">
        <f t="shared" ref="E74" si="22">+D74*0.01</f>
        <v>4137.3657229999999</v>
      </c>
      <c r="F74" s="350">
        <f t="shared" ref="F74" si="23">+E74*0.1</f>
        <v>413.73657230000003</v>
      </c>
      <c r="G74" s="351">
        <f t="shared" ref="G74" si="24">+E74+F74</f>
        <v>4551.1022953000002</v>
      </c>
      <c r="J74" s="259"/>
    </row>
    <row r="75" spans="1:16" ht="12" thickBot="1" x14ac:dyDescent="0.2">
      <c r="A75" s="241"/>
      <c r="B75" s="381">
        <f>SUM(B72:B74)</f>
        <v>178377</v>
      </c>
      <c r="C75" s="349"/>
      <c r="D75" s="350"/>
      <c r="E75" s="380">
        <f>SUM(E72:E74)</f>
        <v>46218.084378000007</v>
      </c>
      <c r="F75" s="380">
        <f t="shared" ref="F75:G75" si="25">SUM(F72:F74)</f>
        <v>4621.8084378000003</v>
      </c>
      <c r="G75" s="380">
        <f t="shared" si="25"/>
        <v>50839.892815799998</v>
      </c>
      <c r="J75" s="259"/>
    </row>
    <row r="76" spans="1:16" ht="12" thickTop="1" x14ac:dyDescent="0.15">
      <c r="A76" s="241" t="s">
        <v>1582</v>
      </c>
      <c r="B76" s="180">
        <v>232658</v>
      </c>
      <c r="C76" s="349">
        <v>26.797899999999998</v>
      </c>
      <c r="D76" s="350">
        <f t="shared" ref="D76:D77" si="26">+B76*C76</f>
        <v>6234745.8181999996</v>
      </c>
      <c r="E76" s="350">
        <f t="shared" ref="E76:E77" si="27">+D76*0.01</f>
        <v>62347.458181999995</v>
      </c>
      <c r="F76" s="350">
        <f t="shared" ref="F76:F77" si="28">+E76*0.1</f>
        <v>6234.7458182</v>
      </c>
      <c r="G76" s="351">
        <f t="shared" ref="G76:G77" si="29">+E76+F76</f>
        <v>68582.204000199999</v>
      </c>
      <c r="J76" s="259"/>
    </row>
    <row r="77" spans="1:16" x14ac:dyDescent="0.15">
      <c r="A77" s="241" t="s">
        <v>1583</v>
      </c>
      <c r="B77" s="180">
        <v>137569</v>
      </c>
      <c r="C77" s="349">
        <v>26.757300000000001</v>
      </c>
      <c r="D77" s="350">
        <f t="shared" si="26"/>
        <v>3680975.0037000002</v>
      </c>
      <c r="E77" s="350">
        <f t="shared" si="27"/>
        <v>36809.750037000005</v>
      </c>
      <c r="F77" s="350">
        <f t="shared" si="28"/>
        <v>3680.9750037000008</v>
      </c>
      <c r="G77" s="351">
        <f t="shared" si="29"/>
        <v>40490.725040700003</v>
      </c>
      <c r="J77" s="259"/>
    </row>
    <row r="78" spans="1:16" ht="12" thickBot="1" x14ac:dyDescent="0.2">
      <c r="A78" s="241"/>
      <c r="B78" s="402">
        <f>SUM(B76:B77)</f>
        <v>370227</v>
      </c>
      <c r="C78" s="349"/>
      <c r="E78" s="352">
        <f>SUM(E76:E77)</f>
        <v>99157.208218999993</v>
      </c>
      <c r="F78" s="352">
        <f t="shared" ref="F78:G78" si="30">SUM(F76:F77)</f>
        <v>9915.7208219000004</v>
      </c>
      <c r="G78" s="352">
        <f t="shared" si="30"/>
        <v>109072.9290409</v>
      </c>
      <c r="J78" s="259"/>
    </row>
    <row r="79" spans="1:16" s="181" customFormat="1" ht="12" thickTop="1" x14ac:dyDescent="0.15">
      <c r="A79" s="241"/>
      <c r="B79" s="179"/>
      <c r="C79" s="180"/>
      <c r="F79" s="182"/>
      <c r="G79" s="180"/>
      <c r="I79" s="180"/>
      <c r="J79" s="182"/>
      <c r="L79" s="180"/>
      <c r="M79" s="182"/>
      <c r="N79" s="180"/>
      <c r="O79" s="180"/>
      <c r="P79" s="182"/>
    </row>
    <row r="80" spans="1:16" s="181" customFormat="1" x14ac:dyDescent="0.15">
      <c r="A80" s="182"/>
      <c r="B80" s="405"/>
      <c r="C80" s="180"/>
      <c r="F80" s="182"/>
      <c r="G80" s="180"/>
      <c r="I80" s="180"/>
      <c r="J80" s="182"/>
      <c r="L80" s="180"/>
      <c r="M80" s="182"/>
      <c r="N80" s="180"/>
      <c r="O80" s="180"/>
      <c r="P80" s="182"/>
    </row>
    <row r="81" spans="1:16" s="181" customFormat="1" x14ac:dyDescent="0.15">
      <c r="A81" s="182"/>
      <c r="B81" s="179"/>
      <c r="C81" s="180"/>
      <c r="F81" s="182"/>
      <c r="G81" s="180"/>
      <c r="I81" s="180"/>
      <c r="J81" s="182"/>
      <c r="L81" s="180"/>
      <c r="M81" s="182"/>
      <c r="N81" s="180"/>
      <c r="O81" s="180"/>
      <c r="P81" s="182"/>
    </row>
    <row r="82" spans="1:16" s="181" customFormat="1" x14ac:dyDescent="0.15">
      <c r="A82" s="182"/>
      <c r="B82" s="179"/>
      <c r="C82" s="180"/>
      <c r="F82" s="182"/>
      <c r="G82" s="180"/>
      <c r="I82" s="180"/>
      <c r="J82" s="182"/>
      <c r="L82" s="180"/>
      <c r="M82" s="182"/>
      <c r="N82" s="180"/>
      <c r="O82" s="180"/>
      <c r="P82" s="182"/>
    </row>
  </sheetData>
  <mergeCells count="7">
    <mergeCell ref="B61:D61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P91"/>
  <sheetViews>
    <sheetView topLeftCell="B1" zoomScale="115" zoomScaleNormal="115" workbookViewId="0">
      <pane ySplit="6" topLeftCell="A44" activePane="bottomLeft" state="frozen"/>
      <selection pane="bottomLeft" activeCell="F55" sqref="F5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1551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1539</v>
      </c>
      <c r="B7" s="263"/>
      <c r="C7" s="328">
        <v>104136.67039999936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104136.67039999936</v>
      </c>
      <c r="O7" s="328">
        <f>+C69</f>
        <v>726345.13939999929</v>
      </c>
    </row>
    <row r="8" spans="1:15" x14ac:dyDescent="0.15">
      <c r="A8" s="193" t="s">
        <v>1540</v>
      </c>
      <c r="B8" s="193"/>
      <c r="C8" s="329">
        <v>44923.196000000004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104136.67039999936</v>
      </c>
      <c r="O8" s="329">
        <f>O7+G8-I8-L8</f>
        <v>726345.13939999929</v>
      </c>
    </row>
    <row r="9" spans="1:15" x14ac:dyDescent="0.15">
      <c r="A9" s="193" t="s">
        <v>1541</v>
      </c>
      <c r="B9" s="193"/>
      <c r="C9" s="329">
        <v>89752.44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104136.67039999936</v>
      </c>
      <c r="O9" s="329">
        <f t="shared" ref="O9:O10" si="1">O8+G9-I9-L9</f>
        <v>726345.13939999929</v>
      </c>
    </row>
    <row r="10" spans="1:15" x14ac:dyDescent="0.15">
      <c r="A10" s="193" t="s">
        <v>1544</v>
      </c>
      <c r="B10" s="193"/>
      <c r="C10" s="329">
        <v>131604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104136.67039999936</v>
      </c>
      <c r="O10" s="329">
        <f t="shared" si="1"/>
        <v>726345.13939999929</v>
      </c>
    </row>
    <row r="11" spans="1:15" x14ac:dyDescent="0.15">
      <c r="A11" s="193" t="s">
        <v>1541</v>
      </c>
      <c r="B11" s="193"/>
      <c r="C11" s="329">
        <v>355928.83299999998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68" si="2">+N10-I11-L11</f>
        <v>104136.67039999936</v>
      </c>
      <c r="O11" s="329">
        <f t="shared" ref="O11:O68" si="3">O10+G11-I11-L11</f>
        <v>726345.13939999929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104136.67039999936</v>
      </c>
      <c r="O12" s="329">
        <f t="shared" si="3"/>
        <v>726345.13939999929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1552</v>
      </c>
      <c r="I13" s="329">
        <v>2722.9700000000003</v>
      </c>
      <c r="J13" s="193" t="s">
        <v>1539</v>
      </c>
      <c r="K13" s="193" t="s">
        <v>1592</v>
      </c>
      <c r="L13" s="329">
        <v>32591.89</v>
      </c>
      <c r="M13" s="207" t="s">
        <v>1539</v>
      </c>
      <c r="N13" s="329">
        <f t="shared" si="2"/>
        <v>68821.810399999362</v>
      </c>
      <c r="O13" s="329">
        <f t="shared" si="3"/>
        <v>691030.2793999993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1553</v>
      </c>
      <c r="I14" s="329">
        <v>11198.119999999999</v>
      </c>
      <c r="J14" s="193" t="s">
        <v>1539</v>
      </c>
      <c r="K14" s="193" t="s">
        <v>1592</v>
      </c>
      <c r="L14" s="329">
        <v>34353.199999999997</v>
      </c>
      <c r="M14" s="207" t="s">
        <v>1539</v>
      </c>
      <c r="N14" s="329">
        <f t="shared" si="2"/>
        <v>23270.490399999369</v>
      </c>
      <c r="O14" s="329">
        <f t="shared" si="3"/>
        <v>645478.95939999935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1553</v>
      </c>
      <c r="I15" s="329"/>
      <c r="J15" s="193"/>
      <c r="K15" s="193" t="s">
        <v>1592</v>
      </c>
      <c r="L15" s="329">
        <v>2993.48</v>
      </c>
      <c r="M15" s="193" t="s">
        <v>1539</v>
      </c>
      <c r="N15" s="329">
        <f t="shared" si="2"/>
        <v>20277.01039999937</v>
      </c>
      <c r="O15" s="329">
        <f t="shared" si="3"/>
        <v>642485.47939999937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1553</v>
      </c>
      <c r="I16" s="329"/>
      <c r="J16" s="193"/>
      <c r="K16" s="193" t="s">
        <v>1592</v>
      </c>
      <c r="L16" s="329">
        <v>3404.31</v>
      </c>
      <c r="M16" s="193" t="s">
        <v>1539</v>
      </c>
      <c r="N16" s="329">
        <f t="shared" ref="N16:N20" si="4">+N15-I16-L16</f>
        <v>16872.700399999369</v>
      </c>
      <c r="O16" s="329">
        <f t="shared" ref="O16:O20" si="5">O15+G16-I16-L16</f>
        <v>639081.16939999931</v>
      </c>
    </row>
    <row r="17" spans="1:15" x14ac:dyDescent="0.15">
      <c r="A17" s="193"/>
      <c r="B17" s="193"/>
      <c r="C17" s="329"/>
      <c r="D17" s="201" t="s">
        <v>1554</v>
      </c>
      <c r="E17" s="193" t="s">
        <v>319</v>
      </c>
      <c r="F17" s="193" t="s">
        <v>1541</v>
      </c>
      <c r="G17" s="329">
        <v>128593.261</v>
      </c>
      <c r="H17" s="201" t="s">
        <v>1554</v>
      </c>
      <c r="I17" s="329">
        <v>16872.700399999369</v>
      </c>
      <c r="J17" s="193" t="s">
        <v>1539</v>
      </c>
      <c r="K17" s="193"/>
      <c r="L17" s="329"/>
      <c r="M17" s="193"/>
      <c r="N17" s="329">
        <f t="shared" si="4"/>
        <v>0</v>
      </c>
      <c r="O17" s="329">
        <f t="shared" si="5"/>
        <v>750801.72999999986</v>
      </c>
    </row>
    <row r="18" spans="1:15" x14ac:dyDescent="0.15">
      <c r="A18" s="193"/>
      <c r="B18" s="193"/>
      <c r="C18" s="329"/>
      <c r="D18" s="201"/>
      <c r="E18" s="193"/>
      <c r="F18" s="193"/>
      <c r="G18" s="329"/>
      <c r="H18" s="201" t="s">
        <v>1554</v>
      </c>
      <c r="I18" s="329">
        <v>44923.196000000004</v>
      </c>
      <c r="J18" s="193" t="s">
        <v>1540</v>
      </c>
      <c r="K18" s="193"/>
      <c r="L18" s="329"/>
      <c r="M18" s="193"/>
      <c r="N18" s="329">
        <f>C8+N17-I18-L18</f>
        <v>0</v>
      </c>
      <c r="O18" s="329">
        <f t="shared" si="5"/>
        <v>705878.53399999987</v>
      </c>
    </row>
    <row r="19" spans="1:15" x14ac:dyDescent="0.15">
      <c r="A19" s="193"/>
      <c r="B19" s="193"/>
      <c r="C19" s="329"/>
      <c r="D19" s="201"/>
      <c r="E19" s="193"/>
      <c r="F19" s="193"/>
      <c r="G19" s="329"/>
      <c r="H19" s="201" t="s">
        <v>1554</v>
      </c>
      <c r="I19" s="329">
        <v>65109.813600000998</v>
      </c>
      <c r="J19" s="193" t="s">
        <v>1541</v>
      </c>
      <c r="K19" s="193"/>
      <c r="L19" s="329"/>
      <c r="M19" s="193"/>
      <c r="N19" s="329">
        <f>C9+N18-I19-L19</f>
        <v>24642.626399999004</v>
      </c>
      <c r="O19" s="329">
        <f t="shared" si="5"/>
        <v>640768.72039999883</v>
      </c>
    </row>
    <row r="20" spans="1:15" x14ac:dyDescent="0.15">
      <c r="A20" s="193"/>
      <c r="B20" s="193"/>
      <c r="C20" s="329"/>
      <c r="D20" s="201" t="s">
        <v>1555</v>
      </c>
      <c r="E20" s="193" t="s">
        <v>319</v>
      </c>
      <c r="F20" s="193" t="s">
        <v>1541</v>
      </c>
      <c r="G20" s="329">
        <v>89768.455000000002</v>
      </c>
      <c r="H20" s="201" t="s">
        <v>1555</v>
      </c>
      <c r="I20" s="329">
        <v>17263.09</v>
      </c>
      <c r="J20" s="193" t="s">
        <v>1541</v>
      </c>
      <c r="K20" s="193"/>
      <c r="L20" s="329"/>
      <c r="M20" s="193"/>
      <c r="N20" s="329">
        <f t="shared" si="4"/>
        <v>7379.5363999990041</v>
      </c>
      <c r="O20" s="329">
        <f t="shared" si="5"/>
        <v>713274.08539999882</v>
      </c>
    </row>
    <row r="21" spans="1:15" x14ac:dyDescent="0.15">
      <c r="A21" s="193"/>
      <c r="B21" s="193"/>
      <c r="C21" s="329"/>
      <c r="D21" s="201" t="s">
        <v>1555</v>
      </c>
      <c r="E21" s="193" t="s">
        <v>1283</v>
      </c>
      <c r="F21" s="193" t="s">
        <v>1584</v>
      </c>
      <c r="G21" s="329">
        <v>133748</v>
      </c>
      <c r="H21" s="201" t="s">
        <v>1555</v>
      </c>
      <c r="I21" s="329"/>
      <c r="J21" s="193"/>
      <c r="K21" s="193" t="s">
        <v>1592</v>
      </c>
      <c r="L21" s="329">
        <v>7379.5363999990041</v>
      </c>
      <c r="M21" s="193" t="s">
        <v>1541</v>
      </c>
      <c r="N21" s="329">
        <f t="shared" ref="N21:N23" si="6">+N20-I21-L21</f>
        <v>0</v>
      </c>
      <c r="O21" s="329">
        <f t="shared" ref="O21:O23" si="7">O20+G21-I21-L21</f>
        <v>839642.54899999977</v>
      </c>
    </row>
    <row r="22" spans="1:15" x14ac:dyDescent="0.15">
      <c r="A22" s="193"/>
      <c r="B22" s="193"/>
      <c r="C22" s="329"/>
      <c r="D22" s="201"/>
      <c r="E22" s="193"/>
      <c r="F22" s="193"/>
      <c r="G22" s="329"/>
      <c r="H22" s="201" t="s">
        <v>1555</v>
      </c>
      <c r="I22" s="329"/>
      <c r="J22" s="193"/>
      <c r="K22" s="193" t="s">
        <v>1591</v>
      </c>
      <c r="L22" s="329">
        <v>88497.723600001002</v>
      </c>
      <c r="M22" s="193" t="s">
        <v>1544</v>
      </c>
      <c r="N22" s="329">
        <f>C10+N21-I22-L22</f>
        <v>43106.276399998998</v>
      </c>
      <c r="O22" s="329">
        <f t="shared" si="7"/>
        <v>751144.82539999881</v>
      </c>
    </row>
    <row r="23" spans="1:15" x14ac:dyDescent="0.15">
      <c r="A23" s="193"/>
      <c r="B23" s="193"/>
      <c r="C23" s="329"/>
      <c r="D23" s="201" t="s">
        <v>1556</v>
      </c>
      <c r="E23" s="193" t="s">
        <v>319</v>
      </c>
      <c r="F23" s="193" t="s">
        <v>1541</v>
      </c>
      <c r="G23" s="329">
        <v>41883.771999999997</v>
      </c>
      <c r="H23" s="201" t="s">
        <v>1556</v>
      </c>
      <c r="I23" s="329">
        <v>11939</v>
      </c>
      <c r="J23" s="193" t="s">
        <v>1544</v>
      </c>
      <c r="K23" s="193" t="s">
        <v>1591</v>
      </c>
      <c r="L23" s="329">
        <v>31167.276399998998</v>
      </c>
      <c r="M23" s="193" t="s">
        <v>1544</v>
      </c>
      <c r="N23" s="329">
        <f t="shared" si="6"/>
        <v>0</v>
      </c>
      <c r="O23" s="329">
        <f t="shared" si="7"/>
        <v>749922.32099999976</v>
      </c>
    </row>
    <row r="24" spans="1:15" x14ac:dyDescent="0.15">
      <c r="A24" s="193"/>
      <c r="B24" s="193"/>
      <c r="C24" s="329"/>
      <c r="D24" s="201"/>
      <c r="E24" s="193"/>
      <c r="F24" s="193"/>
      <c r="G24" s="329"/>
      <c r="H24" s="201" t="s">
        <v>1556</v>
      </c>
      <c r="I24" s="329"/>
      <c r="J24" s="193"/>
      <c r="K24" s="193" t="s">
        <v>1592</v>
      </c>
      <c r="L24" s="329">
        <v>1900.5836000009999</v>
      </c>
      <c r="M24" s="193" t="s">
        <v>1541</v>
      </c>
      <c r="N24" s="329">
        <f>C11+G17+G20+N23-I24-L24</f>
        <v>572389.96539999906</v>
      </c>
      <c r="O24" s="329">
        <f t="shared" ref="O24:O30" si="8">O23+G24-I24-L24</f>
        <v>748021.73739999882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1557</v>
      </c>
      <c r="I25" s="329">
        <v>5581.670000000001</v>
      </c>
      <c r="J25" s="193" t="s">
        <v>1541</v>
      </c>
      <c r="K25" s="193" t="s">
        <v>1592</v>
      </c>
      <c r="L25" s="329">
        <v>88261.7</v>
      </c>
      <c r="M25" s="193" t="s">
        <v>1541</v>
      </c>
      <c r="N25" s="329">
        <f t="shared" ref="N25:N30" si="9">+N24-I25-L25</f>
        <v>478546.595399999</v>
      </c>
      <c r="O25" s="329">
        <f t="shared" si="8"/>
        <v>654178.36739999882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1557</v>
      </c>
      <c r="I26" s="329"/>
      <c r="J26" s="193"/>
      <c r="K26" s="193" t="s">
        <v>1592</v>
      </c>
      <c r="L26" s="329">
        <v>40410.06</v>
      </c>
      <c r="M26" s="193" t="s">
        <v>1541</v>
      </c>
      <c r="N26" s="329">
        <f t="shared" si="9"/>
        <v>438136.535399999</v>
      </c>
      <c r="O26" s="329">
        <f t="shared" si="8"/>
        <v>613768.30739999888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1558</v>
      </c>
      <c r="I27" s="329">
        <v>8869.5500000000011</v>
      </c>
      <c r="J27" s="193" t="s">
        <v>1541</v>
      </c>
      <c r="K27" s="193"/>
      <c r="L27" s="329"/>
      <c r="M27" s="193"/>
      <c r="N27" s="329">
        <f t="shared" si="9"/>
        <v>429266.98539999902</v>
      </c>
      <c r="O27" s="329">
        <f t="shared" si="8"/>
        <v>604898.75739999884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1559</v>
      </c>
      <c r="I28" s="329">
        <v>6039.04</v>
      </c>
      <c r="J28" s="193" t="s">
        <v>1541</v>
      </c>
      <c r="K28" s="193" t="s">
        <v>1592</v>
      </c>
      <c r="L28" s="329">
        <v>28626.33</v>
      </c>
      <c r="M28" s="193" t="s">
        <v>1541</v>
      </c>
      <c r="N28" s="329">
        <f t="shared" si="9"/>
        <v>394601.61539999902</v>
      </c>
      <c r="O28" s="329">
        <f t="shared" si="8"/>
        <v>570233.38739999884</v>
      </c>
    </row>
    <row r="29" spans="1:15" x14ac:dyDescent="0.15">
      <c r="A29" s="193"/>
      <c r="B29" s="193"/>
      <c r="C29" s="329"/>
      <c r="D29" s="201" t="s">
        <v>1560</v>
      </c>
      <c r="E29" s="193" t="s">
        <v>319</v>
      </c>
      <c r="F29" s="193" t="s">
        <v>1582</v>
      </c>
      <c r="G29" s="329">
        <v>224421.90700000001</v>
      </c>
      <c r="H29" s="201" t="s">
        <v>1560</v>
      </c>
      <c r="I29" s="329">
        <v>11887.78</v>
      </c>
      <c r="J29" s="193" t="s">
        <v>1541</v>
      </c>
      <c r="K29" s="193" t="s">
        <v>1592</v>
      </c>
      <c r="L29" s="329">
        <v>32197.17</v>
      </c>
      <c r="M29" s="193" t="s">
        <v>1541</v>
      </c>
      <c r="N29" s="329">
        <f t="shared" si="9"/>
        <v>350516.66539999901</v>
      </c>
      <c r="O29" s="329">
        <f t="shared" si="8"/>
        <v>750570.34439999878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1561</v>
      </c>
      <c r="I30" s="329">
        <v>14382.529999999999</v>
      </c>
      <c r="J30" s="193" t="s">
        <v>1541</v>
      </c>
      <c r="K30" s="193"/>
      <c r="L30" s="329"/>
      <c r="M30" s="203"/>
      <c r="N30" s="329">
        <f t="shared" si="9"/>
        <v>336134.13539999898</v>
      </c>
      <c r="O30" s="329">
        <f t="shared" si="8"/>
        <v>736187.81439999875</v>
      </c>
    </row>
    <row r="31" spans="1:15" x14ac:dyDescent="0.15">
      <c r="A31" s="193"/>
      <c r="B31" s="193"/>
      <c r="C31" s="329"/>
      <c r="D31" s="201" t="s">
        <v>1562</v>
      </c>
      <c r="E31" s="193" t="s">
        <v>319</v>
      </c>
      <c r="F31" s="193" t="s">
        <v>1582</v>
      </c>
      <c r="G31" s="329">
        <v>44914.303</v>
      </c>
      <c r="H31" s="201" t="s">
        <v>1562</v>
      </c>
      <c r="I31" s="329">
        <v>14566.519999999999</v>
      </c>
      <c r="J31" s="193" t="s">
        <v>1541</v>
      </c>
      <c r="K31" s="193" t="s">
        <v>1592</v>
      </c>
      <c r="L31" s="329">
        <v>33081.82</v>
      </c>
      <c r="M31" s="193" t="s">
        <v>1541</v>
      </c>
      <c r="N31" s="329">
        <f t="shared" si="2"/>
        <v>288485.79539999895</v>
      </c>
      <c r="O31" s="329">
        <f t="shared" si="3"/>
        <v>733453.77739999874</v>
      </c>
    </row>
    <row r="32" spans="1:15" x14ac:dyDescent="0.15">
      <c r="A32" s="193"/>
      <c r="B32" s="193"/>
      <c r="C32" s="329"/>
      <c r="D32" s="201" t="s">
        <v>1563</v>
      </c>
      <c r="E32" s="193" t="s">
        <v>319</v>
      </c>
      <c r="F32" s="193" t="s">
        <v>1582</v>
      </c>
      <c r="G32" s="329">
        <v>131499.584</v>
      </c>
      <c r="H32" s="201" t="s">
        <v>1563</v>
      </c>
      <c r="I32" s="329">
        <v>7207.48</v>
      </c>
      <c r="J32" s="193" t="s">
        <v>1541</v>
      </c>
      <c r="K32" s="193" t="s">
        <v>1592</v>
      </c>
      <c r="L32" s="329">
        <v>19045.78</v>
      </c>
      <c r="M32" s="193" t="s">
        <v>1541</v>
      </c>
      <c r="N32" s="329">
        <f t="shared" si="2"/>
        <v>262232.535399999</v>
      </c>
      <c r="O32" s="329">
        <f t="shared" si="3"/>
        <v>838700.10139999876</v>
      </c>
    </row>
    <row r="33" spans="1:15" x14ac:dyDescent="0.15">
      <c r="A33" s="193"/>
      <c r="B33" s="193"/>
      <c r="C33" s="329"/>
      <c r="D33" s="201"/>
      <c r="E33" s="193"/>
      <c r="F33" s="203"/>
      <c r="G33" s="329"/>
      <c r="H33" s="201" t="s">
        <v>1563</v>
      </c>
      <c r="I33" s="329"/>
      <c r="J33" s="193"/>
      <c r="K33" s="193" t="s">
        <v>1592</v>
      </c>
      <c r="L33" s="329">
        <v>31437.5</v>
      </c>
      <c r="M33" s="193" t="s">
        <v>1541</v>
      </c>
      <c r="N33" s="329">
        <f t="shared" si="2"/>
        <v>230795.035399999</v>
      </c>
      <c r="O33" s="329">
        <f t="shared" si="3"/>
        <v>807262.60139999876</v>
      </c>
    </row>
    <row r="34" spans="1:15" x14ac:dyDescent="0.15">
      <c r="A34" s="193"/>
      <c r="B34" s="193"/>
      <c r="C34" s="329"/>
      <c r="D34" s="201"/>
      <c r="E34" s="193"/>
      <c r="F34" s="203"/>
      <c r="G34" s="329"/>
      <c r="H34" s="201" t="s">
        <v>1564</v>
      </c>
      <c r="I34" s="329">
        <v>4797.32</v>
      </c>
      <c r="J34" s="193" t="s">
        <v>1541</v>
      </c>
      <c r="K34" s="193" t="s">
        <v>1592</v>
      </c>
      <c r="L34" s="329">
        <v>21734.55</v>
      </c>
      <c r="M34" s="193" t="s">
        <v>1541</v>
      </c>
      <c r="N34" s="329">
        <f t="shared" si="2"/>
        <v>204263.16539999901</v>
      </c>
      <c r="O34" s="329">
        <f t="shared" si="3"/>
        <v>780730.73139999877</v>
      </c>
    </row>
    <row r="35" spans="1:15" x14ac:dyDescent="0.15">
      <c r="A35" s="193"/>
      <c r="B35" s="193"/>
      <c r="C35" s="329"/>
      <c r="D35" s="201"/>
      <c r="E35" s="193"/>
      <c r="F35" s="203"/>
      <c r="G35" s="329"/>
      <c r="H35" s="201" t="s">
        <v>1565</v>
      </c>
      <c r="I35" s="329">
        <v>2399.41</v>
      </c>
      <c r="J35" s="193" t="s">
        <v>1541</v>
      </c>
      <c r="K35" s="193"/>
      <c r="L35" s="329"/>
      <c r="M35" s="203"/>
      <c r="N35" s="329">
        <f t="shared" si="2"/>
        <v>201863.75539999901</v>
      </c>
      <c r="O35" s="329">
        <f t="shared" si="3"/>
        <v>778331.32139999873</v>
      </c>
    </row>
    <row r="36" spans="1:15" x14ac:dyDescent="0.15">
      <c r="A36" s="193"/>
      <c r="B36" s="193"/>
      <c r="C36" s="329"/>
      <c r="D36" s="201"/>
      <c r="E36" s="193"/>
      <c r="F36" s="203"/>
      <c r="G36" s="329"/>
      <c r="H36" s="201" t="s">
        <v>1566</v>
      </c>
      <c r="I36" s="329">
        <v>3626.67</v>
      </c>
      <c r="J36" s="193" t="s">
        <v>1541</v>
      </c>
      <c r="K36" s="193"/>
      <c r="L36" s="329"/>
      <c r="M36" s="193"/>
      <c r="N36" s="329">
        <f t="shared" si="2"/>
        <v>198237.08539999899</v>
      </c>
      <c r="O36" s="329">
        <f t="shared" si="3"/>
        <v>774704.65139999869</v>
      </c>
    </row>
    <row r="37" spans="1:15" x14ac:dyDescent="0.15">
      <c r="A37" s="193"/>
      <c r="B37" s="193"/>
      <c r="C37" s="329"/>
      <c r="D37" s="201"/>
      <c r="E37" s="193"/>
      <c r="F37" s="193"/>
      <c r="G37" s="329"/>
      <c r="H37" s="201" t="s">
        <v>1567</v>
      </c>
      <c r="I37" s="329">
        <v>4521.1299999999992</v>
      </c>
      <c r="J37" s="193" t="s">
        <v>1541</v>
      </c>
      <c r="K37" s="193" t="s">
        <v>1592</v>
      </c>
      <c r="L37" s="329">
        <v>30106.28</v>
      </c>
      <c r="M37" s="193" t="s">
        <v>1541</v>
      </c>
      <c r="N37" s="329">
        <f t="shared" si="2"/>
        <v>163609.67539999899</v>
      </c>
      <c r="O37" s="329">
        <f t="shared" si="3"/>
        <v>740077.24139999866</v>
      </c>
    </row>
    <row r="38" spans="1:15" x14ac:dyDescent="0.15">
      <c r="A38" s="193"/>
      <c r="B38" s="193"/>
      <c r="C38" s="329"/>
      <c r="D38" s="201"/>
      <c r="E38" s="193"/>
      <c r="F38" s="203"/>
      <c r="G38" s="329"/>
      <c r="H38" s="201" t="s">
        <v>1567</v>
      </c>
      <c r="I38" s="329"/>
      <c r="J38" s="193"/>
      <c r="K38" s="193" t="s">
        <v>1592</v>
      </c>
      <c r="L38" s="329">
        <v>41297.42</v>
      </c>
      <c r="M38" s="193" t="s">
        <v>1541</v>
      </c>
      <c r="N38" s="329">
        <f t="shared" si="2"/>
        <v>122312.25539999899</v>
      </c>
      <c r="O38" s="329">
        <f t="shared" si="3"/>
        <v>698779.82139999862</v>
      </c>
    </row>
    <row r="39" spans="1:15" x14ac:dyDescent="0.15">
      <c r="A39" s="193"/>
      <c r="B39" s="193"/>
      <c r="C39" s="329"/>
      <c r="D39" s="201"/>
      <c r="E39" s="193"/>
      <c r="F39" s="203"/>
      <c r="G39" s="329"/>
      <c r="H39" s="201" t="s">
        <v>1567</v>
      </c>
      <c r="I39" s="329"/>
      <c r="J39" s="193"/>
      <c r="K39" s="193" t="s">
        <v>1592</v>
      </c>
      <c r="L39" s="329">
        <v>97123.46</v>
      </c>
      <c r="M39" s="193" t="s">
        <v>1541</v>
      </c>
      <c r="N39" s="329">
        <f t="shared" ref="N39:N46" si="10">+N38-I39-L39</f>
        <v>25188.795399998984</v>
      </c>
      <c r="O39" s="329">
        <f t="shared" ref="O39:O46" si="11">O38+G39-I39-L39</f>
        <v>601656.36139999866</v>
      </c>
    </row>
    <row r="40" spans="1:15" x14ac:dyDescent="0.15">
      <c r="A40" s="193"/>
      <c r="B40" s="193"/>
      <c r="C40" s="329"/>
      <c r="D40" s="201" t="s">
        <v>1568</v>
      </c>
      <c r="E40" s="193" t="s">
        <v>319</v>
      </c>
      <c r="F40" s="193" t="s">
        <v>1582</v>
      </c>
      <c r="G40" s="329">
        <v>131668.557</v>
      </c>
      <c r="H40" s="201" t="s">
        <v>1568</v>
      </c>
      <c r="I40" s="329">
        <v>8100.7199999999993</v>
      </c>
      <c r="J40" s="193" t="s">
        <v>1541</v>
      </c>
      <c r="K40" s="193"/>
      <c r="L40" s="329"/>
      <c r="M40" s="193"/>
      <c r="N40" s="329">
        <f t="shared" si="10"/>
        <v>17088.075399998983</v>
      </c>
      <c r="O40" s="329">
        <f t="shared" si="11"/>
        <v>725224.19839999871</v>
      </c>
    </row>
    <row r="41" spans="1:15" x14ac:dyDescent="0.15">
      <c r="A41" s="193"/>
      <c r="B41" s="193"/>
      <c r="C41" s="329"/>
      <c r="D41" s="201" t="s">
        <v>1569</v>
      </c>
      <c r="E41" s="193" t="s">
        <v>319</v>
      </c>
      <c r="F41" s="193" t="s">
        <v>1582</v>
      </c>
      <c r="G41" s="329">
        <v>134579.617</v>
      </c>
      <c r="H41" s="201" t="s">
        <v>1569</v>
      </c>
      <c r="I41" s="329">
        <v>4658.0600000000004</v>
      </c>
      <c r="J41" s="193" t="s">
        <v>1541</v>
      </c>
      <c r="K41" s="193"/>
      <c r="L41" s="329"/>
      <c r="M41" s="193"/>
      <c r="N41" s="329">
        <f t="shared" si="10"/>
        <v>12430.015399998982</v>
      </c>
      <c r="O41" s="329">
        <f t="shared" si="11"/>
        <v>855145.75539999863</v>
      </c>
    </row>
    <row r="42" spans="1:15" x14ac:dyDescent="0.15">
      <c r="A42" s="193"/>
      <c r="B42" s="193"/>
      <c r="C42" s="329"/>
      <c r="D42" s="201"/>
      <c r="E42" s="193"/>
      <c r="F42" s="203"/>
      <c r="G42" s="329"/>
      <c r="H42" s="201" t="s">
        <v>1570</v>
      </c>
      <c r="I42" s="329">
        <v>4649.24</v>
      </c>
      <c r="J42" s="193" t="s">
        <v>1541</v>
      </c>
      <c r="K42" s="193" t="s">
        <v>1592</v>
      </c>
      <c r="L42" s="329">
        <v>7780.7753999989818</v>
      </c>
      <c r="M42" s="193" t="s">
        <v>1541</v>
      </c>
      <c r="N42" s="329">
        <f t="shared" si="10"/>
        <v>0</v>
      </c>
      <c r="O42" s="329">
        <f t="shared" si="11"/>
        <v>842715.73999999964</v>
      </c>
    </row>
    <row r="43" spans="1:15" x14ac:dyDescent="0.15">
      <c r="A43" s="193"/>
      <c r="B43" s="193"/>
      <c r="C43" s="329"/>
      <c r="D43" s="201"/>
      <c r="E43" s="193"/>
      <c r="F43" s="203"/>
      <c r="G43" s="329"/>
      <c r="H43" s="201" t="s">
        <v>1570</v>
      </c>
      <c r="I43" s="329"/>
      <c r="J43" s="203"/>
      <c r="K43" s="193" t="s">
        <v>1591</v>
      </c>
      <c r="L43" s="329">
        <v>51695.964600001003</v>
      </c>
      <c r="M43" s="193" t="s">
        <v>1584</v>
      </c>
      <c r="N43" s="329">
        <f>G21+N42-I43-L43</f>
        <v>82052.035399999004</v>
      </c>
      <c r="O43" s="329">
        <f t="shared" si="11"/>
        <v>791019.77539999865</v>
      </c>
    </row>
    <row r="44" spans="1:15" x14ac:dyDescent="0.15">
      <c r="A44" s="193"/>
      <c r="B44" s="193"/>
      <c r="C44" s="329"/>
      <c r="D44" s="201"/>
      <c r="E44" s="193"/>
      <c r="F44" s="193"/>
      <c r="G44" s="329"/>
      <c r="H44" s="201" t="s">
        <v>1570</v>
      </c>
      <c r="I44" s="329"/>
      <c r="J44" s="193"/>
      <c r="K44" s="193" t="s">
        <v>1591</v>
      </c>
      <c r="L44" s="329">
        <v>29648.61</v>
      </c>
      <c r="M44" s="193" t="s">
        <v>1584</v>
      </c>
      <c r="N44" s="329">
        <f t="shared" si="10"/>
        <v>52403.425399999003</v>
      </c>
      <c r="O44" s="329">
        <f t="shared" si="11"/>
        <v>761371.16539999866</v>
      </c>
    </row>
    <row r="45" spans="1:15" x14ac:dyDescent="0.15">
      <c r="A45" s="193"/>
      <c r="B45" s="193"/>
      <c r="C45" s="329"/>
      <c r="D45" s="201"/>
      <c r="E45" s="193"/>
      <c r="F45" s="203"/>
      <c r="G45" s="329"/>
      <c r="H45" s="201" t="s">
        <v>1570</v>
      </c>
      <c r="I45" s="329"/>
      <c r="J45" s="193"/>
      <c r="K45" s="193" t="s">
        <v>1591</v>
      </c>
      <c r="L45" s="329">
        <v>29302.560000000001</v>
      </c>
      <c r="M45" s="193" t="s">
        <v>1584</v>
      </c>
      <c r="N45" s="329">
        <f t="shared" si="10"/>
        <v>23100.865399999002</v>
      </c>
      <c r="O45" s="329">
        <f t="shared" si="11"/>
        <v>732068.6053999986</v>
      </c>
    </row>
    <row r="46" spans="1:15" x14ac:dyDescent="0.15">
      <c r="A46" s="193"/>
      <c r="B46" s="193"/>
      <c r="C46" s="329"/>
      <c r="D46" s="201"/>
      <c r="E46" s="193"/>
      <c r="F46" s="203"/>
      <c r="G46" s="329"/>
      <c r="H46" s="201" t="s">
        <v>1571</v>
      </c>
      <c r="I46" s="329">
        <v>5626.99</v>
      </c>
      <c r="J46" s="193" t="s">
        <v>1584</v>
      </c>
      <c r="K46" s="193"/>
      <c r="L46" s="329"/>
      <c r="M46" s="193"/>
      <c r="N46" s="329">
        <f t="shared" si="10"/>
        <v>17473.875399999</v>
      </c>
      <c r="O46" s="329">
        <f t="shared" si="11"/>
        <v>726441.61539999861</v>
      </c>
    </row>
    <row r="47" spans="1:15" x14ac:dyDescent="0.15">
      <c r="A47" s="193"/>
      <c r="B47" s="193"/>
      <c r="C47" s="329"/>
      <c r="D47" s="201" t="s">
        <v>1572</v>
      </c>
      <c r="E47" s="193" t="s">
        <v>319</v>
      </c>
      <c r="F47" s="193" t="s">
        <v>1583</v>
      </c>
      <c r="G47" s="329">
        <v>134509.68400000001</v>
      </c>
      <c r="H47" s="201" t="s">
        <v>1572</v>
      </c>
      <c r="I47" s="329">
        <v>10507.14</v>
      </c>
      <c r="J47" s="193" t="s">
        <v>1584</v>
      </c>
      <c r="K47" s="193"/>
      <c r="L47" s="329"/>
      <c r="M47" s="193"/>
      <c r="N47" s="329">
        <f t="shared" si="2"/>
        <v>6966.7353999990009</v>
      </c>
      <c r="O47" s="329">
        <f t="shared" si="3"/>
        <v>850444.15939999861</v>
      </c>
    </row>
    <row r="48" spans="1:15" x14ac:dyDescent="0.15">
      <c r="A48" s="193"/>
      <c r="B48" s="193"/>
      <c r="C48" s="329"/>
      <c r="D48" s="201"/>
      <c r="E48" s="193"/>
      <c r="F48" s="203"/>
      <c r="G48" s="329"/>
      <c r="H48" s="201" t="s">
        <v>1573</v>
      </c>
      <c r="I48" s="329">
        <v>3705.08</v>
      </c>
      <c r="J48" s="193" t="s">
        <v>1584</v>
      </c>
      <c r="K48" s="193" t="s">
        <v>1591</v>
      </c>
      <c r="L48" s="329">
        <v>3261.655399999001</v>
      </c>
      <c r="M48" s="193" t="s">
        <v>1584</v>
      </c>
      <c r="N48" s="329">
        <f t="shared" ref="N48:N55" si="12">+N47-I48-L48</f>
        <v>0</v>
      </c>
      <c r="O48" s="329">
        <f t="shared" ref="O48:O55" si="13">O47+G48-I48-L48</f>
        <v>843477.42399999965</v>
      </c>
    </row>
    <row r="49" spans="1:16" x14ac:dyDescent="0.15">
      <c r="A49" s="193"/>
      <c r="B49" s="193"/>
      <c r="C49" s="329"/>
      <c r="D49" s="201"/>
      <c r="E49" s="193"/>
      <c r="F49" s="203"/>
      <c r="G49" s="329"/>
      <c r="H49" s="201" t="s">
        <v>1573</v>
      </c>
      <c r="I49" s="329"/>
      <c r="J49" s="203"/>
      <c r="K49" s="193" t="s">
        <v>1592</v>
      </c>
      <c r="L49" s="329">
        <v>7307.1746000009998</v>
      </c>
      <c r="M49" s="193" t="s">
        <v>1541</v>
      </c>
      <c r="N49" s="329">
        <f>G23+N48-I49-L49</f>
        <v>34576.597399998995</v>
      </c>
      <c r="O49" s="329">
        <f t="shared" si="13"/>
        <v>836170.24939999869</v>
      </c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1574</v>
      </c>
      <c r="I50" s="329">
        <v>5278.44</v>
      </c>
      <c r="J50" s="193" t="s">
        <v>1541</v>
      </c>
      <c r="K50" s="193" t="s">
        <v>1592</v>
      </c>
      <c r="L50" s="329">
        <v>29298.157399998996</v>
      </c>
      <c r="M50" s="193" t="s">
        <v>1541</v>
      </c>
      <c r="N50" s="329">
        <f t="shared" si="12"/>
        <v>0</v>
      </c>
      <c r="O50" s="329">
        <f t="shared" si="13"/>
        <v>801593.65199999977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1574</v>
      </c>
      <c r="I51" s="329"/>
      <c r="J51" s="193"/>
      <c r="K51" s="193" t="s">
        <v>1592</v>
      </c>
      <c r="L51" s="329">
        <v>53756.912600001</v>
      </c>
      <c r="M51" s="193" t="s">
        <v>1582</v>
      </c>
      <c r="N51" s="329">
        <f>G29+G31+G32+G40+G41+N50-I51-L51</f>
        <v>613327.05539999902</v>
      </c>
      <c r="O51" s="329">
        <f t="shared" ref="O51:O54" si="14">O50+G51-I51-L51</f>
        <v>747836.7393999988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1575</v>
      </c>
      <c r="I52" s="329">
        <v>6866.7500000000009</v>
      </c>
      <c r="J52" s="193" t="s">
        <v>1582</v>
      </c>
      <c r="K52" s="193" t="s">
        <v>1592</v>
      </c>
      <c r="L52" s="329">
        <v>1311.13</v>
      </c>
      <c r="M52" s="193" t="s">
        <v>1582</v>
      </c>
      <c r="N52" s="329">
        <f t="shared" ref="N52:N54" si="15">+N51-I52-L52</f>
        <v>605149.17539999902</v>
      </c>
      <c r="O52" s="329">
        <f t="shared" si="14"/>
        <v>739658.85939999879</v>
      </c>
      <c r="P52" s="259"/>
    </row>
    <row r="53" spans="1:16" x14ac:dyDescent="0.15">
      <c r="A53" s="193"/>
      <c r="B53" s="193"/>
      <c r="C53" s="329"/>
      <c r="D53" s="201"/>
      <c r="E53" s="193"/>
      <c r="F53" s="193"/>
      <c r="G53" s="329"/>
      <c r="H53" s="201" t="s">
        <v>1575</v>
      </c>
      <c r="I53" s="329"/>
      <c r="J53" s="193"/>
      <c r="K53" s="193" t="s">
        <v>1592</v>
      </c>
      <c r="L53" s="329">
        <v>92128.29</v>
      </c>
      <c r="M53" s="203" t="s">
        <v>1582</v>
      </c>
      <c r="N53" s="329">
        <f t="shared" si="15"/>
        <v>513020.88539999904</v>
      </c>
      <c r="O53" s="329">
        <f t="shared" si="14"/>
        <v>647530.56939999876</v>
      </c>
      <c r="P53" s="259"/>
    </row>
    <row r="54" spans="1:16" x14ac:dyDescent="0.15">
      <c r="A54" s="193"/>
      <c r="B54" s="193"/>
      <c r="C54" s="329"/>
      <c r="D54" s="201" t="s">
        <v>1575</v>
      </c>
      <c r="E54" s="193" t="s">
        <v>319</v>
      </c>
      <c r="F54" s="193" t="s">
        <v>1583</v>
      </c>
      <c r="G54" s="329">
        <v>44764.303999999996</v>
      </c>
      <c r="H54" s="201" t="s">
        <v>1576</v>
      </c>
      <c r="I54" s="329">
        <v>8561.65</v>
      </c>
      <c r="J54" s="193" t="s">
        <v>1582</v>
      </c>
      <c r="K54" s="193"/>
      <c r="L54" s="329"/>
      <c r="M54" s="193"/>
      <c r="N54" s="329">
        <f t="shared" si="15"/>
        <v>504459.23539999902</v>
      </c>
      <c r="O54" s="329">
        <f t="shared" si="14"/>
        <v>683733.22339999874</v>
      </c>
      <c r="P54" s="259"/>
    </row>
    <row r="55" spans="1:16" x14ac:dyDescent="0.15">
      <c r="A55" s="193"/>
      <c r="B55" s="193"/>
      <c r="C55" s="329"/>
      <c r="D55" s="201" t="s">
        <v>1576</v>
      </c>
      <c r="E55" s="193" t="s">
        <v>1283</v>
      </c>
      <c r="F55" s="193" t="s">
        <v>1585</v>
      </c>
      <c r="G55" s="329">
        <v>89599</v>
      </c>
      <c r="H55" s="201" t="s">
        <v>1576</v>
      </c>
      <c r="I55" s="329"/>
      <c r="J55" s="193"/>
      <c r="K55" s="193"/>
      <c r="L55" s="329"/>
      <c r="M55" s="193"/>
      <c r="N55" s="329">
        <f t="shared" si="12"/>
        <v>504459.23539999902</v>
      </c>
      <c r="O55" s="329">
        <f t="shared" si="13"/>
        <v>773332.22339999874</v>
      </c>
      <c r="P55" s="259"/>
    </row>
    <row r="56" spans="1:16" x14ac:dyDescent="0.15">
      <c r="A56" s="193"/>
      <c r="B56" s="193"/>
      <c r="C56" s="329"/>
      <c r="D56" s="201" t="s">
        <v>1577</v>
      </c>
      <c r="E56" s="193" t="s">
        <v>1283</v>
      </c>
      <c r="F56" s="193" t="s">
        <v>1586</v>
      </c>
      <c r="G56" s="329">
        <v>89659</v>
      </c>
      <c r="H56" s="201" t="s">
        <v>1577</v>
      </c>
      <c r="I56" s="329">
        <v>4960.3399999999992</v>
      </c>
      <c r="J56" s="203" t="s">
        <v>1582</v>
      </c>
      <c r="K56" s="193"/>
      <c r="L56" s="329"/>
      <c r="M56" s="193"/>
      <c r="N56" s="329">
        <f t="shared" si="2"/>
        <v>499498.89539999899</v>
      </c>
      <c r="O56" s="329">
        <f t="shared" si="3"/>
        <v>858030.88339999877</v>
      </c>
      <c r="P56" s="259"/>
    </row>
    <row r="57" spans="1:16" x14ac:dyDescent="0.15">
      <c r="A57" s="193"/>
      <c r="B57" s="193"/>
      <c r="C57" s="329"/>
      <c r="D57" s="201"/>
      <c r="E57" s="193"/>
      <c r="F57" s="203"/>
      <c r="G57" s="329"/>
      <c r="H57" s="201" t="s">
        <v>1578</v>
      </c>
      <c r="I57" s="329">
        <v>10382.77</v>
      </c>
      <c r="J57" s="193" t="s">
        <v>1582</v>
      </c>
      <c r="K57" s="193"/>
      <c r="L57" s="329"/>
      <c r="M57" s="193"/>
      <c r="N57" s="329">
        <f t="shared" si="2"/>
        <v>489116.12539999897</v>
      </c>
      <c r="O57" s="329">
        <f t="shared" si="3"/>
        <v>847648.11339999875</v>
      </c>
      <c r="P57" s="259"/>
    </row>
    <row r="58" spans="1:16" x14ac:dyDescent="0.15">
      <c r="A58" s="193"/>
      <c r="B58" s="193"/>
      <c r="C58" s="329"/>
      <c r="D58" s="201"/>
      <c r="E58" s="193"/>
      <c r="F58" s="203"/>
      <c r="G58" s="329"/>
      <c r="H58" s="201" t="s">
        <v>1579</v>
      </c>
      <c r="I58" s="329">
        <v>13800.080000000002</v>
      </c>
      <c r="J58" s="193" t="s">
        <v>1582</v>
      </c>
      <c r="K58" s="193"/>
      <c r="L58" s="329"/>
      <c r="M58" s="193"/>
      <c r="N58" s="329">
        <f t="shared" si="2"/>
        <v>475316.04539999895</v>
      </c>
      <c r="O58" s="329">
        <f t="shared" si="3"/>
        <v>833848.03339999879</v>
      </c>
      <c r="P58" s="259"/>
    </row>
    <row r="59" spans="1:16" x14ac:dyDescent="0.15">
      <c r="A59" s="193"/>
      <c r="B59" s="193"/>
      <c r="C59" s="329"/>
      <c r="D59" s="201"/>
      <c r="E59" s="193"/>
      <c r="F59" s="193"/>
      <c r="G59" s="329"/>
      <c r="H59" s="201" t="s">
        <v>1580</v>
      </c>
      <c r="I59" s="329">
        <v>7195.1100000000006</v>
      </c>
      <c r="J59" s="193" t="s">
        <v>1582</v>
      </c>
      <c r="K59" s="193" t="s">
        <v>1592</v>
      </c>
      <c r="L59" s="329">
        <v>22223.13</v>
      </c>
      <c r="M59" s="193" t="s">
        <v>1582</v>
      </c>
      <c r="N59" s="329">
        <f t="shared" si="2"/>
        <v>445897.80539999896</v>
      </c>
      <c r="O59" s="329">
        <f t="shared" si="3"/>
        <v>804429.7933999988</v>
      </c>
      <c r="P59" s="259"/>
    </row>
    <row r="60" spans="1:16" x14ac:dyDescent="0.15">
      <c r="A60" s="193"/>
      <c r="B60" s="193"/>
      <c r="C60" s="329"/>
      <c r="D60" s="201"/>
      <c r="E60" s="193"/>
      <c r="F60" s="193"/>
      <c r="G60" s="329"/>
      <c r="H60" s="201" t="s">
        <v>1580</v>
      </c>
      <c r="I60" s="329"/>
      <c r="J60" s="193"/>
      <c r="K60" s="193" t="s">
        <v>1592</v>
      </c>
      <c r="L60" s="329">
        <v>797.24</v>
      </c>
      <c r="M60" s="203" t="s">
        <v>1582</v>
      </c>
      <c r="N60" s="329">
        <f t="shared" si="2"/>
        <v>445100.56539999897</v>
      </c>
      <c r="O60" s="329">
        <f t="shared" si="3"/>
        <v>803632.55339999881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1580</v>
      </c>
      <c r="I61" s="329"/>
      <c r="J61" s="193"/>
      <c r="K61" s="193" t="s">
        <v>1592</v>
      </c>
      <c r="L61" s="329">
        <v>39449.54</v>
      </c>
      <c r="M61" s="193" t="s">
        <v>1582</v>
      </c>
      <c r="N61" s="329">
        <f t="shared" si="2"/>
        <v>405651.02539999899</v>
      </c>
      <c r="O61" s="329">
        <f t="shared" si="3"/>
        <v>764183.01339999877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1581</v>
      </c>
      <c r="I62" s="329">
        <v>6618.7500000000009</v>
      </c>
      <c r="J62" s="193" t="s">
        <v>1582</v>
      </c>
      <c r="K62" s="193" t="s">
        <v>1592</v>
      </c>
      <c r="L62" s="329">
        <v>55848.39</v>
      </c>
      <c r="M62" s="193" t="s">
        <v>1582</v>
      </c>
      <c r="N62" s="329">
        <f t="shared" si="2"/>
        <v>343183.88539999898</v>
      </c>
      <c r="O62" s="329">
        <f t="shared" si="3"/>
        <v>701715.87339999876</v>
      </c>
      <c r="P62" s="259"/>
    </row>
    <row r="63" spans="1:16" hidden="1" x14ac:dyDescent="0.15">
      <c r="A63" s="193"/>
      <c r="B63" s="193"/>
      <c r="C63" s="329"/>
      <c r="D63" s="201"/>
      <c r="E63" s="193"/>
      <c r="F63" s="193"/>
      <c r="G63" s="329"/>
      <c r="H63" s="201"/>
      <c r="I63" s="329"/>
      <c r="J63" s="203"/>
      <c r="K63" s="193"/>
      <c r="L63" s="329"/>
      <c r="M63" s="193"/>
      <c r="N63" s="329">
        <f t="shared" si="2"/>
        <v>343183.88539999898</v>
      </c>
      <c r="O63" s="329">
        <f t="shared" si="3"/>
        <v>701715.87339999876</v>
      </c>
      <c r="P63" s="259"/>
    </row>
    <row r="64" spans="1:16" hidden="1" x14ac:dyDescent="0.15">
      <c r="A64" s="193"/>
      <c r="B64" s="193"/>
      <c r="C64" s="329"/>
      <c r="D64" s="201"/>
      <c r="E64" s="193"/>
      <c r="F64" s="193"/>
      <c r="G64" s="329"/>
      <c r="H64" s="201"/>
      <c r="I64" s="329"/>
      <c r="J64" s="193"/>
      <c r="K64" s="193"/>
      <c r="L64" s="329"/>
      <c r="M64" s="203"/>
      <c r="N64" s="329">
        <f t="shared" si="2"/>
        <v>343183.88539999898</v>
      </c>
      <c r="O64" s="329">
        <f t="shared" si="3"/>
        <v>701715.87339999876</v>
      </c>
    </row>
    <row r="65" spans="1:16" hidden="1" x14ac:dyDescent="0.15">
      <c r="A65" s="193"/>
      <c r="B65" s="193"/>
      <c r="C65" s="329"/>
      <c r="D65" s="216"/>
      <c r="E65" s="193"/>
      <c r="F65" s="203"/>
      <c r="G65" s="329"/>
      <c r="H65" s="216"/>
      <c r="I65" s="329"/>
      <c r="J65" s="193"/>
      <c r="K65" s="193"/>
      <c r="L65" s="329"/>
      <c r="M65" s="193"/>
      <c r="N65" s="329">
        <f t="shared" si="2"/>
        <v>343183.88539999898</v>
      </c>
      <c r="O65" s="329">
        <f t="shared" si="3"/>
        <v>701715.87339999876</v>
      </c>
    </row>
    <row r="66" spans="1:16" hidden="1" x14ac:dyDescent="0.15">
      <c r="A66" s="193"/>
      <c r="B66" s="193"/>
      <c r="C66" s="329"/>
      <c r="D66" s="216"/>
      <c r="E66" s="193"/>
      <c r="F66" s="203"/>
      <c r="G66" s="329"/>
      <c r="H66" s="216"/>
      <c r="I66" s="329"/>
      <c r="J66" s="193"/>
      <c r="K66" s="193"/>
      <c r="L66" s="329"/>
      <c r="M66" s="193"/>
      <c r="N66" s="329">
        <f t="shared" si="2"/>
        <v>343183.88539999898</v>
      </c>
      <c r="O66" s="329">
        <f t="shared" si="3"/>
        <v>701715.87339999876</v>
      </c>
    </row>
    <row r="67" spans="1:16" hidden="1" x14ac:dyDescent="0.15">
      <c r="A67" s="193"/>
      <c r="B67" s="193"/>
      <c r="C67" s="329"/>
      <c r="D67" s="216"/>
      <c r="E67" s="193"/>
      <c r="F67" s="193"/>
      <c r="G67" s="329"/>
      <c r="H67" s="216"/>
      <c r="I67" s="329"/>
      <c r="J67" s="193"/>
      <c r="K67" s="193"/>
      <c r="L67" s="329"/>
      <c r="M67" s="193"/>
      <c r="N67" s="329">
        <f t="shared" si="2"/>
        <v>343183.88539999898</v>
      </c>
      <c r="O67" s="329">
        <f t="shared" si="3"/>
        <v>701715.87339999876</v>
      </c>
    </row>
    <row r="68" spans="1:16" x14ac:dyDescent="0.15">
      <c r="A68" s="220"/>
      <c r="B68" s="220"/>
      <c r="C68" s="334"/>
      <c r="D68" s="222"/>
      <c r="E68" s="220"/>
      <c r="F68" s="220"/>
      <c r="G68" s="334"/>
      <c r="H68" s="222"/>
      <c r="I68" s="334"/>
      <c r="J68" s="220"/>
      <c r="K68" s="220"/>
      <c r="L68" s="334"/>
      <c r="M68" s="220"/>
      <c r="N68" s="329">
        <f t="shared" si="2"/>
        <v>343183.88539999898</v>
      </c>
      <c r="O68" s="329">
        <f t="shared" si="3"/>
        <v>701715.87339999876</v>
      </c>
    </row>
    <row r="69" spans="1:16" x14ac:dyDescent="0.15">
      <c r="A69" s="224"/>
      <c r="B69" s="224"/>
      <c r="C69" s="335">
        <f>SUM(C7:C68)</f>
        <v>726345.13939999929</v>
      </c>
      <c r="D69" s="224"/>
      <c r="E69" s="224"/>
      <c r="F69" s="224"/>
      <c r="G69" s="335">
        <f>SUM(G7:G67)</f>
        <v>1419609.4440000001</v>
      </c>
      <c r="H69" s="226"/>
      <c r="I69" s="335">
        <f>SUM(I7:I67)</f>
        <v>354819.11000000051</v>
      </c>
      <c r="J69" s="224"/>
      <c r="K69" s="224"/>
      <c r="L69" s="335">
        <f>SUM(L9:L67)</f>
        <v>1089419.5999999999</v>
      </c>
      <c r="M69" s="224"/>
      <c r="N69" s="227"/>
      <c r="O69" s="228">
        <f>C69+G69-I69-L69</f>
        <v>701715.87339999899</v>
      </c>
      <c r="P69" s="259"/>
    </row>
    <row r="70" spans="1:16" x14ac:dyDescent="0.15">
      <c r="A70" s="230"/>
      <c r="B70" s="615"/>
      <c r="C70" s="615"/>
      <c r="D70" s="615"/>
      <c r="E70" s="231"/>
      <c r="F70" s="418"/>
      <c r="G70" s="232"/>
      <c r="H70" s="233"/>
      <c r="I70" s="234"/>
      <c r="J70" s="272"/>
      <c r="K70" s="235" t="s">
        <v>200</v>
      </c>
      <c r="L70" s="236">
        <f>+L69+I69</f>
        <v>1444238.7100000004</v>
      </c>
      <c r="M70" s="284"/>
      <c r="N70" s="330">
        <f>+N68</f>
        <v>343183.88539999898</v>
      </c>
      <c r="O70" s="331" t="s">
        <v>1582</v>
      </c>
      <c r="P70" s="259"/>
    </row>
    <row r="71" spans="1:16" x14ac:dyDescent="0.15">
      <c r="A71" s="181"/>
      <c r="B71" s="419"/>
      <c r="C71" s="336"/>
      <c r="D71" s="419"/>
      <c r="E71" s="231"/>
      <c r="F71" s="418"/>
      <c r="G71" s="232"/>
      <c r="H71" s="233"/>
      <c r="I71" s="234"/>
      <c r="J71" s="273"/>
      <c r="K71" s="235"/>
      <c r="L71" s="236"/>
      <c r="M71" s="284"/>
      <c r="N71" s="330">
        <f>+G47+G54</f>
        <v>179273.98800000001</v>
      </c>
      <c r="O71" s="331" t="s">
        <v>1583</v>
      </c>
    </row>
    <row r="72" spans="1:16" x14ac:dyDescent="0.15">
      <c r="A72" s="241" t="s">
        <v>1544</v>
      </c>
      <c r="B72" s="420" t="s">
        <v>1587</v>
      </c>
      <c r="C72" s="336"/>
      <c r="D72" s="419"/>
      <c r="E72" s="231" t="s">
        <v>67</v>
      </c>
      <c r="F72" s="418">
        <v>1805508.16</v>
      </c>
      <c r="G72" s="232" t="s">
        <v>98</v>
      </c>
      <c r="H72" s="233">
        <v>41009</v>
      </c>
      <c r="I72" s="234" t="s">
        <v>199</v>
      </c>
      <c r="J72" s="273">
        <v>119665</v>
      </c>
      <c r="K72" s="268"/>
      <c r="L72" s="236"/>
      <c r="M72" s="235"/>
      <c r="N72" s="330">
        <f>+G55</f>
        <v>89599</v>
      </c>
      <c r="O72" s="331" t="s">
        <v>1585</v>
      </c>
    </row>
    <row r="73" spans="1:16" x14ac:dyDescent="0.15">
      <c r="A73" s="241" t="s">
        <v>1584</v>
      </c>
      <c r="B73" s="420" t="s">
        <v>1588</v>
      </c>
      <c r="C73" s="336"/>
      <c r="D73" s="419"/>
      <c r="E73" s="231" t="s">
        <v>67</v>
      </c>
      <c r="F73" s="418">
        <v>4963272.08</v>
      </c>
      <c r="G73" s="232" t="s">
        <v>98</v>
      </c>
      <c r="H73" s="233">
        <v>41016</v>
      </c>
      <c r="I73" s="234" t="s">
        <v>199</v>
      </c>
      <c r="J73" s="273">
        <v>113908.79000000001</v>
      </c>
      <c r="K73" s="268"/>
      <c r="L73" s="236"/>
      <c r="M73" s="235"/>
      <c r="N73" s="330">
        <f>+G56</f>
        <v>89659</v>
      </c>
      <c r="O73" s="331" t="s">
        <v>1586</v>
      </c>
    </row>
    <row r="74" spans="1:16" ht="12" thickBot="1" x14ac:dyDescent="0.2">
      <c r="A74" s="241"/>
      <c r="B74" s="419"/>
      <c r="C74" s="336"/>
      <c r="D74" s="419"/>
      <c r="E74" s="231"/>
      <c r="F74" s="418"/>
      <c r="G74" s="232"/>
      <c r="H74" s="233"/>
      <c r="I74" s="401" t="s">
        <v>1283</v>
      </c>
      <c r="J74" s="274">
        <f>SUM(J72:J73)</f>
        <v>233573.79</v>
      </c>
      <c r="K74" s="268"/>
      <c r="L74" s="236"/>
      <c r="M74" s="235"/>
      <c r="N74" s="330"/>
      <c r="O74" s="331"/>
    </row>
    <row r="75" spans="1:16" ht="12" thickTop="1" x14ac:dyDescent="0.15">
      <c r="A75" s="241" t="s">
        <v>1539</v>
      </c>
      <c r="B75" s="420" t="s">
        <v>1550</v>
      </c>
      <c r="C75" s="336"/>
      <c r="D75" s="419"/>
      <c r="E75" s="231" t="s">
        <v>67</v>
      </c>
      <c r="F75" s="418">
        <v>34555588.899999999</v>
      </c>
      <c r="G75" s="232" t="s">
        <v>98</v>
      </c>
      <c r="H75" s="233">
        <v>40981</v>
      </c>
      <c r="I75" s="234" t="s">
        <v>199</v>
      </c>
      <c r="J75" s="229">
        <v>73342.87999999999</v>
      </c>
      <c r="K75" s="268"/>
      <c r="L75" s="236"/>
      <c r="M75" s="235"/>
      <c r="N75" s="330"/>
      <c r="O75" s="331"/>
    </row>
    <row r="76" spans="1:16" ht="12" customHeight="1" x14ac:dyDescent="0.15">
      <c r="A76" s="241" t="s">
        <v>1541</v>
      </c>
      <c r="B76" s="420" t="s">
        <v>1589</v>
      </c>
      <c r="C76" s="336"/>
      <c r="D76" s="419"/>
      <c r="E76" s="231" t="s">
        <v>67</v>
      </c>
      <c r="F76" s="418">
        <v>36200910.759999998</v>
      </c>
      <c r="G76" s="232" t="s">
        <v>98</v>
      </c>
      <c r="H76" s="233">
        <v>40991</v>
      </c>
      <c r="I76" s="234" t="s">
        <v>199</v>
      </c>
      <c r="J76" s="229">
        <v>516988.29739999893</v>
      </c>
      <c r="K76" s="268"/>
      <c r="L76" s="236"/>
      <c r="M76" s="235"/>
      <c r="N76" s="330"/>
      <c r="O76" s="331"/>
    </row>
    <row r="77" spans="1:16" ht="12" customHeight="1" x14ac:dyDescent="0.15">
      <c r="A77" s="241" t="s">
        <v>1582</v>
      </c>
      <c r="B77" s="420" t="s">
        <v>1590</v>
      </c>
      <c r="C77" s="336"/>
      <c r="D77" s="419"/>
      <c r="E77" s="231" t="s">
        <v>67</v>
      </c>
      <c r="F77" s="418">
        <v>46136258.100000001</v>
      </c>
      <c r="G77" s="232" t="s">
        <v>98</v>
      </c>
      <c r="H77" s="233">
        <v>41001</v>
      </c>
      <c r="I77" s="234" t="s">
        <v>199</v>
      </c>
      <c r="J77" s="229">
        <v>265514.632600001</v>
      </c>
      <c r="K77" s="268"/>
      <c r="L77" s="236"/>
      <c r="M77" s="235"/>
      <c r="N77" s="330"/>
      <c r="O77" s="331"/>
    </row>
    <row r="78" spans="1:16" ht="11.25" customHeight="1" thickBot="1" x14ac:dyDescent="0.2">
      <c r="A78" s="241"/>
      <c r="B78" s="419"/>
      <c r="C78" s="336"/>
      <c r="D78" s="419"/>
      <c r="E78" s="231"/>
      <c r="F78" s="418"/>
      <c r="G78" s="232"/>
      <c r="H78" s="233"/>
      <c r="I78" s="401" t="s">
        <v>320</v>
      </c>
      <c r="J78" s="274">
        <f>SUM(J75:J77)</f>
        <v>855845.80999999982</v>
      </c>
      <c r="K78" s="268"/>
      <c r="L78" s="236"/>
      <c r="M78" s="235"/>
      <c r="N78" s="330"/>
      <c r="O78" s="331"/>
    </row>
    <row r="79" spans="1:16" ht="12" thickTop="1" x14ac:dyDescent="0.15">
      <c r="A79" s="241"/>
      <c r="B79" s="419"/>
      <c r="C79" s="336"/>
      <c r="D79" s="419"/>
      <c r="E79" s="231"/>
      <c r="F79" s="418"/>
      <c r="G79" s="232"/>
      <c r="H79" s="233"/>
      <c r="I79" s="234"/>
      <c r="J79" s="273"/>
      <c r="K79" s="268"/>
      <c r="L79" s="236"/>
      <c r="M79" s="266">
        <f>+O79-O69</f>
        <v>0</v>
      </c>
      <c r="N79" s="228" t="s">
        <v>56</v>
      </c>
      <c r="O79" s="333">
        <f>SUM(N70:N78)</f>
        <v>701715.87339999899</v>
      </c>
      <c r="P79" s="259"/>
    </row>
    <row r="80" spans="1:16" x14ac:dyDescent="0.15">
      <c r="A80" s="181"/>
      <c r="B80" s="181" t="s">
        <v>10</v>
      </c>
      <c r="C80" s="348" t="s">
        <v>1008</v>
      </c>
      <c r="D80" s="181" t="s">
        <v>1118</v>
      </c>
      <c r="E80" s="181" t="s">
        <v>871</v>
      </c>
      <c r="F80" s="181" t="s">
        <v>872</v>
      </c>
      <c r="G80" s="181" t="s">
        <v>18</v>
      </c>
      <c r="H80" s="233"/>
      <c r="I80" s="234"/>
      <c r="J80" s="273"/>
      <c r="K80" s="268"/>
      <c r="L80" s="236"/>
      <c r="M80" s="266"/>
      <c r="P80" s="259"/>
    </row>
    <row r="81" spans="1:16" x14ac:dyDescent="0.15">
      <c r="A81" s="241" t="s">
        <v>1544</v>
      </c>
      <c r="B81" s="180">
        <v>119665</v>
      </c>
      <c r="C81" s="349">
        <v>26.631799999999998</v>
      </c>
      <c r="D81" s="350">
        <f>+B81*C81</f>
        <v>3186894.3469999996</v>
      </c>
      <c r="E81" s="350">
        <f>+D81*0.01</f>
        <v>31868.943469999998</v>
      </c>
      <c r="F81" s="350">
        <f>+E81*0.1</f>
        <v>3186.8943469999999</v>
      </c>
      <c r="G81" s="351">
        <f>+E81+F81</f>
        <v>35055.837817</v>
      </c>
      <c r="J81" s="259"/>
    </row>
    <row r="82" spans="1:16" x14ac:dyDescent="0.15">
      <c r="A82" s="241" t="s">
        <v>1584</v>
      </c>
      <c r="B82" s="180">
        <v>113909</v>
      </c>
      <c r="C82" s="349">
        <v>26.703600000000002</v>
      </c>
      <c r="D82" s="350">
        <f t="shared" ref="D82" si="16">+B82*C82</f>
        <v>3041780.3724000002</v>
      </c>
      <c r="E82" s="350">
        <f t="shared" ref="E82" si="17">+D82*0.01</f>
        <v>30417.803724000001</v>
      </c>
      <c r="F82" s="350">
        <f t="shared" ref="F82" si="18">+E82*0.1</f>
        <v>3041.7803724000005</v>
      </c>
      <c r="G82" s="351">
        <f t="shared" ref="G82" si="19">+E82+F82</f>
        <v>33459.584096400002</v>
      </c>
      <c r="J82" s="229"/>
    </row>
    <row r="83" spans="1:16" ht="12" thickBot="1" x14ac:dyDescent="0.2">
      <c r="A83" s="241"/>
      <c r="B83" s="381">
        <f>SUM(B81:B82)</f>
        <v>233574</v>
      </c>
      <c r="C83" s="349"/>
      <c r="D83" s="350"/>
      <c r="E83" s="380">
        <f>SUM(E81:E82)</f>
        <v>62286.747193999996</v>
      </c>
      <c r="F83" s="380">
        <f>SUM(F81:F82)</f>
        <v>6228.6747194</v>
      </c>
      <c r="G83" s="380">
        <f>SUM(G81:G82)</f>
        <v>68515.421913400001</v>
      </c>
      <c r="J83" s="259"/>
    </row>
    <row r="84" spans="1:16" ht="12" thickTop="1" x14ac:dyDescent="0.15">
      <c r="A84" s="241" t="s">
        <v>1539</v>
      </c>
      <c r="B84" s="180">
        <v>73343</v>
      </c>
      <c r="C84" s="349">
        <v>26.178699999999999</v>
      </c>
      <c r="D84" s="350">
        <f t="shared" ref="D84:D86" si="20">+B84*C84</f>
        <v>1920024.3940999999</v>
      </c>
      <c r="E84" s="350">
        <f t="shared" ref="E84:E86" si="21">+D84*0.01</f>
        <v>19200.243941000001</v>
      </c>
      <c r="F84" s="350">
        <f t="shared" ref="F84:F86" si="22">+E84*0.1</f>
        <v>1920.0243941000001</v>
      </c>
      <c r="G84" s="351">
        <f t="shared" ref="G84:G86" si="23">+E84+F84</f>
        <v>21120.268335100001</v>
      </c>
      <c r="J84" s="259"/>
    </row>
    <row r="85" spans="1:16" x14ac:dyDescent="0.15">
      <c r="A85" s="241" t="s">
        <v>1541</v>
      </c>
      <c r="B85" s="180">
        <v>516988</v>
      </c>
      <c r="C85" s="349">
        <v>26.790099999999999</v>
      </c>
      <c r="D85" s="350">
        <f t="shared" si="20"/>
        <v>13850160.218799999</v>
      </c>
      <c r="E85" s="350">
        <f t="shared" si="21"/>
        <v>138501.60218799999</v>
      </c>
      <c r="F85" s="350">
        <f t="shared" si="22"/>
        <v>13850.1602188</v>
      </c>
      <c r="G85" s="351">
        <f t="shared" si="23"/>
        <v>152351.7624068</v>
      </c>
      <c r="J85" s="259"/>
    </row>
    <row r="86" spans="1:16" x14ac:dyDescent="0.15">
      <c r="A86" s="241" t="s">
        <v>1582</v>
      </c>
      <c r="B86" s="180">
        <v>265515</v>
      </c>
      <c r="C86" s="349">
        <v>26.797899999999998</v>
      </c>
      <c r="D86" s="350">
        <f t="shared" si="20"/>
        <v>7115244.4184999997</v>
      </c>
      <c r="E86" s="350">
        <f t="shared" si="21"/>
        <v>71152.444185</v>
      </c>
      <c r="F86" s="350">
        <f t="shared" si="22"/>
        <v>7115.2444185000004</v>
      </c>
      <c r="G86" s="351">
        <f t="shared" si="23"/>
        <v>78267.688603500006</v>
      </c>
      <c r="J86" s="259"/>
    </row>
    <row r="87" spans="1:16" ht="12" thickBot="1" x14ac:dyDescent="0.2">
      <c r="A87" s="241"/>
      <c r="B87" s="402">
        <f>SUM(B84:B86)</f>
        <v>855846</v>
      </c>
      <c r="C87" s="349"/>
      <c r="E87" s="352">
        <f>SUM(E84:E86)</f>
        <v>228854.29031399998</v>
      </c>
      <c r="F87" s="352">
        <f>SUM(F84:F86)</f>
        <v>22885.429031400003</v>
      </c>
      <c r="G87" s="352">
        <f>SUM(G84:G86)</f>
        <v>251739.71934539999</v>
      </c>
      <c r="J87" s="259"/>
    </row>
    <row r="88" spans="1:16" s="181" customFormat="1" ht="12" thickTop="1" x14ac:dyDescent="0.15">
      <c r="A88" s="241"/>
      <c r="B88" s="179"/>
      <c r="C88" s="180"/>
      <c r="F88" s="182"/>
      <c r="G88" s="180"/>
      <c r="I88" s="180"/>
      <c r="J88" s="182"/>
      <c r="L88" s="180"/>
      <c r="M88" s="182"/>
      <c r="N88" s="180"/>
      <c r="O88" s="180"/>
      <c r="P88" s="182"/>
    </row>
    <row r="89" spans="1:16" s="181" customFormat="1" x14ac:dyDescent="0.15">
      <c r="A89" s="182"/>
      <c r="B89" s="405"/>
      <c r="C89" s="180"/>
      <c r="F89" s="182"/>
      <c r="G89" s="180"/>
      <c r="I89" s="180"/>
      <c r="J89" s="182"/>
      <c r="L89" s="180"/>
      <c r="M89" s="182"/>
      <c r="N89" s="180"/>
      <c r="O89" s="180"/>
      <c r="P89" s="182"/>
    </row>
    <row r="90" spans="1:16" s="181" customFormat="1" x14ac:dyDescent="0.15">
      <c r="A90" s="182"/>
      <c r="B90" s="179"/>
      <c r="C90" s="180"/>
      <c r="F90" s="182"/>
      <c r="G90" s="180"/>
      <c r="I90" s="180"/>
      <c r="J90" s="182"/>
      <c r="L90" s="180"/>
      <c r="M90" s="182"/>
      <c r="N90" s="180"/>
      <c r="O90" s="180"/>
      <c r="P90" s="182"/>
    </row>
    <row r="91" spans="1:16" s="181" customFormat="1" x14ac:dyDescent="0.15">
      <c r="A91" s="182"/>
      <c r="B91" s="179"/>
      <c r="C91" s="180"/>
      <c r="F91" s="182"/>
      <c r="G91" s="180"/>
      <c r="I91" s="180"/>
      <c r="J91" s="182"/>
      <c r="L91" s="180"/>
      <c r="M91" s="182"/>
      <c r="N91" s="180"/>
      <c r="O91" s="180"/>
      <c r="P91" s="182"/>
    </row>
  </sheetData>
  <mergeCells count="7">
    <mergeCell ref="B70:D70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P125"/>
  <sheetViews>
    <sheetView zoomScale="115" zoomScaleNormal="115" workbookViewId="0">
      <pane ySplit="6" topLeftCell="A72" activePane="bottomLeft" state="frozen"/>
      <selection pane="bottomLeft" activeCell="G78" sqref="G7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1537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1478</v>
      </c>
      <c r="B7" s="263"/>
      <c r="C7" s="328">
        <v>842715.74139999948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842715.74139999948</v>
      </c>
      <c r="O7" s="328">
        <f>+C102</f>
        <v>842715.74139999948</v>
      </c>
    </row>
    <row r="8" spans="1:15" x14ac:dyDescent="0.15">
      <c r="A8" s="193"/>
      <c r="B8" s="193"/>
      <c r="C8" s="329"/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842715.74139999948</v>
      </c>
      <c r="O8" s="329">
        <f>O7+G8-I8-L8</f>
        <v>842715.74139999948</v>
      </c>
    </row>
    <row r="9" spans="1:15" x14ac:dyDescent="0.15">
      <c r="A9" s="193"/>
      <c r="B9" s="193"/>
      <c r="C9" s="329"/>
      <c r="D9" s="193" t="s">
        <v>1506</v>
      </c>
      <c r="E9" s="193" t="s">
        <v>319</v>
      </c>
      <c r="F9" s="193" t="s">
        <v>1478</v>
      </c>
      <c r="G9" s="329">
        <v>311310.47100000002</v>
      </c>
      <c r="H9" s="193" t="s">
        <v>1506</v>
      </c>
      <c r="I9" s="329">
        <v>7176.6100000000006</v>
      </c>
      <c r="J9" s="193" t="s">
        <v>1478</v>
      </c>
      <c r="K9" s="193" t="s">
        <v>1546</v>
      </c>
      <c r="L9" s="329">
        <v>32737.48</v>
      </c>
      <c r="M9" s="193" t="s">
        <v>1478</v>
      </c>
      <c r="N9" s="329">
        <f t="shared" ref="N9" si="0">+N8-I9-L9</f>
        <v>802801.65139999951</v>
      </c>
      <c r="O9" s="329">
        <f t="shared" ref="O9" si="1">O8+G9-I9-L9</f>
        <v>1114112.1223999995</v>
      </c>
    </row>
    <row r="10" spans="1:15" x14ac:dyDescent="0.15">
      <c r="A10" s="193"/>
      <c r="B10" s="193"/>
      <c r="C10" s="329"/>
      <c r="D10" s="193"/>
      <c r="E10" s="193"/>
      <c r="F10" s="193"/>
      <c r="G10" s="329"/>
      <c r="H10" s="193" t="s">
        <v>1506</v>
      </c>
      <c r="I10" s="329"/>
      <c r="J10" s="193"/>
      <c r="K10" s="193" t="s">
        <v>1546</v>
      </c>
      <c r="L10" s="329">
        <v>76892.240000000005</v>
      </c>
      <c r="M10" s="193" t="s">
        <v>1478</v>
      </c>
      <c r="N10" s="329">
        <f t="shared" ref="N10:N75" si="2">+N9-I10-L10</f>
        <v>725909.41139999952</v>
      </c>
      <c r="O10" s="329">
        <f t="shared" ref="O10:O75" si="3">O9+G10-I10-L10</f>
        <v>1037219.8823999995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 t="s">
        <v>1506</v>
      </c>
      <c r="I11" s="329"/>
      <c r="J11" s="193"/>
      <c r="K11" s="193" t="s">
        <v>1546</v>
      </c>
      <c r="L11" s="329">
        <v>31438.720000000001</v>
      </c>
      <c r="M11" s="193" t="s">
        <v>1478</v>
      </c>
      <c r="N11" s="329">
        <f t="shared" si="2"/>
        <v>694470.69139999954</v>
      </c>
      <c r="O11" s="329">
        <f t="shared" si="3"/>
        <v>1005781.1623999996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1506</v>
      </c>
      <c r="I12" s="329"/>
      <c r="J12" s="193"/>
      <c r="K12" s="193" t="s">
        <v>1546</v>
      </c>
      <c r="L12" s="329">
        <v>31765.15</v>
      </c>
      <c r="M12" s="193" t="s">
        <v>1478</v>
      </c>
      <c r="N12" s="329">
        <f t="shared" si="2"/>
        <v>662705.54139999952</v>
      </c>
      <c r="O12" s="329">
        <f t="shared" si="3"/>
        <v>974016.01239999954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1507</v>
      </c>
      <c r="I13" s="329">
        <v>7596.8899999999994</v>
      </c>
      <c r="J13" s="193" t="s">
        <v>1478</v>
      </c>
      <c r="K13" s="193" t="s">
        <v>1546</v>
      </c>
      <c r="L13" s="329">
        <v>32058.65</v>
      </c>
      <c r="M13" s="207" t="s">
        <v>1478</v>
      </c>
      <c r="N13" s="329">
        <f t="shared" si="2"/>
        <v>623050.00139999948</v>
      </c>
      <c r="O13" s="329">
        <f t="shared" si="3"/>
        <v>934360.4723999995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1507</v>
      </c>
      <c r="I14" s="329"/>
      <c r="J14" s="193"/>
      <c r="K14" s="193" t="s">
        <v>1546</v>
      </c>
      <c r="L14" s="329">
        <v>15759.79</v>
      </c>
      <c r="M14" s="207" t="s">
        <v>1478</v>
      </c>
      <c r="N14" s="329">
        <f t="shared" si="2"/>
        <v>607290.21139999945</v>
      </c>
      <c r="O14" s="329">
        <f t="shared" si="3"/>
        <v>918600.68239999947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1507</v>
      </c>
      <c r="I15" s="329"/>
      <c r="J15" s="193"/>
      <c r="K15" s="193" t="s">
        <v>1546</v>
      </c>
      <c r="L15" s="329">
        <v>58185.54</v>
      </c>
      <c r="M15" s="193" t="s">
        <v>1478</v>
      </c>
      <c r="N15" s="329">
        <f t="shared" si="2"/>
        <v>549104.67139999941</v>
      </c>
      <c r="O15" s="329">
        <f t="shared" si="3"/>
        <v>860415.14239999943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1507</v>
      </c>
      <c r="I16" s="329"/>
      <c r="J16" s="193"/>
      <c r="K16" s="193" t="s">
        <v>1546</v>
      </c>
      <c r="L16" s="329">
        <v>13522.65</v>
      </c>
      <c r="M16" s="193" t="s">
        <v>1478</v>
      </c>
      <c r="N16" s="329">
        <f t="shared" si="2"/>
        <v>535582.02139999939</v>
      </c>
      <c r="O16" s="329">
        <f t="shared" si="3"/>
        <v>846892.49239999941</v>
      </c>
    </row>
    <row r="17" spans="1:15" x14ac:dyDescent="0.15">
      <c r="A17" s="193"/>
      <c r="B17" s="193"/>
      <c r="C17" s="329"/>
      <c r="D17" s="201" t="s">
        <v>1508</v>
      </c>
      <c r="E17" s="193" t="s">
        <v>319</v>
      </c>
      <c r="F17" s="193" t="s">
        <v>1478</v>
      </c>
      <c r="G17" s="329">
        <v>179536.33799999999</v>
      </c>
      <c r="H17" s="201" t="s">
        <v>1508</v>
      </c>
      <c r="I17" s="329">
        <v>3150.3499999999995</v>
      </c>
      <c r="J17" s="193" t="s">
        <v>1478</v>
      </c>
      <c r="K17" s="193" t="s">
        <v>1546</v>
      </c>
      <c r="L17" s="329">
        <v>39625.230000000003</v>
      </c>
      <c r="M17" s="193" t="s">
        <v>1478</v>
      </c>
      <c r="N17" s="329">
        <f t="shared" si="2"/>
        <v>492806.44139999943</v>
      </c>
      <c r="O17" s="329">
        <f t="shared" si="3"/>
        <v>983653.25039999944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1508</v>
      </c>
      <c r="I18" s="329"/>
      <c r="J18" s="193"/>
      <c r="K18" s="193" t="s">
        <v>1546</v>
      </c>
      <c r="L18" s="329">
        <v>2008.49</v>
      </c>
      <c r="M18" s="193" t="s">
        <v>1478</v>
      </c>
      <c r="N18" s="329">
        <f t="shared" si="2"/>
        <v>490797.95139999944</v>
      </c>
      <c r="O18" s="329">
        <f t="shared" si="3"/>
        <v>981644.76039999945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1508</v>
      </c>
      <c r="I19" s="329"/>
      <c r="J19" s="193"/>
      <c r="K19" s="193" t="s">
        <v>1546</v>
      </c>
      <c r="L19" s="329">
        <v>4433.83</v>
      </c>
      <c r="M19" s="193" t="s">
        <v>1478</v>
      </c>
      <c r="N19" s="329">
        <f t="shared" si="2"/>
        <v>486364.12139999942</v>
      </c>
      <c r="O19" s="329">
        <f t="shared" si="3"/>
        <v>977210.93039999949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1508</v>
      </c>
      <c r="I20" s="329"/>
      <c r="J20" s="193"/>
      <c r="K20" s="193" t="s">
        <v>1546</v>
      </c>
      <c r="L20" s="329">
        <v>30678.79</v>
      </c>
      <c r="M20" s="193" t="s">
        <v>1478</v>
      </c>
      <c r="N20" s="329">
        <f t="shared" si="2"/>
        <v>455685.33139999944</v>
      </c>
      <c r="O20" s="329">
        <f t="shared" si="3"/>
        <v>946532.14039999945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1508</v>
      </c>
      <c r="I21" s="329"/>
      <c r="J21" s="193"/>
      <c r="K21" s="193" t="s">
        <v>1546</v>
      </c>
      <c r="L21" s="329">
        <v>34301.839999999997</v>
      </c>
      <c r="M21" s="193" t="s">
        <v>1478</v>
      </c>
      <c r="N21" s="329">
        <f t="shared" si="2"/>
        <v>421383.49139999948</v>
      </c>
      <c r="O21" s="329">
        <f t="shared" si="3"/>
        <v>912230.30039999948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1508</v>
      </c>
      <c r="I22" s="329"/>
      <c r="J22" s="193"/>
      <c r="K22" s="193" t="s">
        <v>1546</v>
      </c>
      <c r="L22" s="329">
        <v>33940.83</v>
      </c>
      <c r="M22" s="193" t="s">
        <v>1478</v>
      </c>
      <c r="N22" s="329">
        <f t="shared" si="2"/>
        <v>387442.66139999946</v>
      </c>
      <c r="O22" s="329">
        <f t="shared" si="3"/>
        <v>878289.47039999953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1508</v>
      </c>
      <c r="I23" s="329"/>
      <c r="J23" s="193"/>
      <c r="K23" s="193" t="s">
        <v>1546</v>
      </c>
      <c r="L23" s="329">
        <v>95787.06</v>
      </c>
      <c r="M23" s="193" t="s">
        <v>1478</v>
      </c>
      <c r="N23" s="329">
        <f t="shared" si="2"/>
        <v>291655.60139999946</v>
      </c>
      <c r="O23" s="329">
        <f t="shared" si="3"/>
        <v>782502.41039999947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1509</v>
      </c>
      <c r="I24" s="329">
        <v>5861.51</v>
      </c>
      <c r="J24" s="193" t="s">
        <v>1478</v>
      </c>
      <c r="K24" s="193" t="s">
        <v>1546</v>
      </c>
      <c r="L24" s="329">
        <v>33695.94</v>
      </c>
      <c r="M24" s="193" t="s">
        <v>1478</v>
      </c>
      <c r="N24" s="329">
        <f t="shared" si="2"/>
        <v>252098.15139999945</v>
      </c>
      <c r="O24" s="329">
        <f t="shared" si="3"/>
        <v>742944.96039999952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1509</v>
      </c>
      <c r="I25" s="329"/>
      <c r="J25" s="193"/>
      <c r="K25" s="193" t="s">
        <v>1546</v>
      </c>
      <c r="L25" s="329">
        <v>4126.09</v>
      </c>
      <c r="M25" s="203" t="s">
        <v>1478</v>
      </c>
      <c r="N25" s="329">
        <f t="shared" si="2"/>
        <v>247972.06139999945</v>
      </c>
      <c r="O25" s="329">
        <f t="shared" si="3"/>
        <v>738818.87039999955</v>
      </c>
    </row>
    <row r="26" spans="1:15" x14ac:dyDescent="0.15">
      <c r="A26" s="193"/>
      <c r="B26" s="193"/>
      <c r="C26" s="329"/>
      <c r="D26" s="201" t="s">
        <v>1510</v>
      </c>
      <c r="E26" s="193" t="s">
        <v>319</v>
      </c>
      <c r="F26" s="193" t="s">
        <v>1478</v>
      </c>
      <c r="G26" s="329">
        <v>131671.83799999999</v>
      </c>
      <c r="H26" s="201" t="s">
        <v>1510</v>
      </c>
      <c r="I26" s="329">
        <v>6016.09</v>
      </c>
      <c r="J26" s="193" t="s">
        <v>1478</v>
      </c>
      <c r="K26" s="193" t="s">
        <v>1546</v>
      </c>
      <c r="L26" s="329">
        <v>34482.86</v>
      </c>
      <c r="M26" s="203" t="s">
        <v>1478</v>
      </c>
      <c r="N26" s="329">
        <f t="shared" si="2"/>
        <v>207473.11139999947</v>
      </c>
      <c r="O26" s="329">
        <f t="shared" si="3"/>
        <v>829991.75839999958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1510</v>
      </c>
      <c r="I27" s="329"/>
      <c r="J27" s="203"/>
      <c r="K27" s="193" t="s">
        <v>1546</v>
      </c>
      <c r="L27" s="329">
        <v>3923.63</v>
      </c>
      <c r="M27" s="203" t="s">
        <v>1478</v>
      </c>
      <c r="N27" s="329">
        <f t="shared" si="2"/>
        <v>203549.48139999947</v>
      </c>
      <c r="O27" s="329">
        <f t="shared" si="3"/>
        <v>826068.12839999958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1510</v>
      </c>
      <c r="I28" s="329"/>
      <c r="J28" s="193"/>
      <c r="K28" s="193" t="s">
        <v>1546</v>
      </c>
      <c r="L28" s="329">
        <v>33186.29</v>
      </c>
      <c r="M28" s="203" t="s">
        <v>1478</v>
      </c>
      <c r="N28" s="329">
        <f t="shared" si="2"/>
        <v>170363.19139999946</v>
      </c>
      <c r="O28" s="329">
        <f t="shared" si="3"/>
        <v>792881.83839999954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1510</v>
      </c>
      <c r="I29" s="329"/>
      <c r="J29" s="193"/>
      <c r="K29" s="193" t="s">
        <v>1546</v>
      </c>
      <c r="L29" s="329">
        <v>56959.45</v>
      </c>
      <c r="M29" s="203" t="s">
        <v>1478</v>
      </c>
      <c r="N29" s="329">
        <f t="shared" si="2"/>
        <v>113403.74139999946</v>
      </c>
      <c r="O29" s="329">
        <f t="shared" si="3"/>
        <v>735922.38839999959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1510</v>
      </c>
      <c r="I30" s="329"/>
      <c r="J30" s="193"/>
      <c r="K30" s="193" t="s">
        <v>1546</v>
      </c>
      <c r="L30" s="329">
        <v>28255.32</v>
      </c>
      <c r="M30" s="203" t="s">
        <v>1478</v>
      </c>
      <c r="N30" s="329">
        <f t="shared" si="2"/>
        <v>85148.421399999468</v>
      </c>
      <c r="O30" s="329">
        <f t="shared" si="3"/>
        <v>707667.06839999964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1510</v>
      </c>
      <c r="I31" s="329"/>
      <c r="J31" s="203"/>
      <c r="K31" s="193" t="s">
        <v>1546</v>
      </c>
      <c r="L31" s="329">
        <v>67820.740000000005</v>
      </c>
      <c r="M31" s="193" t="s">
        <v>1478</v>
      </c>
      <c r="N31" s="329">
        <f t="shared" si="2"/>
        <v>17327.681399999463</v>
      </c>
      <c r="O31" s="329">
        <f t="shared" si="3"/>
        <v>639846.32839999965</v>
      </c>
    </row>
    <row r="32" spans="1:15" x14ac:dyDescent="0.15">
      <c r="A32" s="193"/>
      <c r="B32" s="193"/>
      <c r="C32" s="329"/>
      <c r="D32" s="201" t="s">
        <v>1511</v>
      </c>
      <c r="E32" s="193" t="s">
        <v>319</v>
      </c>
      <c r="F32" s="193" t="s">
        <v>1478</v>
      </c>
      <c r="G32" s="329">
        <v>176589.04500000001</v>
      </c>
      <c r="H32" s="201" t="s">
        <v>1511</v>
      </c>
      <c r="I32" s="329">
        <v>7312.9400000000005</v>
      </c>
      <c r="J32" s="203" t="s">
        <v>1478</v>
      </c>
      <c r="K32" s="193" t="s">
        <v>1546</v>
      </c>
      <c r="L32" s="329">
        <v>8232.0400000000009</v>
      </c>
      <c r="M32" s="203" t="s">
        <v>1478</v>
      </c>
      <c r="N32" s="329">
        <f t="shared" ref="N32:N40" si="4">+N31-I32-L32</f>
        <v>1782.7013999994615</v>
      </c>
      <c r="O32" s="329">
        <f t="shared" ref="O32:O40" si="5">O31+G32-I32-L32</f>
        <v>800890.39339999971</v>
      </c>
    </row>
    <row r="33" spans="1:16" x14ac:dyDescent="0.15">
      <c r="A33" s="193"/>
      <c r="B33" s="193"/>
      <c r="C33" s="329"/>
      <c r="D33" s="201"/>
      <c r="E33" s="193"/>
      <c r="F33" s="203"/>
      <c r="G33" s="329"/>
      <c r="H33" s="201" t="s">
        <v>1511</v>
      </c>
      <c r="I33" s="329"/>
      <c r="J33" s="193"/>
      <c r="K33" s="193" t="s">
        <v>1546</v>
      </c>
      <c r="L33" s="329">
        <v>1782.701</v>
      </c>
      <c r="M33" s="203" t="s">
        <v>1478</v>
      </c>
      <c r="N33" s="329">
        <f t="shared" si="4"/>
        <v>3.9999946147872834E-4</v>
      </c>
      <c r="O33" s="329">
        <f t="shared" si="5"/>
        <v>799107.69239999971</v>
      </c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1511</v>
      </c>
      <c r="I34" s="329"/>
      <c r="J34" s="193"/>
      <c r="K34" s="193" t="s">
        <v>1546</v>
      </c>
      <c r="L34" s="329">
        <v>56497.538999999997</v>
      </c>
      <c r="M34" s="193" t="s">
        <v>1478</v>
      </c>
      <c r="N34" s="329">
        <f>G9+G17+G26+G32+G38+N33-I34-L34</f>
        <v>922161.47039999953</v>
      </c>
      <c r="O34" s="329">
        <f t="shared" si="5"/>
        <v>742610.15339999972</v>
      </c>
    </row>
    <row r="35" spans="1:16" x14ac:dyDescent="0.15">
      <c r="A35" s="193"/>
      <c r="B35" s="193"/>
      <c r="C35" s="329"/>
      <c r="D35" s="201"/>
      <c r="E35" s="193"/>
      <c r="F35" s="203"/>
      <c r="G35" s="329"/>
      <c r="H35" s="201" t="s">
        <v>1511</v>
      </c>
      <c r="I35" s="329"/>
      <c r="J35" s="193"/>
      <c r="K35" s="193" t="s">
        <v>1546</v>
      </c>
      <c r="L35" s="329">
        <v>29023.49</v>
      </c>
      <c r="M35" s="193" t="s">
        <v>1478</v>
      </c>
      <c r="N35" s="329">
        <f t="shared" si="4"/>
        <v>893137.98039999953</v>
      </c>
      <c r="O35" s="329">
        <f t="shared" si="5"/>
        <v>713586.66339999973</v>
      </c>
    </row>
    <row r="36" spans="1:16" x14ac:dyDescent="0.15">
      <c r="A36" s="193"/>
      <c r="B36" s="193"/>
      <c r="C36" s="329"/>
      <c r="D36" s="201"/>
      <c r="E36" s="193"/>
      <c r="F36" s="203"/>
      <c r="G36" s="329"/>
      <c r="H36" s="201" t="s">
        <v>1511</v>
      </c>
      <c r="I36" s="329"/>
      <c r="J36" s="203"/>
      <c r="K36" s="193" t="s">
        <v>1546</v>
      </c>
      <c r="L36" s="329">
        <v>1050.69</v>
      </c>
      <c r="M36" s="193" t="s">
        <v>1478</v>
      </c>
      <c r="N36" s="329">
        <f t="shared" si="4"/>
        <v>892087.29039999959</v>
      </c>
      <c r="O36" s="329">
        <f t="shared" si="5"/>
        <v>712535.97339999978</v>
      </c>
    </row>
    <row r="37" spans="1:16" x14ac:dyDescent="0.15">
      <c r="A37" s="193"/>
      <c r="B37" s="193"/>
      <c r="C37" s="329"/>
      <c r="D37" s="201"/>
      <c r="E37" s="193"/>
      <c r="F37" s="203"/>
      <c r="G37" s="329"/>
      <c r="H37" s="201" t="s">
        <v>1511</v>
      </c>
      <c r="I37" s="329"/>
      <c r="J37" s="203"/>
      <c r="K37" s="193" t="s">
        <v>1546</v>
      </c>
      <c r="L37" s="329">
        <v>30857.71</v>
      </c>
      <c r="M37" s="193" t="s">
        <v>1478</v>
      </c>
      <c r="N37" s="329">
        <f t="shared" si="4"/>
        <v>861229.58039999963</v>
      </c>
      <c r="O37" s="329">
        <f t="shared" si="5"/>
        <v>681678.26339999982</v>
      </c>
    </row>
    <row r="38" spans="1:16" x14ac:dyDescent="0.15">
      <c r="A38" s="193"/>
      <c r="B38" s="193"/>
      <c r="C38" s="329"/>
      <c r="D38" s="201" t="s">
        <v>1512</v>
      </c>
      <c r="E38" s="193" t="s">
        <v>319</v>
      </c>
      <c r="F38" s="193" t="s">
        <v>1478</v>
      </c>
      <c r="G38" s="329">
        <v>179551.31700000001</v>
      </c>
      <c r="H38" s="201" t="s">
        <v>1512</v>
      </c>
      <c r="I38" s="329">
        <v>3832.3100000000004</v>
      </c>
      <c r="J38" s="193" t="s">
        <v>1478</v>
      </c>
      <c r="K38" s="193" t="s">
        <v>1546</v>
      </c>
      <c r="L38" s="329">
        <v>927.17</v>
      </c>
      <c r="M38" s="193" t="s">
        <v>1478</v>
      </c>
      <c r="N38" s="329">
        <f t="shared" si="4"/>
        <v>856470.10039999953</v>
      </c>
      <c r="O38" s="329">
        <f t="shared" si="5"/>
        <v>856470.10039999976</v>
      </c>
    </row>
    <row r="39" spans="1:16" x14ac:dyDescent="0.15">
      <c r="A39" s="193"/>
      <c r="B39" s="193"/>
      <c r="C39" s="329"/>
      <c r="D39" s="201"/>
      <c r="E39" s="193"/>
      <c r="F39" s="203"/>
      <c r="G39" s="329"/>
      <c r="H39" s="201" t="s">
        <v>1512</v>
      </c>
      <c r="I39" s="329"/>
      <c r="J39" s="193"/>
      <c r="K39" s="193" t="s">
        <v>1546</v>
      </c>
      <c r="L39" s="329">
        <v>33431</v>
      </c>
      <c r="M39" s="193" t="s">
        <v>1478</v>
      </c>
      <c r="N39" s="329">
        <f t="shared" si="4"/>
        <v>823039.10039999953</v>
      </c>
      <c r="O39" s="329">
        <f t="shared" si="5"/>
        <v>823039.10039999976</v>
      </c>
    </row>
    <row r="40" spans="1:16" x14ac:dyDescent="0.15">
      <c r="A40" s="193"/>
      <c r="B40" s="193"/>
      <c r="C40" s="329"/>
      <c r="D40" s="201"/>
      <c r="E40" s="193"/>
      <c r="F40" s="203"/>
      <c r="G40" s="329"/>
      <c r="H40" s="201" t="s">
        <v>1512</v>
      </c>
      <c r="I40" s="329"/>
      <c r="J40" s="193"/>
      <c r="K40" s="193" t="s">
        <v>1546</v>
      </c>
      <c r="L40" s="329">
        <v>33334.300000000003</v>
      </c>
      <c r="M40" s="193" t="s">
        <v>1478</v>
      </c>
      <c r="N40" s="329">
        <f t="shared" si="4"/>
        <v>789704.80039999948</v>
      </c>
      <c r="O40" s="329">
        <f t="shared" si="5"/>
        <v>789704.80039999972</v>
      </c>
    </row>
    <row r="41" spans="1:16" x14ac:dyDescent="0.15">
      <c r="A41" s="193"/>
      <c r="B41" s="193"/>
      <c r="C41" s="329"/>
      <c r="D41" s="201"/>
      <c r="E41" s="193"/>
      <c r="F41" s="203"/>
      <c r="G41" s="329"/>
      <c r="H41" s="201" t="s">
        <v>1512</v>
      </c>
      <c r="I41" s="329"/>
      <c r="J41" s="193"/>
      <c r="K41" s="193" t="s">
        <v>1546</v>
      </c>
      <c r="L41" s="329">
        <v>3824.33</v>
      </c>
      <c r="M41" s="193" t="s">
        <v>1478</v>
      </c>
      <c r="N41" s="329">
        <f t="shared" si="2"/>
        <v>785880.47039999953</v>
      </c>
      <c r="O41" s="329">
        <f t="shared" si="3"/>
        <v>785880.47039999976</v>
      </c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1512</v>
      </c>
      <c r="I42" s="329"/>
      <c r="J42" s="203"/>
      <c r="K42" s="193" t="s">
        <v>1546</v>
      </c>
      <c r="L42" s="329">
        <v>23669.78</v>
      </c>
      <c r="M42" s="193" t="s">
        <v>1478</v>
      </c>
      <c r="N42" s="329">
        <f t="shared" si="2"/>
        <v>762210.6903999995</v>
      </c>
      <c r="O42" s="329">
        <f t="shared" si="3"/>
        <v>762210.69039999973</v>
      </c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1513</v>
      </c>
      <c r="I43" s="329">
        <v>46107.32</v>
      </c>
      <c r="J43" s="193" t="s">
        <v>1478</v>
      </c>
      <c r="K43" s="193" t="s">
        <v>1546</v>
      </c>
      <c r="L43" s="329">
        <v>33875.65</v>
      </c>
      <c r="M43" s="193" t="s">
        <v>1478</v>
      </c>
      <c r="N43" s="329">
        <f t="shared" si="2"/>
        <v>682227.72039999953</v>
      </c>
      <c r="O43" s="329">
        <f t="shared" si="3"/>
        <v>682227.72039999976</v>
      </c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1513</v>
      </c>
      <c r="I44" s="329"/>
      <c r="J44" s="193"/>
      <c r="K44" s="193" t="s">
        <v>1546</v>
      </c>
      <c r="L44" s="329">
        <v>40961.03</v>
      </c>
      <c r="M44" s="193" t="s">
        <v>1478</v>
      </c>
      <c r="N44" s="329">
        <f t="shared" si="2"/>
        <v>641266.6903999995</v>
      </c>
      <c r="O44" s="329">
        <f t="shared" si="3"/>
        <v>641266.69039999973</v>
      </c>
      <c r="P44" s="259"/>
    </row>
    <row r="45" spans="1:16" x14ac:dyDescent="0.15">
      <c r="A45" s="193"/>
      <c r="B45" s="193"/>
      <c r="C45" s="329"/>
      <c r="D45" s="201" t="s">
        <v>1514</v>
      </c>
      <c r="E45" s="193" t="s">
        <v>319</v>
      </c>
      <c r="F45" s="193" t="s">
        <v>1538</v>
      </c>
      <c r="G45" s="329">
        <v>134645.01699999999</v>
      </c>
      <c r="H45" s="201" t="s">
        <v>1514</v>
      </c>
      <c r="I45" s="329">
        <v>6700.93</v>
      </c>
      <c r="J45" s="193" t="s">
        <v>1478</v>
      </c>
      <c r="K45" s="193"/>
      <c r="L45" s="329"/>
      <c r="M45" s="203"/>
      <c r="N45" s="329">
        <f t="shared" si="2"/>
        <v>634565.76039999945</v>
      </c>
      <c r="O45" s="329">
        <f t="shared" si="3"/>
        <v>769210.77739999967</v>
      </c>
      <c r="P45" s="259"/>
    </row>
    <row r="46" spans="1:16" x14ac:dyDescent="0.15">
      <c r="A46" s="193"/>
      <c r="B46" s="193"/>
      <c r="C46" s="329"/>
      <c r="D46" s="201"/>
      <c r="E46" s="193"/>
      <c r="F46" s="203"/>
      <c r="G46" s="329"/>
      <c r="H46" s="201" t="s">
        <v>1515</v>
      </c>
      <c r="I46" s="329">
        <v>7428.0999999999985</v>
      </c>
      <c r="J46" s="193" t="s">
        <v>1478</v>
      </c>
      <c r="K46" s="193" t="s">
        <v>1546</v>
      </c>
      <c r="L46" s="329">
        <v>92726.55</v>
      </c>
      <c r="M46" s="193" t="s">
        <v>1478</v>
      </c>
      <c r="N46" s="329">
        <f t="shared" si="2"/>
        <v>534411.11039999942</v>
      </c>
      <c r="O46" s="329">
        <f t="shared" si="3"/>
        <v>669056.12739999965</v>
      </c>
      <c r="P46" s="259"/>
    </row>
    <row r="47" spans="1:16" x14ac:dyDescent="0.15">
      <c r="A47" s="193"/>
      <c r="B47" s="193"/>
      <c r="C47" s="329"/>
      <c r="D47" s="201"/>
      <c r="E47" s="193"/>
      <c r="F47" s="203"/>
      <c r="G47" s="329"/>
      <c r="H47" s="201" t="s">
        <v>1515</v>
      </c>
      <c r="I47" s="329"/>
      <c r="J47" s="203"/>
      <c r="K47" s="193" t="s">
        <v>1546</v>
      </c>
      <c r="L47" s="329">
        <v>33570</v>
      </c>
      <c r="M47" s="193" t="s">
        <v>1478</v>
      </c>
      <c r="N47" s="329">
        <f t="shared" si="2"/>
        <v>500841.11039999942</v>
      </c>
      <c r="O47" s="329">
        <f t="shared" si="3"/>
        <v>635486.12739999965</v>
      </c>
      <c r="P47" s="259"/>
    </row>
    <row r="48" spans="1:16" x14ac:dyDescent="0.15">
      <c r="A48" s="193"/>
      <c r="B48" s="193"/>
      <c r="C48" s="329"/>
      <c r="D48" s="201" t="s">
        <v>1516</v>
      </c>
      <c r="E48" s="193" t="s">
        <v>319</v>
      </c>
      <c r="F48" s="193" t="s">
        <v>1538</v>
      </c>
      <c r="G48" s="329">
        <v>44897.203999999998</v>
      </c>
      <c r="H48" s="201" t="s">
        <v>1516</v>
      </c>
      <c r="I48" s="329">
        <v>11389.73</v>
      </c>
      <c r="J48" s="193" t="s">
        <v>1478</v>
      </c>
      <c r="K48" s="193" t="s">
        <v>1546</v>
      </c>
      <c r="L48" s="329">
        <v>20942.509999999998</v>
      </c>
      <c r="M48" s="193" t="s">
        <v>1478</v>
      </c>
      <c r="N48" s="329">
        <f t="shared" si="2"/>
        <v>468508.87039999943</v>
      </c>
      <c r="O48" s="329">
        <f t="shared" si="3"/>
        <v>648051.09139999968</v>
      </c>
      <c r="P48" s="259"/>
    </row>
    <row r="49" spans="1:16" x14ac:dyDescent="0.15">
      <c r="A49" s="193"/>
      <c r="B49" s="193"/>
      <c r="C49" s="329"/>
      <c r="D49" s="201"/>
      <c r="E49" s="193"/>
      <c r="F49" s="203"/>
      <c r="G49" s="329"/>
      <c r="H49" s="201" t="s">
        <v>1517</v>
      </c>
      <c r="I49" s="329">
        <v>6166.08</v>
      </c>
      <c r="J49" s="193" t="s">
        <v>1478</v>
      </c>
      <c r="K49" s="193" t="s">
        <v>1546</v>
      </c>
      <c r="L49" s="329">
        <v>34443.449999999997</v>
      </c>
      <c r="M49" s="193" t="s">
        <v>1478</v>
      </c>
      <c r="N49" s="329">
        <f t="shared" si="2"/>
        <v>427899.3403999994</v>
      </c>
      <c r="O49" s="329">
        <f t="shared" si="3"/>
        <v>607441.56139999977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1517</v>
      </c>
      <c r="I50" s="329"/>
      <c r="J50" s="193"/>
      <c r="K50" s="193" t="s">
        <v>1546</v>
      </c>
      <c r="L50" s="329">
        <v>1908.76</v>
      </c>
      <c r="M50" s="193" t="s">
        <v>1478</v>
      </c>
      <c r="N50" s="329">
        <f t="shared" si="2"/>
        <v>425990.5803999994</v>
      </c>
      <c r="O50" s="329">
        <f t="shared" si="3"/>
        <v>605532.80139999976</v>
      </c>
      <c r="P50" s="259"/>
    </row>
    <row r="51" spans="1:16" x14ac:dyDescent="0.15">
      <c r="A51" s="193"/>
      <c r="B51" s="193"/>
      <c r="C51" s="329"/>
      <c r="D51" s="201" t="s">
        <v>1518</v>
      </c>
      <c r="E51" s="193" t="s">
        <v>319</v>
      </c>
      <c r="F51" s="193" t="s">
        <v>1538</v>
      </c>
      <c r="G51" s="329">
        <v>224491.139</v>
      </c>
      <c r="H51" s="201" t="s">
        <v>1518</v>
      </c>
      <c r="I51" s="329">
        <v>6873.0300000000007</v>
      </c>
      <c r="J51" s="193" t="s">
        <v>1478</v>
      </c>
      <c r="K51" s="193" t="s">
        <v>1546</v>
      </c>
      <c r="L51" s="329">
        <v>38990.04</v>
      </c>
      <c r="M51" s="193" t="s">
        <v>1478</v>
      </c>
      <c r="N51" s="329">
        <f t="shared" si="2"/>
        <v>380127.51039999939</v>
      </c>
      <c r="O51" s="329">
        <f t="shared" si="3"/>
        <v>784160.87039999967</v>
      </c>
      <c r="P51" s="259"/>
    </row>
    <row r="52" spans="1:16" x14ac:dyDescent="0.15">
      <c r="A52" s="193"/>
      <c r="B52" s="193"/>
      <c r="C52" s="329"/>
      <c r="D52" s="201" t="s">
        <v>1518</v>
      </c>
      <c r="E52" s="193" t="s">
        <v>1283</v>
      </c>
      <c r="F52" s="193" t="s">
        <v>1542</v>
      </c>
      <c r="G52" s="329">
        <v>89701</v>
      </c>
      <c r="H52" s="201" t="s">
        <v>1518</v>
      </c>
      <c r="I52" s="329"/>
      <c r="J52" s="193"/>
      <c r="K52" s="193"/>
      <c r="L52" s="329"/>
      <c r="M52" s="203"/>
      <c r="N52" s="329">
        <f t="shared" si="2"/>
        <v>380127.51039999939</v>
      </c>
      <c r="O52" s="329">
        <f t="shared" si="3"/>
        <v>873861.87039999967</v>
      </c>
      <c r="P52" s="259"/>
    </row>
    <row r="53" spans="1:16" x14ac:dyDescent="0.15">
      <c r="A53" s="193"/>
      <c r="B53" s="193"/>
      <c r="C53" s="329"/>
      <c r="D53" s="201"/>
      <c r="E53" s="193"/>
      <c r="F53" s="203"/>
      <c r="G53" s="329"/>
      <c r="H53" s="201" t="s">
        <v>1519</v>
      </c>
      <c r="I53" s="329">
        <v>6222.93</v>
      </c>
      <c r="J53" s="193" t="s">
        <v>1478</v>
      </c>
      <c r="K53" s="193" t="s">
        <v>1546</v>
      </c>
      <c r="L53" s="329">
        <v>32188.639999999999</v>
      </c>
      <c r="M53" s="193" t="s">
        <v>1478</v>
      </c>
      <c r="N53" s="329">
        <f t="shared" si="2"/>
        <v>341715.94039999938</v>
      </c>
      <c r="O53" s="329">
        <f t="shared" si="3"/>
        <v>835450.3003999996</v>
      </c>
      <c r="P53" s="259"/>
    </row>
    <row r="54" spans="1:16" x14ac:dyDescent="0.15">
      <c r="A54" s="193"/>
      <c r="B54" s="193"/>
      <c r="C54" s="329"/>
      <c r="D54" s="201"/>
      <c r="E54" s="193"/>
      <c r="F54" s="203"/>
      <c r="G54" s="329"/>
      <c r="H54" s="201" t="s">
        <v>1520</v>
      </c>
      <c r="I54" s="329">
        <v>10983.84</v>
      </c>
      <c r="J54" s="193" t="s">
        <v>1478</v>
      </c>
      <c r="K54" s="193" t="s">
        <v>1546</v>
      </c>
      <c r="L54" s="329">
        <v>89753.62</v>
      </c>
      <c r="M54" s="193" t="s">
        <v>1478</v>
      </c>
      <c r="N54" s="329">
        <f t="shared" si="2"/>
        <v>240978.48039999936</v>
      </c>
      <c r="O54" s="329">
        <f t="shared" si="3"/>
        <v>734712.84039999964</v>
      </c>
      <c r="P54" s="259"/>
    </row>
    <row r="55" spans="1:16" x14ac:dyDescent="0.15">
      <c r="A55" s="193"/>
      <c r="B55" s="193"/>
      <c r="C55" s="329"/>
      <c r="D55" s="201"/>
      <c r="E55" s="193"/>
      <c r="F55" s="203"/>
      <c r="G55" s="329"/>
      <c r="H55" s="201" t="s">
        <v>1520</v>
      </c>
      <c r="I55" s="329"/>
      <c r="J55" s="203"/>
      <c r="K55" s="193" t="s">
        <v>1546</v>
      </c>
      <c r="L55" s="329">
        <v>32376.13</v>
      </c>
      <c r="M55" s="193" t="s">
        <v>1478</v>
      </c>
      <c r="N55" s="329">
        <f t="shared" si="2"/>
        <v>208602.35039999936</v>
      </c>
      <c r="O55" s="329">
        <f t="shared" si="3"/>
        <v>702336.71039999963</v>
      </c>
      <c r="P55" s="259"/>
    </row>
    <row r="56" spans="1:16" x14ac:dyDescent="0.15">
      <c r="A56" s="193"/>
      <c r="B56" s="193"/>
      <c r="C56" s="329"/>
      <c r="D56" s="201" t="s">
        <v>1521</v>
      </c>
      <c r="E56" s="193" t="s">
        <v>319</v>
      </c>
      <c r="F56" s="193" t="s">
        <v>1538</v>
      </c>
      <c r="G56" s="329">
        <v>89845.635999999999</v>
      </c>
      <c r="H56" s="201" t="s">
        <v>1521</v>
      </c>
      <c r="I56" s="329">
        <v>6672.69</v>
      </c>
      <c r="J56" s="193" t="s">
        <v>1478</v>
      </c>
      <c r="K56" s="193" t="s">
        <v>1546</v>
      </c>
      <c r="L56" s="329">
        <v>88756.36</v>
      </c>
      <c r="M56" s="193" t="s">
        <v>1478</v>
      </c>
      <c r="N56" s="329">
        <f t="shared" si="2"/>
        <v>113173.30039999935</v>
      </c>
      <c r="O56" s="329">
        <f t="shared" si="3"/>
        <v>696753.29639999976</v>
      </c>
      <c r="P56" s="259"/>
    </row>
    <row r="57" spans="1:16" x14ac:dyDescent="0.15">
      <c r="A57" s="193"/>
      <c r="B57" s="193"/>
      <c r="C57" s="329"/>
      <c r="D57" s="201" t="s">
        <v>1521</v>
      </c>
      <c r="E57" s="193" t="s">
        <v>319</v>
      </c>
      <c r="F57" s="193" t="s">
        <v>1539</v>
      </c>
      <c r="G57" s="329">
        <v>89725.653999999995</v>
      </c>
      <c r="H57" s="201" t="s">
        <v>1521</v>
      </c>
      <c r="I57" s="329"/>
      <c r="J57" s="203"/>
      <c r="K57" s="193" t="s">
        <v>1546</v>
      </c>
      <c r="L57" s="329">
        <v>31802.7</v>
      </c>
      <c r="M57" s="193" t="s">
        <v>1478</v>
      </c>
      <c r="N57" s="329">
        <f t="shared" si="2"/>
        <v>81370.600399999355</v>
      </c>
      <c r="O57" s="329">
        <f t="shared" si="3"/>
        <v>754676.25039999979</v>
      </c>
      <c r="P57" s="259"/>
    </row>
    <row r="58" spans="1:16" x14ac:dyDescent="0.15">
      <c r="A58" s="193"/>
      <c r="B58" s="193"/>
      <c r="C58" s="329"/>
      <c r="D58" s="201" t="s">
        <v>1521</v>
      </c>
      <c r="E58" s="193" t="s">
        <v>1283</v>
      </c>
      <c r="F58" s="193" t="s">
        <v>1543</v>
      </c>
      <c r="G58" s="329">
        <v>89814</v>
      </c>
      <c r="H58" s="201" t="s">
        <v>1521</v>
      </c>
      <c r="I58" s="329"/>
      <c r="J58" s="203"/>
      <c r="K58" s="193"/>
      <c r="L58" s="329"/>
      <c r="M58" s="203"/>
      <c r="N58" s="329">
        <f t="shared" si="2"/>
        <v>81370.600399999355</v>
      </c>
      <c r="O58" s="329">
        <f t="shared" si="3"/>
        <v>844490.25039999979</v>
      </c>
      <c r="P58" s="259"/>
    </row>
    <row r="59" spans="1:16" x14ac:dyDescent="0.15">
      <c r="A59" s="193"/>
      <c r="B59" s="193"/>
      <c r="C59" s="329"/>
      <c r="D59" s="201"/>
      <c r="E59" s="193"/>
      <c r="F59" s="203"/>
      <c r="G59" s="329"/>
      <c r="H59" s="201" t="s">
        <v>1522</v>
      </c>
      <c r="I59" s="329">
        <v>3250.39</v>
      </c>
      <c r="J59" s="193" t="s">
        <v>1478</v>
      </c>
      <c r="K59" s="193" t="s">
        <v>1546</v>
      </c>
      <c r="L59" s="329">
        <v>35765.33</v>
      </c>
      <c r="M59" s="193" t="s">
        <v>1478</v>
      </c>
      <c r="N59" s="329">
        <f t="shared" si="2"/>
        <v>42354.880399999354</v>
      </c>
      <c r="O59" s="329">
        <f t="shared" si="3"/>
        <v>805474.53039999981</v>
      </c>
      <c r="P59" s="259"/>
    </row>
    <row r="60" spans="1:16" x14ac:dyDescent="0.15">
      <c r="A60" s="193"/>
      <c r="B60" s="193"/>
      <c r="C60" s="329"/>
      <c r="D60" s="201"/>
      <c r="E60" s="193"/>
      <c r="F60" s="203"/>
      <c r="G60" s="329"/>
      <c r="H60" s="201" t="s">
        <v>1523</v>
      </c>
      <c r="I60" s="329">
        <v>19397.739999999998</v>
      </c>
      <c r="J60" s="193" t="s">
        <v>1478</v>
      </c>
      <c r="K60" s="193" t="s">
        <v>1546</v>
      </c>
      <c r="L60" s="329">
        <v>22957.14</v>
      </c>
      <c r="M60" s="193" t="s">
        <v>1478</v>
      </c>
      <c r="N60" s="329">
        <f t="shared" si="2"/>
        <v>3.9999935688683763E-4</v>
      </c>
      <c r="O60" s="329">
        <f t="shared" si="3"/>
        <v>763119.65039999981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1523</v>
      </c>
      <c r="I61" s="329"/>
      <c r="J61" s="203"/>
      <c r="K61" s="193" t="s">
        <v>1546</v>
      </c>
      <c r="L61" s="329">
        <v>578.25</v>
      </c>
      <c r="M61" s="193" t="s">
        <v>1538</v>
      </c>
      <c r="N61" s="329">
        <f>G45+G48+G51+N60-I61-L61</f>
        <v>403455.11039999936</v>
      </c>
      <c r="O61" s="329">
        <f t="shared" ref="O61:O64" si="6">O60+G61-I61-L61</f>
        <v>762541.40039999981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1523</v>
      </c>
      <c r="I62" s="329"/>
      <c r="J62" s="203"/>
      <c r="K62" s="193" t="s">
        <v>1546</v>
      </c>
      <c r="L62" s="329">
        <v>33989.699999999997</v>
      </c>
      <c r="M62" s="193" t="s">
        <v>1538</v>
      </c>
      <c r="N62" s="329">
        <f t="shared" ref="N62:N64" si="7">+N61-I62-L62</f>
        <v>369465.41039999935</v>
      </c>
      <c r="O62" s="329">
        <f t="shared" si="6"/>
        <v>728551.70039999986</v>
      </c>
      <c r="P62" s="259"/>
    </row>
    <row r="63" spans="1:16" x14ac:dyDescent="0.15">
      <c r="A63" s="193"/>
      <c r="B63" s="193"/>
      <c r="C63" s="329"/>
      <c r="D63" s="201"/>
      <c r="E63" s="193"/>
      <c r="F63" s="193"/>
      <c r="G63" s="329"/>
      <c r="H63" s="201" t="s">
        <v>1524</v>
      </c>
      <c r="I63" s="329">
        <v>5422.0199999999995</v>
      </c>
      <c r="J63" s="193" t="s">
        <v>1538</v>
      </c>
      <c r="K63" s="193" t="s">
        <v>1546</v>
      </c>
      <c r="L63" s="329">
        <v>33842.199999999997</v>
      </c>
      <c r="M63" s="193" t="s">
        <v>1538</v>
      </c>
      <c r="N63" s="329">
        <f t="shared" si="7"/>
        <v>330201.19039999932</v>
      </c>
      <c r="O63" s="329">
        <f t="shared" si="6"/>
        <v>689287.48039999988</v>
      </c>
      <c r="P63" s="259"/>
    </row>
    <row r="64" spans="1:16" x14ac:dyDescent="0.15">
      <c r="A64" s="193"/>
      <c r="B64" s="193"/>
      <c r="C64" s="329"/>
      <c r="D64" s="201"/>
      <c r="E64" s="193"/>
      <c r="F64" s="193"/>
      <c r="G64" s="329"/>
      <c r="H64" s="201" t="s">
        <v>1524</v>
      </c>
      <c r="I64" s="329"/>
      <c r="J64" s="203"/>
      <c r="K64" s="193" t="s">
        <v>1546</v>
      </c>
      <c r="L64" s="329">
        <v>38766.68</v>
      </c>
      <c r="M64" s="193" t="s">
        <v>1538</v>
      </c>
      <c r="N64" s="329">
        <f t="shared" si="7"/>
        <v>291434.51039999933</v>
      </c>
      <c r="O64" s="329">
        <f t="shared" si="6"/>
        <v>650520.80039999983</v>
      </c>
      <c r="P64" s="259"/>
    </row>
    <row r="65" spans="1:16" x14ac:dyDescent="0.15">
      <c r="A65" s="193"/>
      <c r="B65" s="193"/>
      <c r="C65" s="329"/>
      <c r="D65" s="201"/>
      <c r="E65" s="193"/>
      <c r="F65" s="203"/>
      <c r="G65" s="329"/>
      <c r="H65" s="201" t="s">
        <v>1525</v>
      </c>
      <c r="I65" s="329">
        <v>11118.5</v>
      </c>
      <c r="J65" s="193" t="s">
        <v>1538</v>
      </c>
      <c r="K65" s="193" t="s">
        <v>1546</v>
      </c>
      <c r="L65" s="329">
        <v>44333.3</v>
      </c>
      <c r="M65" s="193" t="s">
        <v>1538</v>
      </c>
      <c r="N65" s="329">
        <f t="shared" si="2"/>
        <v>235982.71039999934</v>
      </c>
      <c r="O65" s="329">
        <f t="shared" si="3"/>
        <v>595069.00039999979</v>
      </c>
      <c r="P65" s="259"/>
    </row>
    <row r="66" spans="1:16" x14ac:dyDescent="0.15">
      <c r="A66" s="193"/>
      <c r="B66" s="193"/>
      <c r="C66" s="329"/>
      <c r="D66" s="201" t="s">
        <v>1526</v>
      </c>
      <c r="E66" s="193" t="s">
        <v>319</v>
      </c>
      <c r="F66" s="193" t="s">
        <v>1539</v>
      </c>
      <c r="G66" s="329">
        <v>131671.42000000001</v>
      </c>
      <c r="H66" s="201" t="s">
        <v>1526</v>
      </c>
      <c r="I66" s="329">
        <v>3695.2200000000003</v>
      </c>
      <c r="J66" s="193" t="s">
        <v>1538</v>
      </c>
      <c r="K66" s="193"/>
      <c r="L66" s="329"/>
      <c r="M66" s="203"/>
      <c r="N66" s="329">
        <f t="shared" si="2"/>
        <v>232287.49039999934</v>
      </c>
      <c r="O66" s="329">
        <f t="shared" si="3"/>
        <v>723045.20039999986</v>
      </c>
      <c r="P66" s="259"/>
    </row>
    <row r="67" spans="1:16" x14ac:dyDescent="0.15">
      <c r="A67" s="193"/>
      <c r="B67" s="193"/>
      <c r="C67" s="329"/>
      <c r="D67" s="201"/>
      <c r="E67" s="193"/>
      <c r="F67" s="203"/>
      <c r="G67" s="329"/>
      <c r="H67" s="201" t="s">
        <v>1527</v>
      </c>
      <c r="I67" s="329">
        <v>2945.2200000000003</v>
      </c>
      <c r="J67" s="193" t="s">
        <v>1538</v>
      </c>
      <c r="K67" s="193" t="s">
        <v>1546</v>
      </c>
      <c r="L67" s="329">
        <v>33361.81</v>
      </c>
      <c r="M67" s="193" t="s">
        <v>1538</v>
      </c>
      <c r="N67" s="329">
        <f t="shared" si="2"/>
        <v>195980.46039999934</v>
      </c>
      <c r="O67" s="329">
        <f t="shared" si="3"/>
        <v>686738.17039999994</v>
      </c>
      <c r="P67" s="259"/>
    </row>
    <row r="68" spans="1:16" x14ac:dyDescent="0.15">
      <c r="A68" s="193"/>
      <c r="B68" s="193"/>
      <c r="C68" s="329"/>
      <c r="D68" s="201"/>
      <c r="E68" s="193"/>
      <c r="F68" s="203"/>
      <c r="G68" s="329"/>
      <c r="H68" s="201" t="s">
        <v>1527</v>
      </c>
      <c r="I68" s="329"/>
      <c r="J68" s="203"/>
      <c r="K68" s="193" t="s">
        <v>1546</v>
      </c>
      <c r="L68" s="329">
        <v>32543.97</v>
      </c>
      <c r="M68" s="193" t="s">
        <v>1538</v>
      </c>
      <c r="N68" s="329">
        <f t="shared" si="2"/>
        <v>163436.49039999934</v>
      </c>
      <c r="O68" s="329">
        <f t="shared" si="3"/>
        <v>654194.20039999997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1528</v>
      </c>
      <c r="I69" s="329">
        <v>3672.92</v>
      </c>
      <c r="J69" s="193" t="s">
        <v>1538</v>
      </c>
      <c r="K69" s="193" t="s">
        <v>1546</v>
      </c>
      <c r="L69" s="329">
        <v>3989.05</v>
      </c>
      <c r="M69" s="193" t="s">
        <v>1538</v>
      </c>
      <c r="N69" s="329">
        <f t="shared" si="2"/>
        <v>155774.52039999934</v>
      </c>
      <c r="O69" s="329">
        <f t="shared" si="3"/>
        <v>646532.23039999988</v>
      </c>
      <c r="P69" s="259"/>
    </row>
    <row r="70" spans="1:16" x14ac:dyDescent="0.15">
      <c r="A70" s="193"/>
      <c r="B70" s="193"/>
      <c r="C70" s="329"/>
      <c r="D70" s="201"/>
      <c r="E70" s="193"/>
      <c r="F70" s="203"/>
      <c r="G70" s="329"/>
      <c r="H70" s="201" t="s">
        <v>1528</v>
      </c>
      <c r="I70" s="329"/>
      <c r="J70" s="203"/>
      <c r="K70" s="193" t="s">
        <v>1546</v>
      </c>
      <c r="L70" s="329">
        <v>32841.839999999997</v>
      </c>
      <c r="M70" s="193" t="s">
        <v>1538</v>
      </c>
      <c r="N70" s="329">
        <f t="shared" si="2"/>
        <v>122932.68039999934</v>
      </c>
      <c r="O70" s="329">
        <f t="shared" si="3"/>
        <v>613690.39039999992</v>
      </c>
      <c r="P70" s="259"/>
    </row>
    <row r="71" spans="1:16" x14ac:dyDescent="0.15">
      <c r="A71" s="193"/>
      <c r="B71" s="193"/>
      <c r="C71" s="329"/>
      <c r="D71" s="201" t="s">
        <v>1529</v>
      </c>
      <c r="E71" s="193" t="s">
        <v>319</v>
      </c>
      <c r="F71" s="193" t="s">
        <v>1540</v>
      </c>
      <c r="G71" s="329">
        <v>44923.196000000004</v>
      </c>
      <c r="H71" s="201" t="s">
        <v>1529</v>
      </c>
      <c r="I71" s="329">
        <v>6540.0499999999993</v>
      </c>
      <c r="J71" s="193" t="s">
        <v>1538</v>
      </c>
      <c r="K71" s="193"/>
      <c r="L71" s="329"/>
      <c r="M71" s="203"/>
      <c r="N71" s="329">
        <f t="shared" si="2"/>
        <v>116392.63039999934</v>
      </c>
      <c r="O71" s="329">
        <f t="shared" si="3"/>
        <v>652073.53639999987</v>
      </c>
      <c r="P71" s="259"/>
    </row>
    <row r="72" spans="1:16" x14ac:dyDescent="0.15">
      <c r="A72" s="193"/>
      <c r="B72" s="193"/>
      <c r="C72" s="329"/>
      <c r="D72" s="201" t="s">
        <v>1529</v>
      </c>
      <c r="E72" s="193" t="s">
        <v>319</v>
      </c>
      <c r="F72" s="193" t="s">
        <v>1541</v>
      </c>
      <c r="G72" s="329">
        <v>89752.44</v>
      </c>
      <c r="H72" s="201" t="s">
        <v>1529</v>
      </c>
      <c r="I72" s="329"/>
      <c r="J72" s="203"/>
      <c r="K72" s="193"/>
      <c r="L72" s="329"/>
      <c r="M72" s="203"/>
      <c r="N72" s="329">
        <f t="shared" si="2"/>
        <v>116392.63039999934</v>
      </c>
      <c r="O72" s="329">
        <f t="shared" si="3"/>
        <v>741825.97639999981</v>
      </c>
      <c r="P72" s="259"/>
    </row>
    <row r="73" spans="1:16" x14ac:dyDescent="0.15">
      <c r="A73" s="193"/>
      <c r="B73" s="193"/>
      <c r="C73" s="329"/>
      <c r="D73" s="201"/>
      <c r="E73" s="193"/>
      <c r="F73" s="203"/>
      <c r="G73" s="329"/>
      <c r="H73" s="201" t="s">
        <v>1530</v>
      </c>
      <c r="I73" s="329">
        <v>6744.48</v>
      </c>
      <c r="J73" s="193" t="s">
        <v>1538</v>
      </c>
      <c r="K73" s="193" t="s">
        <v>1546</v>
      </c>
      <c r="L73" s="329">
        <v>37725.440000000002</v>
      </c>
      <c r="M73" s="193" t="s">
        <v>1538</v>
      </c>
      <c r="N73" s="329">
        <f t="shared" si="2"/>
        <v>71922.710399999341</v>
      </c>
      <c r="O73" s="329">
        <f t="shared" si="3"/>
        <v>697356.05639999988</v>
      </c>
      <c r="P73" s="259"/>
    </row>
    <row r="74" spans="1:16" x14ac:dyDescent="0.15">
      <c r="A74" s="193"/>
      <c r="B74" s="193"/>
      <c r="C74" s="329"/>
      <c r="D74" s="201"/>
      <c r="E74" s="193"/>
      <c r="F74" s="203"/>
      <c r="G74" s="329"/>
      <c r="H74" s="201" t="s">
        <v>1530</v>
      </c>
      <c r="I74" s="329"/>
      <c r="J74" s="203"/>
      <c r="K74" s="193" t="s">
        <v>1546</v>
      </c>
      <c r="L74" s="329">
        <v>30389.58</v>
      </c>
      <c r="M74" s="193" t="s">
        <v>1538</v>
      </c>
      <c r="N74" s="329">
        <f t="shared" si="2"/>
        <v>41533.13039999934</v>
      </c>
      <c r="O74" s="329">
        <f t="shared" si="3"/>
        <v>666966.47639999993</v>
      </c>
      <c r="P74" s="259"/>
    </row>
    <row r="75" spans="1:16" x14ac:dyDescent="0.15">
      <c r="A75" s="193"/>
      <c r="B75" s="193"/>
      <c r="C75" s="329"/>
      <c r="D75" s="201"/>
      <c r="E75" s="193"/>
      <c r="F75" s="203"/>
      <c r="G75" s="329"/>
      <c r="H75" s="201" t="s">
        <v>1531</v>
      </c>
      <c r="I75" s="329">
        <v>5697.3600000000006</v>
      </c>
      <c r="J75" s="193" t="s">
        <v>1538</v>
      </c>
      <c r="K75" s="193" t="s">
        <v>1546</v>
      </c>
      <c r="L75" s="329">
        <v>33099.14</v>
      </c>
      <c r="M75" s="193" t="s">
        <v>1538</v>
      </c>
      <c r="N75" s="329">
        <f t="shared" si="2"/>
        <v>2736.6303999993397</v>
      </c>
      <c r="O75" s="329">
        <f t="shared" si="3"/>
        <v>628169.97639999993</v>
      </c>
      <c r="P75" s="259"/>
    </row>
    <row r="76" spans="1:16" x14ac:dyDescent="0.15">
      <c r="A76" s="193"/>
      <c r="B76" s="193"/>
      <c r="C76" s="329"/>
      <c r="D76" s="201"/>
      <c r="E76" s="193"/>
      <c r="F76" s="203"/>
      <c r="G76" s="329"/>
      <c r="H76" s="201" t="s">
        <v>1531</v>
      </c>
      <c r="I76" s="329"/>
      <c r="J76" s="203"/>
      <c r="K76" s="193" t="s">
        <v>1546</v>
      </c>
      <c r="L76" s="329">
        <v>2736.63</v>
      </c>
      <c r="M76" s="193" t="s">
        <v>1538</v>
      </c>
      <c r="N76" s="329">
        <f t="shared" ref="N76:N101" si="8">+N75-I76-L76</f>
        <v>3.999993396064383E-4</v>
      </c>
      <c r="O76" s="329">
        <f t="shared" ref="O76:O101" si="9">O75+G76-I76-L76</f>
        <v>625433.34639999992</v>
      </c>
      <c r="P76" s="259"/>
    </row>
    <row r="77" spans="1:16" x14ac:dyDescent="0.15">
      <c r="A77" s="193"/>
      <c r="B77" s="193"/>
      <c r="C77" s="329"/>
      <c r="D77" s="201"/>
      <c r="E77" s="193"/>
      <c r="F77" s="203"/>
      <c r="G77" s="329"/>
      <c r="H77" s="201" t="s">
        <v>1531</v>
      </c>
      <c r="I77" s="329"/>
      <c r="J77" s="203"/>
      <c r="K77" s="193" t="s">
        <v>1547</v>
      </c>
      <c r="L77" s="329">
        <v>31384.71</v>
      </c>
      <c r="M77" s="193" t="s">
        <v>1542</v>
      </c>
      <c r="N77" s="329">
        <f>G52+N76-I77-L77</f>
        <v>58316.290399999336</v>
      </c>
      <c r="O77" s="329">
        <f t="shared" ref="O77:O78" si="10">O76+G77-I77-L77</f>
        <v>594048.63639999996</v>
      </c>
      <c r="P77" s="259"/>
    </row>
    <row r="78" spans="1:16" x14ac:dyDescent="0.15">
      <c r="A78" s="193"/>
      <c r="B78" s="193"/>
      <c r="C78" s="329"/>
      <c r="D78" s="201" t="s">
        <v>1532</v>
      </c>
      <c r="E78" s="193" t="s">
        <v>1283</v>
      </c>
      <c r="F78" s="193" t="s">
        <v>1544</v>
      </c>
      <c r="G78" s="329">
        <v>131604</v>
      </c>
      <c r="H78" s="201" t="s">
        <v>1532</v>
      </c>
      <c r="I78" s="329">
        <v>5249.6</v>
      </c>
      <c r="J78" s="193" t="s">
        <v>1542</v>
      </c>
      <c r="K78" s="193" t="s">
        <v>1547</v>
      </c>
      <c r="L78" s="329">
        <v>53066.69</v>
      </c>
      <c r="M78" s="193" t="s">
        <v>1542</v>
      </c>
      <c r="N78" s="329">
        <f t="shared" ref="N78" si="11">+N77-I78-L78</f>
        <v>3.9999933505896479E-4</v>
      </c>
      <c r="O78" s="329">
        <f t="shared" si="10"/>
        <v>667336.34639999992</v>
      </c>
      <c r="P78" s="259"/>
    </row>
    <row r="79" spans="1:16" x14ac:dyDescent="0.15">
      <c r="A79" s="193"/>
      <c r="B79" s="193"/>
      <c r="C79" s="329"/>
      <c r="D79" s="201"/>
      <c r="E79" s="193"/>
      <c r="F79" s="193"/>
      <c r="G79" s="329"/>
      <c r="H79" s="201" t="s">
        <v>1532</v>
      </c>
      <c r="I79" s="329"/>
      <c r="J79" s="203"/>
      <c r="K79" s="193" t="s">
        <v>1546</v>
      </c>
      <c r="L79" s="329">
        <v>38880.910000000003</v>
      </c>
      <c r="M79" s="193" t="s">
        <v>1538</v>
      </c>
      <c r="N79" s="329">
        <f>G56+N78-I79-L79</f>
        <v>50964.72639999933</v>
      </c>
      <c r="O79" s="329">
        <f t="shared" ref="O79:O85" si="12">O78+G79-I79-L79</f>
        <v>628455.43639999989</v>
      </c>
      <c r="P79" s="259"/>
    </row>
    <row r="80" spans="1:16" x14ac:dyDescent="0.15">
      <c r="A80" s="193"/>
      <c r="B80" s="193"/>
      <c r="C80" s="329"/>
      <c r="D80" s="201" t="s">
        <v>1533</v>
      </c>
      <c r="E80" s="193" t="s">
        <v>319</v>
      </c>
      <c r="F80" s="193" t="s">
        <v>1541</v>
      </c>
      <c r="G80" s="329">
        <v>131622.50700000001</v>
      </c>
      <c r="H80" s="201" t="s">
        <v>1533</v>
      </c>
      <c r="I80" s="329">
        <v>10166.060000000001</v>
      </c>
      <c r="J80" s="193" t="s">
        <v>1538</v>
      </c>
      <c r="K80" s="193" t="s">
        <v>1546</v>
      </c>
      <c r="L80" s="329">
        <v>40798.665999999997</v>
      </c>
      <c r="M80" s="193" t="s">
        <v>1538</v>
      </c>
      <c r="N80" s="329">
        <f t="shared" ref="N80:N85" si="13">+N79-I80-L80</f>
        <v>3.9999933505896479E-4</v>
      </c>
      <c r="O80" s="329">
        <f t="shared" si="12"/>
        <v>709113.21739999985</v>
      </c>
      <c r="P80" s="259"/>
    </row>
    <row r="81" spans="1:16" x14ac:dyDescent="0.15">
      <c r="A81" s="193"/>
      <c r="B81" s="193"/>
      <c r="C81" s="329"/>
      <c r="D81" s="201"/>
      <c r="E81" s="193"/>
      <c r="F81" s="193"/>
      <c r="G81" s="329"/>
      <c r="H81" s="201" t="s">
        <v>1533</v>
      </c>
      <c r="I81" s="329"/>
      <c r="J81" s="203"/>
      <c r="K81" s="193" t="s">
        <v>1546</v>
      </c>
      <c r="L81" s="329">
        <v>14074.114</v>
      </c>
      <c r="M81" s="193" t="s">
        <v>1539</v>
      </c>
      <c r="N81" s="329">
        <f>G57+N80-I81-L81</f>
        <v>75651.540399999329</v>
      </c>
      <c r="O81" s="329">
        <f t="shared" ref="O81:O84" si="14">O80+G81-I81-L81</f>
        <v>695039.10339999991</v>
      </c>
      <c r="P81" s="259"/>
    </row>
    <row r="82" spans="1:16" x14ac:dyDescent="0.15">
      <c r="A82" s="193"/>
      <c r="B82" s="193"/>
      <c r="C82" s="329"/>
      <c r="D82" s="201"/>
      <c r="E82" s="193"/>
      <c r="F82" s="203"/>
      <c r="G82" s="329"/>
      <c r="H82" s="201" t="s">
        <v>1533</v>
      </c>
      <c r="I82" s="329"/>
      <c r="J82" s="193"/>
      <c r="K82" s="193" t="s">
        <v>1546</v>
      </c>
      <c r="L82" s="329">
        <v>3059.29</v>
      </c>
      <c r="M82" s="193" t="s">
        <v>1539</v>
      </c>
      <c r="N82" s="329">
        <f t="shared" ref="N82:N84" si="15">+N81-I82-L82</f>
        <v>72592.250399999335</v>
      </c>
      <c r="O82" s="329">
        <f t="shared" si="14"/>
        <v>691979.81339999987</v>
      </c>
      <c r="P82" s="259"/>
    </row>
    <row r="83" spans="1:16" x14ac:dyDescent="0.15">
      <c r="A83" s="193"/>
      <c r="B83" s="193"/>
      <c r="C83" s="329"/>
      <c r="D83" s="201"/>
      <c r="E83" s="193"/>
      <c r="F83" s="193"/>
      <c r="G83" s="329"/>
      <c r="H83" s="201" t="s">
        <v>1533</v>
      </c>
      <c r="I83" s="329"/>
      <c r="J83" s="203"/>
      <c r="K83" s="193" t="s">
        <v>1546</v>
      </c>
      <c r="L83" s="329">
        <v>33501.620000000003</v>
      </c>
      <c r="M83" s="193" t="s">
        <v>1539</v>
      </c>
      <c r="N83" s="329">
        <f t="shared" si="15"/>
        <v>39090.630399999332</v>
      </c>
      <c r="O83" s="329">
        <f t="shared" si="14"/>
        <v>658478.19339999987</v>
      </c>
      <c r="P83" s="259"/>
    </row>
    <row r="84" spans="1:16" x14ac:dyDescent="0.15">
      <c r="A84" s="193"/>
      <c r="B84" s="193"/>
      <c r="C84" s="329"/>
      <c r="D84" s="201"/>
      <c r="E84" s="193"/>
      <c r="F84" s="193"/>
      <c r="G84" s="329"/>
      <c r="H84" s="201" t="s">
        <v>1534</v>
      </c>
      <c r="I84" s="329">
        <v>2985.19</v>
      </c>
      <c r="J84" s="193" t="s">
        <v>1539</v>
      </c>
      <c r="K84" s="193" t="s">
        <v>1546</v>
      </c>
      <c r="L84" s="329">
        <v>33310.76</v>
      </c>
      <c r="M84" s="193" t="s">
        <v>1539</v>
      </c>
      <c r="N84" s="329">
        <f t="shared" si="15"/>
        <v>2794.6803999993281</v>
      </c>
      <c r="O84" s="329">
        <f t="shared" si="14"/>
        <v>622182.24339999992</v>
      </c>
      <c r="P84" s="259"/>
    </row>
    <row r="85" spans="1:16" x14ac:dyDescent="0.15">
      <c r="A85" s="193"/>
      <c r="B85" s="193"/>
      <c r="C85" s="329"/>
      <c r="D85" s="201"/>
      <c r="E85" s="193"/>
      <c r="F85" s="193"/>
      <c r="G85" s="329"/>
      <c r="H85" s="201" t="s">
        <v>1534</v>
      </c>
      <c r="I85" s="329"/>
      <c r="J85" s="203"/>
      <c r="K85" s="193" t="s">
        <v>1546</v>
      </c>
      <c r="L85" s="329">
        <v>2794.68</v>
      </c>
      <c r="M85" s="193" t="s">
        <v>1539</v>
      </c>
      <c r="N85" s="329">
        <f t="shared" si="13"/>
        <v>3.9999932823775453E-4</v>
      </c>
      <c r="O85" s="329">
        <f t="shared" si="12"/>
        <v>619387.56339999987</v>
      </c>
      <c r="P85" s="259"/>
    </row>
    <row r="86" spans="1:16" x14ac:dyDescent="0.15">
      <c r="A86" s="193"/>
      <c r="B86" s="193"/>
      <c r="C86" s="329"/>
      <c r="D86" s="201"/>
      <c r="E86" s="193"/>
      <c r="F86" s="193"/>
      <c r="G86" s="329"/>
      <c r="H86" s="201" t="s">
        <v>1534</v>
      </c>
      <c r="I86" s="329"/>
      <c r="J86" s="203"/>
      <c r="K86" s="193" t="s">
        <v>1547</v>
      </c>
      <c r="L86" s="329">
        <v>31640.76</v>
      </c>
      <c r="M86" s="193" t="s">
        <v>1543</v>
      </c>
      <c r="N86" s="329">
        <f>G58+N85-I86-L86</f>
        <v>58173.24039999934</v>
      </c>
      <c r="O86" s="329">
        <f t="shared" ref="O86:O88" si="16">O85+G86-I86-L86</f>
        <v>587746.80339999986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1535</v>
      </c>
      <c r="I87" s="329">
        <v>6792.66</v>
      </c>
      <c r="J87" s="193" t="s">
        <v>1543</v>
      </c>
      <c r="K87" s="193" t="s">
        <v>1547</v>
      </c>
      <c r="L87" s="329">
        <v>51380.58</v>
      </c>
      <c r="M87" s="193" t="s">
        <v>1543</v>
      </c>
      <c r="N87" s="329">
        <f t="shared" ref="N87" si="17">+N86-I87-L87</f>
        <v>3.9999933505896479E-4</v>
      </c>
      <c r="O87" s="329">
        <f t="shared" si="16"/>
        <v>529573.56339999987</v>
      </c>
      <c r="P87" s="259"/>
    </row>
    <row r="88" spans="1:16" x14ac:dyDescent="0.15">
      <c r="A88" s="193"/>
      <c r="B88" s="193"/>
      <c r="C88" s="329"/>
      <c r="D88" s="201"/>
      <c r="E88" s="193"/>
      <c r="F88" s="203"/>
      <c r="G88" s="329"/>
      <c r="H88" s="201" t="s">
        <v>1535</v>
      </c>
      <c r="I88" s="329"/>
      <c r="J88" s="203"/>
      <c r="K88" s="193" t="s">
        <v>1546</v>
      </c>
      <c r="L88" s="329">
        <v>22608.77</v>
      </c>
      <c r="M88" s="203" t="s">
        <v>1539</v>
      </c>
      <c r="N88" s="329">
        <f>G66+N87-I88-L88</f>
        <v>109062.65039999936</v>
      </c>
      <c r="O88" s="329">
        <f t="shared" si="16"/>
        <v>506964.79339999985</v>
      </c>
      <c r="P88" s="259"/>
    </row>
    <row r="89" spans="1:16" x14ac:dyDescent="0.15">
      <c r="A89" s="193"/>
      <c r="B89" s="193"/>
      <c r="C89" s="329"/>
      <c r="D89" s="201" t="s">
        <v>1536</v>
      </c>
      <c r="E89" s="193" t="s">
        <v>319</v>
      </c>
      <c r="F89" s="193" t="s">
        <v>1541</v>
      </c>
      <c r="G89" s="329">
        <v>224306.326</v>
      </c>
      <c r="H89" s="201" t="s">
        <v>1536</v>
      </c>
      <c r="I89" s="329">
        <v>4925.9799999999996</v>
      </c>
      <c r="J89" s="203" t="s">
        <v>1539</v>
      </c>
      <c r="K89" s="193"/>
      <c r="L89" s="329"/>
      <c r="M89" s="203"/>
      <c r="N89" s="329">
        <f t="shared" si="8"/>
        <v>104136.67039999936</v>
      </c>
      <c r="O89" s="329">
        <f t="shared" si="9"/>
        <v>726345.13939999987</v>
      </c>
      <c r="P89" s="259"/>
    </row>
    <row r="90" spans="1:16" hidden="1" x14ac:dyDescent="0.15">
      <c r="A90" s="193"/>
      <c r="B90" s="193"/>
      <c r="C90" s="329"/>
      <c r="D90" s="201"/>
      <c r="E90" s="193"/>
      <c r="F90" s="203"/>
      <c r="G90" s="329"/>
      <c r="H90" s="201"/>
      <c r="I90" s="329"/>
      <c r="J90" s="193"/>
      <c r="K90" s="193"/>
      <c r="L90" s="329"/>
      <c r="M90" s="203"/>
      <c r="N90" s="329">
        <f t="shared" si="8"/>
        <v>104136.67039999936</v>
      </c>
      <c r="O90" s="329">
        <f t="shared" si="9"/>
        <v>726345.13939999987</v>
      </c>
      <c r="P90" s="259"/>
    </row>
    <row r="91" spans="1:16" hidden="1" x14ac:dyDescent="0.15">
      <c r="A91" s="193"/>
      <c r="B91" s="193"/>
      <c r="C91" s="329"/>
      <c r="D91" s="201"/>
      <c r="E91" s="193"/>
      <c r="F91" s="203"/>
      <c r="G91" s="329"/>
      <c r="H91" s="201"/>
      <c r="I91" s="329"/>
      <c r="J91" s="193"/>
      <c r="K91" s="193"/>
      <c r="L91" s="329"/>
      <c r="M91" s="203"/>
      <c r="N91" s="329">
        <f t="shared" si="8"/>
        <v>104136.67039999936</v>
      </c>
      <c r="O91" s="329">
        <f t="shared" si="9"/>
        <v>726345.13939999987</v>
      </c>
    </row>
    <row r="92" spans="1:16" hidden="1" x14ac:dyDescent="0.15">
      <c r="A92" s="193"/>
      <c r="B92" s="193"/>
      <c r="C92" s="329"/>
      <c r="D92" s="201"/>
      <c r="E92" s="193"/>
      <c r="F92" s="203"/>
      <c r="G92" s="329"/>
      <c r="H92" s="201"/>
      <c r="I92" s="329"/>
      <c r="J92" s="203"/>
      <c r="K92" s="193"/>
      <c r="L92" s="329"/>
      <c r="M92" s="203"/>
      <c r="N92" s="329">
        <f t="shared" si="8"/>
        <v>104136.67039999936</v>
      </c>
      <c r="O92" s="329">
        <f t="shared" si="9"/>
        <v>726345.13939999987</v>
      </c>
    </row>
    <row r="93" spans="1:16" hidden="1" x14ac:dyDescent="0.15">
      <c r="A93" s="193"/>
      <c r="B93" s="193"/>
      <c r="C93" s="329"/>
      <c r="D93" s="201"/>
      <c r="E93" s="193"/>
      <c r="F93" s="203"/>
      <c r="G93" s="329"/>
      <c r="H93" s="201"/>
      <c r="I93" s="329"/>
      <c r="J93" s="203"/>
      <c r="K93" s="193"/>
      <c r="L93" s="329"/>
      <c r="M93" s="203"/>
      <c r="N93" s="329">
        <f t="shared" si="8"/>
        <v>104136.67039999936</v>
      </c>
      <c r="O93" s="329">
        <f t="shared" si="9"/>
        <v>726345.13939999987</v>
      </c>
    </row>
    <row r="94" spans="1:16" hidden="1" x14ac:dyDescent="0.15">
      <c r="A94" s="193"/>
      <c r="B94" s="193"/>
      <c r="C94" s="329"/>
      <c r="D94" s="201"/>
      <c r="E94" s="193"/>
      <c r="F94" s="193"/>
      <c r="G94" s="329"/>
      <c r="H94" s="201"/>
      <c r="I94" s="329"/>
      <c r="J94" s="203"/>
      <c r="K94" s="193"/>
      <c r="L94" s="329"/>
      <c r="M94" s="203"/>
      <c r="N94" s="329">
        <f t="shared" si="8"/>
        <v>104136.67039999936</v>
      </c>
      <c r="O94" s="329">
        <f t="shared" si="9"/>
        <v>726345.13939999987</v>
      </c>
    </row>
    <row r="95" spans="1:16" hidden="1" x14ac:dyDescent="0.15">
      <c r="A95" s="193"/>
      <c r="B95" s="193"/>
      <c r="C95" s="329"/>
      <c r="D95" s="201"/>
      <c r="E95" s="193"/>
      <c r="F95" s="203"/>
      <c r="G95" s="329"/>
      <c r="H95" s="201"/>
      <c r="I95" s="329"/>
      <c r="J95" s="193"/>
      <c r="K95" s="193"/>
      <c r="L95" s="329"/>
      <c r="M95" s="203"/>
      <c r="N95" s="329">
        <f t="shared" si="8"/>
        <v>104136.67039999936</v>
      </c>
      <c r="O95" s="329">
        <f t="shared" si="9"/>
        <v>726345.13939999987</v>
      </c>
    </row>
    <row r="96" spans="1:16" hidden="1" x14ac:dyDescent="0.15">
      <c r="A96" s="193"/>
      <c r="B96" s="193"/>
      <c r="C96" s="329"/>
      <c r="D96" s="201"/>
      <c r="E96" s="193"/>
      <c r="F96" s="203"/>
      <c r="G96" s="329"/>
      <c r="H96" s="201"/>
      <c r="I96" s="329"/>
      <c r="J96" s="203"/>
      <c r="K96" s="193"/>
      <c r="L96" s="329"/>
      <c r="M96" s="203"/>
      <c r="N96" s="329">
        <f t="shared" si="8"/>
        <v>104136.67039999936</v>
      </c>
      <c r="O96" s="329">
        <f t="shared" si="9"/>
        <v>726345.13939999987</v>
      </c>
    </row>
    <row r="97" spans="1:16" hidden="1" x14ac:dyDescent="0.15">
      <c r="A97" s="193"/>
      <c r="B97" s="193"/>
      <c r="C97" s="329"/>
      <c r="D97" s="201"/>
      <c r="E97" s="193"/>
      <c r="F97" s="193"/>
      <c r="G97" s="329"/>
      <c r="H97" s="201"/>
      <c r="I97" s="329"/>
      <c r="J97" s="193"/>
      <c r="K97" s="193"/>
      <c r="L97" s="329"/>
      <c r="M97" s="203"/>
      <c r="N97" s="329">
        <f t="shared" si="8"/>
        <v>104136.67039999936</v>
      </c>
      <c r="O97" s="329">
        <f t="shared" si="9"/>
        <v>726345.13939999987</v>
      </c>
    </row>
    <row r="98" spans="1:16" hidden="1" x14ac:dyDescent="0.15">
      <c r="A98" s="193"/>
      <c r="B98" s="193"/>
      <c r="C98" s="329"/>
      <c r="D98" s="216"/>
      <c r="E98" s="193"/>
      <c r="F98" s="203"/>
      <c r="G98" s="329"/>
      <c r="H98" s="216"/>
      <c r="I98" s="329"/>
      <c r="J98" s="193"/>
      <c r="K98" s="193"/>
      <c r="L98" s="329"/>
      <c r="M98" s="193"/>
      <c r="N98" s="329">
        <f t="shared" si="8"/>
        <v>104136.67039999936</v>
      </c>
      <c r="O98" s="329">
        <f t="shared" si="9"/>
        <v>726345.13939999987</v>
      </c>
    </row>
    <row r="99" spans="1:16" hidden="1" x14ac:dyDescent="0.15">
      <c r="A99" s="193"/>
      <c r="B99" s="193"/>
      <c r="C99" s="329"/>
      <c r="D99" s="216"/>
      <c r="E99" s="193"/>
      <c r="F99" s="203"/>
      <c r="G99" s="329"/>
      <c r="H99" s="216"/>
      <c r="I99" s="329"/>
      <c r="J99" s="193"/>
      <c r="K99" s="193"/>
      <c r="L99" s="329"/>
      <c r="M99" s="193"/>
      <c r="N99" s="329">
        <f t="shared" si="8"/>
        <v>104136.67039999936</v>
      </c>
      <c r="O99" s="329">
        <f t="shared" si="9"/>
        <v>726345.13939999987</v>
      </c>
    </row>
    <row r="100" spans="1:16" hidden="1" x14ac:dyDescent="0.15">
      <c r="A100" s="193"/>
      <c r="B100" s="193"/>
      <c r="C100" s="329"/>
      <c r="D100" s="216"/>
      <c r="E100" s="193"/>
      <c r="F100" s="193"/>
      <c r="G100" s="329"/>
      <c r="H100" s="216"/>
      <c r="I100" s="329"/>
      <c r="J100" s="193"/>
      <c r="K100" s="193"/>
      <c r="L100" s="329"/>
      <c r="M100" s="193"/>
      <c r="N100" s="329">
        <f t="shared" si="8"/>
        <v>104136.67039999936</v>
      </c>
      <c r="O100" s="329">
        <f t="shared" si="9"/>
        <v>726345.13939999987</v>
      </c>
    </row>
    <row r="101" spans="1:16" x14ac:dyDescent="0.15">
      <c r="A101" s="220"/>
      <c r="B101" s="220"/>
      <c r="C101" s="334"/>
      <c r="D101" s="222"/>
      <c r="E101" s="220"/>
      <c r="F101" s="220"/>
      <c r="G101" s="334"/>
      <c r="H101" s="222"/>
      <c r="I101" s="334"/>
      <c r="J101" s="220"/>
      <c r="K101" s="220"/>
      <c r="L101" s="334"/>
      <c r="M101" s="220"/>
      <c r="N101" s="329">
        <f t="shared" si="8"/>
        <v>104136.67039999936</v>
      </c>
      <c r="O101" s="329">
        <f t="shared" si="9"/>
        <v>726345.13939999987</v>
      </c>
    </row>
    <row r="102" spans="1:16" x14ac:dyDescent="0.15">
      <c r="A102" s="224"/>
      <c r="B102" s="224"/>
      <c r="C102" s="335">
        <f>SUM(C7:C101)</f>
        <v>842715.74139999948</v>
      </c>
      <c r="D102" s="224"/>
      <c r="E102" s="224"/>
      <c r="F102" s="224"/>
      <c r="G102" s="335">
        <f>SUM(G7:G100)</f>
        <v>2495658.548</v>
      </c>
      <c r="H102" s="226"/>
      <c r="I102" s="335">
        <f>SUM(I7:I100)</f>
        <v>248094.74000000002</v>
      </c>
      <c r="J102" s="224"/>
      <c r="K102" s="224"/>
      <c r="L102" s="335">
        <f>SUM(L9:L100)</f>
        <v>2363934.4099999997</v>
      </c>
      <c r="M102" s="224"/>
      <c r="N102" s="227"/>
      <c r="O102" s="228">
        <f>C102+G102-I102-L102</f>
        <v>726345.13939999929</v>
      </c>
      <c r="P102" s="259"/>
    </row>
    <row r="103" spans="1:16" x14ac:dyDescent="0.15">
      <c r="A103" s="230"/>
      <c r="B103" s="615"/>
      <c r="C103" s="615"/>
      <c r="D103" s="615"/>
      <c r="E103" s="231"/>
      <c r="F103" s="412"/>
      <c r="G103" s="232"/>
      <c r="H103" s="233"/>
      <c r="I103" s="234"/>
      <c r="J103" s="272"/>
      <c r="K103" s="235" t="s">
        <v>200</v>
      </c>
      <c r="L103" s="236">
        <f>+L102+I102</f>
        <v>2612029.15</v>
      </c>
      <c r="M103" s="284"/>
      <c r="N103" s="330">
        <f>+N101</f>
        <v>104136.67039999936</v>
      </c>
      <c r="O103" s="331" t="s">
        <v>1539</v>
      </c>
      <c r="P103" s="259"/>
    </row>
    <row r="104" spans="1:16" x14ac:dyDescent="0.15">
      <c r="A104" s="181"/>
      <c r="B104" s="413"/>
      <c r="C104" s="336"/>
      <c r="D104" s="413"/>
      <c r="E104" s="231"/>
      <c r="F104" s="412"/>
      <c r="G104" s="232"/>
      <c r="H104" s="233"/>
      <c r="I104" s="234"/>
      <c r="J104" s="273"/>
      <c r="K104" s="235"/>
      <c r="L104" s="236"/>
      <c r="M104" s="284"/>
      <c r="N104" s="330">
        <f>+G71</f>
        <v>44923.196000000004</v>
      </c>
      <c r="O104" s="331" t="s">
        <v>1540</v>
      </c>
    </row>
    <row r="105" spans="1:16" x14ac:dyDescent="0.15">
      <c r="A105" s="241" t="s">
        <v>1542</v>
      </c>
      <c r="B105" s="417" t="s">
        <v>1548</v>
      </c>
      <c r="C105" s="336"/>
      <c r="D105" s="413"/>
      <c r="E105" s="231" t="s">
        <v>67</v>
      </c>
      <c r="F105" s="412">
        <v>1589386.07</v>
      </c>
      <c r="G105" s="232" t="s">
        <v>98</v>
      </c>
      <c r="H105" s="233">
        <v>40991</v>
      </c>
      <c r="I105" s="234" t="s">
        <v>199</v>
      </c>
      <c r="J105" s="273">
        <v>84451.4</v>
      </c>
      <c r="K105" s="268"/>
      <c r="L105" s="236"/>
      <c r="M105" s="235"/>
      <c r="N105" s="330">
        <f>+G72</f>
        <v>89752.44</v>
      </c>
      <c r="O105" s="331" t="s">
        <v>1541</v>
      </c>
    </row>
    <row r="106" spans="1:16" x14ac:dyDescent="0.15">
      <c r="A106" s="241" t="s">
        <v>1543</v>
      </c>
      <c r="B106" s="417" t="s">
        <v>1545</v>
      </c>
      <c r="C106" s="336"/>
      <c r="D106" s="413"/>
      <c r="E106" s="231" t="s">
        <v>67</v>
      </c>
      <c r="F106" s="412">
        <v>1467343.97</v>
      </c>
      <c r="G106" s="232" t="s">
        <v>98</v>
      </c>
      <c r="H106" s="233">
        <v>40994</v>
      </c>
      <c r="I106" s="234" t="s">
        <v>199</v>
      </c>
      <c r="J106" s="273">
        <v>83021.34</v>
      </c>
      <c r="K106" s="268"/>
      <c r="L106" s="236"/>
      <c r="M106" s="235"/>
      <c r="N106" s="330">
        <f>+G78</f>
        <v>131604</v>
      </c>
      <c r="O106" s="331" t="s">
        <v>1544</v>
      </c>
    </row>
    <row r="107" spans="1:16" ht="12" thickBot="1" x14ac:dyDescent="0.2">
      <c r="A107" s="241"/>
      <c r="B107" s="413"/>
      <c r="C107" s="336"/>
      <c r="D107" s="413"/>
      <c r="E107" s="231"/>
      <c r="F107" s="412"/>
      <c r="G107" s="232"/>
      <c r="H107" s="233"/>
      <c r="I107" s="401" t="s">
        <v>1283</v>
      </c>
      <c r="J107" s="274">
        <f>SUM(J105:J106)</f>
        <v>167472.74</v>
      </c>
      <c r="K107" s="268"/>
      <c r="L107" s="236"/>
      <c r="M107" s="235"/>
      <c r="N107" s="330">
        <f>+G80+G89</f>
        <v>355928.83299999998</v>
      </c>
      <c r="O107" s="331" t="s">
        <v>1541</v>
      </c>
    </row>
    <row r="108" spans="1:16" ht="12" thickTop="1" x14ac:dyDescent="0.15">
      <c r="A108" s="241" t="s">
        <v>1478</v>
      </c>
      <c r="B108" s="417" t="s">
        <v>1503</v>
      </c>
      <c r="C108" s="336"/>
      <c r="D108" s="413"/>
      <c r="E108" s="231" t="s">
        <v>67</v>
      </c>
      <c r="F108" s="412">
        <v>53304537.020000003</v>
      </c>
      <c r="G108" s="232" t="s">
        <v>98</v>
      </c>
      <c r="H108" s="233">
        <v>40973</v>
      </c>
      <c r="I108" s="234" t="s">
        <v>199</v>
      </c>
      <c r="J108" s="229">
        <v>1649235.2699999998</v>
      </c>
      <c r="K108" s="268"/>
      <c r="L108" s="236"/>
      <c r="M108" s="235"/>
      <c r="N108" s="330"/>
      <c r="O108" s="331"/>
    </row>
    <row r="109" spans="1:16" ht="12" customHeight="1" x14ac:dyDescent="0.15">
      <c r="A109" s="241" t="s">
        <v>1538</v>
      </c>
      <c r="B109" s="417" t="s">
        <v>1549</v>
      </c>
      <c r="C109" s="336"/>
      <c r="D109" s="413"/>
      <c r="E109" s="231" t="s">
        <v>67</v>
      </c>
      <c r="F109" s="412">
        <v>26244902.84</v>
      </c>
      <c r="G109" s="232" t="s">
        <v>98</v>
      </c>
      <c r="H109" s="233">
        <v>40973</v>
      </c>
      <c r="I109" s="234" t="s">
        <v>199</v>
      </c>
      <c r="J109" s="229">
        <v>437877.16599999997</v>
      </c>
      <c r="K109" s="268"/>
      <c r="L109" s="236"/>
      <c r="M109" s="235"/>
      <c r="N109" s="330"/>
      <c r="O109" s="331"/>
    </row>
    <row r="110" spans="1:16" ht="12" customHeight="1" x14ac:dyDescent="0.15">
      <c r="A110" s="241" t="s">
        <v>1539</v>
      </c>
      <c r="B110" s="417" t="s">
        <v>1550</v>
      </c>
      <c r="C110" s="336"/>
      <c r="D110" s="413"/>
      <c r="E110" s="231" t="s">
        <v>67</v>
      </c>
      <c r="F110" s="412">
        <v>34555588.899999999</v>
      </c>
      <c r="G110" s="232" t="s">
        <v>98</v>
      </c>
      <c r="H110" s="233">
        <v>40981</v>
      </c>
      <c r="I110" s="234" t="s">
        <v>199</v>
      </c>
      <c r="J110" s="229">
        <v>109349.23400000001</v>
      </c>
      <c r="K110" s="268"/>
      <c r="L110" s="236"/>
      <c r="M110" s="235"/>
      <c r="N110" s="330"/>
      <c r="O110" s="331"/>
    </row>
    <row r="111" spans="1:16" ht="11.25" customHeight="1" thickBot="1" x14ac:dyDescent="0.2">
      <c r="A111" s="241"/>
      <c r="B111" s="413"/>
      <c r="C111" s="336"/>
      <c r="D111" s="413"/>
      <c r="E111" s="231"/>
      <c r="F111" s="412"/>
      <c r="G111" s="232"/>
      <c r="H111" s="233"/>
      <c r="I111" s="401" t="s">
        <v>320</v>
      </c>
      <c r="J111" s="274">
        <f>SUM(J108:J110)</f>
        <v>2196461.67</v>
      </c>
      <c r="K111" s="268"/>
      <c r="L111" s="236"/>
      <c r="M111" s="235"/>
      <c r="N111" s="330"/>
      <c r="O111" s="331"/>
    </row>
    <row r="112" spans="1:16" ht="12" thickTop="1" x14ac:dyDescent="0.15">
      <c r="A112" s="241"/>
      <c r="B112" s="413"/>
      <c r="C112" s="336"/>
      <c r="D112" s="413"/>
      <c r="E112" s="231"/>
      <c r="F112" s="412"/>
      <c r="G112" s="232"/>
      <c r="H112" s="233"/>
      <c r="I112" s="234"/>
      <c r="J112" s="273"/>
      <c r="K112" s="268"/>
      <c r="L112" s="236"/>
      <c r="M112" s="266">
        <f>+O112-O102</f>
        <v>0</v>
      </c>
      <c r="N112" s="228" t="s">
        <v>56</v>
      </c>
      <c r="O112" s="333">
        <f>SUM(N103:N111)</f>
        <v>726345.13939999929</v>
      </c>
      <c r="P112" s="259"/>
    </row>
    <row r="113" spans="1:16" x14ac:dyDescent="0.15">
      <c r="A113" s="241"/>
      <c r="B113" s="180"/>
      <c r="C113" s="349"/>
      <c r="D113" s="350"/>
      <c r="E113" s="350"/>
      <c r="F113" s="350"/>
      <c r="G113" s="351"/>
      <c r="H113" s="233"/>
      <c r="I113" s="234"/>
      <c r="J113" s="273"/>
      <c r="K113" s="268"/>
      <c r="L113" s="236"/>
      <c r="M113" s="266"/>
      <c r="P113" s="259"/>
    </row>
    <row r="114" spans="1:16" x14ac:dyDescent="0.15">
      <c r="A114" s="181"/>
      <c r="B114" s="181" t="s">
        <v>10</v>
      </c>
      <c r="C114" s="348" t="s">
        <v>1008</v>
      </c>
      <c r="D114" s="181" t="s">
        <v>1118</v>
      </c>
      <c r="E114" s="181" t="s">
        <v>871</v>
      </c>
      <c r="F114" s="181" t="s">
        <v>872</v>
      </c>
      <c r="G114" s="181" t="s">
        <v>18</v>
      </c>
      <c r="H114" s="233"/>
      <c r="I114" s="234"/>
      <c r="J114" s="273"/>
      <c r="K114" s="268"/>
      <c r="L114" s="236"/>
      <c r="M114" s="266"/>
      <c r="P114" s="259"/>
    </row>
    <row r="115" spans="1:16" x14ac:dyDescent="0.15">
      <c r="A115" s="241" t="s">
        <v>1542</v>
      </c>
      <c r="B115" s="180">
        <v>84451</v>
      </c>
      <c r="C115" s="349">
        <v>26.544799999999999</v>
      </c>
      <c r="D115" s="350">
        <f>+B115*C115</f>
        <v>2241734.9047999997</v>
      </c>
      <c r="E115" s="350">
        <f>+D115*0.01</f>
        <v>22417.349047999996</v>
      </c>
      <c r="F115" s="350">
        <f>+E115*0.1</f>
        <v>2241.7349047999996</v>
      </c>
      <c r="G115" s="351">
        <f>+E115+F115</f>
        <v>24659.083952799996</v>
      </c>
      <c r="J115" s="259"/>
    </row>
    <row r="116" spans="1:16" x14ac:dyDescent="0.15">
      <c r="A116" s="241" t="s">
        <v>1543</v>
      </c>
      <c r="B116" s="180">
        <v>83021</v>
      </c>
      <c r="C116" s="349">
        <v>26.641999999999999</v>
      </c>
      <c r="D116" s="350">
        <f t="shared" ref="D116" si="18">+B116*C116</f>
        <v>2211845.4819999998</v>
      </c>
      <c r="E116" s="350">
        <f t="shared" ref="E116" si="19">+D116*0.01</f>
        <v>22118.454819999999</v>
      </c>
      <c r="F116" s="350">
        <f t="shared" ref="F116" si="20">+E116*0.1</f>
        <v>2211.8454820000002</v>
      </c>
      <c r="G116" s="351">
        <f t="shared" ref="G116" si="21">+E116+F116</f>
        <v>24330.300302</v>
      </c>
      <c r="J116" s="229"/>
    </row>
    <row r="117" spans="1:16" ht="12" thickBot="1" x14ac:dyDescent="0.2">
      <c r="A117" s="241"/>
      <c r="B117" s="381">
        <f>SUM(B115:B116)</f>
        <v>167472</v>
      </c>
      <c r="C117" s="349"/>
      <c r="D117" s="350"/>
      <c r="E117" s="380">
        <f>SUM(E115:E116)</f>
        <v>44535.803867999995</v>
      </c>
      <c r="F117" s="380">
        <f>SUM(F115:F116)</f>
        <v>4453.5803868000003</v>
      </c>
      <c r="G117" s="380">
        <f>SUM(G115:G116)</f>
        <v>48989.384254799996</v>
      </c>
      <c r="J117" s="259"/>
    </row>
    <row r="118" spans="1:16" ht="12" thickTop="1" x14ac:dyDescent="0.15">
      <c r="A118" s="241" t="s">
        <v>1478</v>
      </c>
      <c r="B118" s="180">
        <v>1649235</v>
      </c>
      <c r="C118" s="349">
        <v>26.519600000000001</v>
      </c>
      <c r="D118" s="350">
        <f t="shared" ref="D118:D120" si="22">+B118*C118</f>
        <v>43737052.505999997</v>
      </c>
      <c r="E118" s="350">
        <f t="shared" ref="E118:E120" si="23">+D118*0.01</f>
        <v>437370.52505999996</v>
      </c>
      <c r="F118" s="350">
        <f t="shared" ref="F118:F120" si="24">+E118*0.1</f>
        <v>43737.052506</v>
      </c>
      <c r="G118" s="351">
        <f t="shared" ref="G118:G120" si="25">+E118+F118</f>
        <v>481107.57756599993</v>
      </c>
      <c r="J118" s="259"/>
    </row>
    <row r="119" spans="1:16" x14ac:dyDescent="0.15">
      <c r="A119" s="241" t="s">
        <v>1538</v>
      </c>
      <c r="B119" s="180">
        <v>437877</v>
      </c>
      <c r="C119" s="349">
        <v>26.491599999999998</v>
      </c>
      <c r="D119" s="350">
        <f t="shared" si="22"/>
        <v>11600062.333199998</v>
      </c>
      <c r="E119" s="350">
        <f t="shared" si="23"/>
        <v>116000.62333199999</v>
      </c>
      <c r="F119" s="350">
        <f t="shared" si="24"/>
        <v>11600.0623332</v>
      </c>
      <c r="G119" s="351">
        <f t="shared" si="25"/>
        <v>127600.68566519998</v>
      </c>
      <c r="J119" s="259"/>
    </row>
    <row r="120" spans="1:16" x14ac:dyDescent="0.15">
      <c r="A120" s="241" t="s">
        <v>1539</v>
      </c>
      <c r="B120" s="180">
        <v>109349</v>
      </c>
      <c r="C120" s="349">
        <v>26.178699999999999</v>
      </c>
      <c r="D120" s="350">
        <f t="shared" si="22"/>
        <v>2862614.6662999997</v>
      </c>
      <c r="E120" s="350">
        <f t="shared" si="23"/>
        <v>28626.146662999996</v>
      </c>
      <c r="F120" s="350">
        <f t="shared" si="24"/>
        <v>2862.6146663</v>
      </c>
      <c r="G120" s="351">
        <f t="shared" si="25"/>
        <v>31488.761329299996</v>
      </c>
      <c r="J120" s="259"/>
    </row>
    <row r="121" spans="1:16" ht="12" thickBot="1" x14ac:dyDescent="0.2">
      <c r="B121" s="402">
        <f>SUM(B118:B120)</f>
        <v>2196461</v>
      </c>
      <c r="C121" s="349"/>
      <c r="E121" s="352">
        <f>SUM(E118:E120)</f>
        <v>581997.295055</v>
      </c>
      <c r="F121" s="352">
        <f>SUM(F118:F120)</f>
        <v>58199.7295055</v>
      </c>
      <c r="G121" s="352">
        <f>SUM(G118:G120)</f>
        <v>640197.02456049994</v>
      </c>
      <c r="J121" s="259"/>
    </row>
    <row r="122" spans="1:16" s="181" customFormat="1" ht="12" thickTop="1" x14ac:dyDescent="0.15">
      <c r="A122" s="182"/>
      <c r="B122" s="179"/>
      <c r="C122" s="180"/>
      <c r="F122" s="182"/>
      <c r="G122" s="180"/>
      <c r="I122" s="180"/>
      <c r="J122" s="182"/>
      <c r="L122" s="180"/>
      <c r="M122" s="182"/>
      <c r="N122" s="180"/>
      <c r="O122" s="180"/>
      <c r="P122" s="182"/>
    </row>
    <row r="123" spans="1:16" s="181" customFormat="1" x14ac:dyDescent="0.15">
      <c r="A123" s="182"/>
      <c r="B123" s="405"/>
      <c r="C123" s="180"/>
      <c r="F123" s="182"/>
      <c r="G123" s="180"/>
      <c r="I123" s="180"/>
      <c r="J123" s="182"/>
      <c r="L123" s="180"/>
      <c r="M123" s="182"/>
      <c r="N123" s="180"/>
      <c r="O123" s="180"/>
      <c r="P123" s="182"/>
    </row>
    <row r="124" spans="1:16" s="181" customFormat="1" x14ac:dyDescent="0.15">
      <c r="A124" s="182"/>
      <c r="B124" s="179"/>
      <c r="C124" s="180"/>
      <c r="F124" s="182"/>
      <c r="G124" s="180"/>
      <c r="I124" s="180"/>
      <c r="J124" s="182"/>
      <c r="L124" s="180"/>
      <c r="M124" s="182"/>
      <c r="N124" s="180"/>
      <c r="O124" s="180"/>
      <c r="P124" s="182"/>
    </row>
    <row r="125" spans="1:16" s="181" customFormat="1" x14ac:dyDescent="0.15">
      <c r="A125" s="182"/>
      <c r="B125" s="179"/>
      <c r="C125" s="180"/>
      <c r="F125" s="182"/>
      <c r="G125" s="180"/>
      <c r="I125" s="180"/>
      <c r="J125" s="182"/>
      <c r="L125" s="180"/>
      <c r="M125" s="182"/>
      <c r="N125" s="180"/>
      <c r="O125" s="180"/>
      <c r="P125" s="182"/>
    </row>
  </sheetData>
  <mergeCells count="7">
    <mergeCell ref="B103:D10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P230"/>
  <sheetViews>
    <sheetView topLeftCell="D1" zoomScale="115" zoomScaleNormal="115" workbookViewId="0">
      <pane ySplit="6" topLeftCell="A157" activePane="bottomLeft" state="frozen"/>
      <selection pane="bottomLeft" activeCell="K176" sqref="K176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0" style="180" customWidth="1"/>
    <col min="4" max="4" width="13.28515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1444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1414</v>
      </c>
      <c r="B7" s="263"/>
      <c r="C7" s="328">
        <v>42479.992299999518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42479.992299999518</v>
      </c>
      <c r="O7" s="328">
        <f>+C186</f>
        <v>488216.96529999952</v>
      </c>
    </row>
    <row r="8" spans="1:15" x14ac:dyDescent="0.15">
      <c r="A8" s="193" t="s">
        <v>1425</v>
      </c>
      <c r="B8" s="193"/>
      <c r="C8" s="329">
        <v>134873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42479.992299999518</v>
      </c>
      <c r="O8" s="329">
        <f>O7+G8-I8-L8</f>
        <v>488216.96529999952</v>
      </c>
    </row>
    <row r="9" spans="1:15" x14ac:dyDescent="0.15">
      <c r="A9" s="193" t="s">
        <v>1414</v>
      </c>
      <c r="B9" s="193"/>
      <c r="C9" s="329">
        <v>89942.381999999998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1" si="0">+N8-I9-L9</f>
        <v>42479.992299999518</v>
      </c>
      <c r="O9" s="329">
        <f t="shared" ref="O9:O11" si="1">O8+G9-I9-L9</f>
        <v>488216.96529999952</v>
      </c>
    </row>
    <row r="10" spans="1:15" x14ac:dyDescent="0.15">
      <c r="A10" s="193" t="s">
        <v>1415</v>
      </c>
      <c r="B10" s="193"/>
      <c r="C10" s="329">
        <v>41043.591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42479.992299999518</v>
      </c>
      <c r="O10" s="329">
        <f t="shared" si="1"/>
        <v>488216.96529999952</v>
      </c>
    </row>
    <row r="11" spans="1:15" x14ac:dyDescent="0.15">
      <c r="A11" s="193" t="s">
        <v>1426</v>
      </c>
      <c r="B11" s="193"/>
      <c r="C11" s="329">
        <v>179878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0"/>
        <v>42479.992299999518</v>
      </c>
      <c r="O11" s="329">
        <f t="shared" si="1"/>
        <v>488216.96529999952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ref="N12:N84" si="2">+N11-I12-L12</f>
        <v>42479.992299999518</v>
      </c>
      <c r="O12" s="329">
        <f t="shared" ref="O12:O84" si="3">O11+G12-I12-L12</f>
        <v>488216.96529999952</v>
      </c>
    </row>
    <row r="13" spans="1:15" x14ac:dyDescent="0.15">
      <c r="A13" s="193"/>
      <c r="B13" s="193"/>
      <c r="C13" s="329"/>
      <c r="D13" s="201" t="s">
        <v>1452</v>
      </c>
      <c r="E13" s="193" t="s">
        <v>319</v>
      </c>
      <c r="F13" s="203" t="s">
        <v>1415</v>
      </c>
      <c r="G13" s="329">
        <v>134864.32699999999</v>
      </c>
      <c r="H13" s="201" t="s">
        <v>1452</v>
      </c>
      <c r="I13" s="329">
        <v>19546.160000000003</v>
      </c>
      <c r="J13" s="193" t="s">
        <v>1414</v>
      </c>
      <c r="K13" s="193" t="s">
        <v>1505</v>
      </c>
      <c r="L13" s="329">
        <v>20295.34</v>
      </c>
      <c r="M13" s="207" t="s">
        <v>1414</v>
      </c>
      <c r="N13" s="329">
        <f t="shared" si="2"/>
        <v>2638.4922999995142</v>
      </c>
      <c r="O13" s="329">
        <f t="shared" si="3"/>
        <v>583239.79229999951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1452</v>
      </c>
      <c r="I14" s="329"/>
      <c r="J14" s="193"/>
      <c r="K14" s="193" t="s">
        <v>1505</v>
      </c>
      <c r="L14" s="329">
        <v>2638.4920000000002</v>
      </c>
      <c r="M14" s="207" t="s">
        <v>1414</v>
      </c>
      <c r="N14" s="329">
        <f t="shared" ref="N14:N19" si="4">+N13-I14-L14</f>
        <v>2.9999951402714942E-4</v>
      </c>
      <c r="O14" s="329">
        <f t="shared" ref="O14:O19" si="5">O13+G14-I14-L14</f>
        <v>580601.30029999954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1452</v>
      </c>
      <c r="I15" s="329"/>
      <c r="J15" s="193"/>
      <c r="K15" s="193" t="s">
        <v>1504</v>
      </c>
      <c r="L15" s="329">
        <v>29108.058000000001</v>
      </c>
      <c r="M15" s="193" t="s">
        <v>1425</v>
      </c>
      <c r="N15" s="329">
        <f>C8+N14-I15-L15</f>
        <v>105764.94229999951</v>
      </c>
      <c r="O15" s="329">
        <f t="shared" si="5"/>
        <v>551493.24229999958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1452</v>
      </c>
      <c r="I16" s="329"/>
      <c r="J16" s="193"/>
      <c r="K16" s="193" t="s">
        <v>1504</v>
      </c>
      <c r="L16" s="329">
        <v>1481.35</v>
      </c>
      <c r="M16" s="193" t="s">
        <v>1425</v>
      </c>
      <c r="N16" s="329">
        <f t="shared" si="4"/>
        <v>104283.59229999951</v>
      </c>
      <c r="O16" s="329">
        <f t="shared" si="5"/>
        <v>550011.8922999996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1452</v>
      </c>
      <c r="I17" s="329"/>
      <c r="J17" s="193"/>
      <c r="K17" s="193" t="s">
        <v>1504</v>
      </c>
      <c r="L17" s="329">
        <v>37471.15</v>
      </c>
      <c r="M17" s="193" t="s">
        <v>1425</v>
      </c>
      <c r="N17" s="329">
        <f t="shared" si="4"/>
        <v>66812.4422999995</v>
      </c>
      <c r="O17" s="329">
        <f t="shared" si="5"/>
        <v>512540.74229999958</v>
      </c>
    </row>
    <row r="18" spans="1:15" x14ac:dyDescent="0.15">
      <c r="A18" s="193"/>
      <c r="B18" s="193"/>
      <c r="C18" s="329"/>
      <c r="D18" s="201"/>
      <c r="E18" s="193"/>
      <c r="F18" s="203"/>
      <c r="G18" s="329"/>
      <c r="H18" s="201" t="s">
        <v>1452</v>
      </c>
      <c r="I18" s="329"/>
      <c r="J18" s="193"/>
      <c r="K18" s="193" t="s">
        <v>1504</v>
      </c>
      <c r="L18" s="329">
        <v>43916.959999999999</v>
      </c>
      <c r="M18" s="193" t="s">
        <v>1425</v>
      </c>
      <c r="N18" s="329">
        <f t="shared" si="4"/>
        <v>22895.482299999501</v>
      </c>
      <c r="O18" s="329">
        <f t="shared" si="5"/>
        <v>468623.78229999956</v>
      </c>
    </row>
    <row r="19" spans="1:15" x14ac:dyDescent="0.15">
      <c r="A19" s="193"/>
      <c r="B19" s="193"/>
      <c r="C19" s="329"/>
      <c r="D19" s="201" t="s">
        <v>1445</v>
      </c>
      <c r="E19" s="193" t="s">
        <v>319</v>
      </c>
      <c r="F19" s="203" t="s">
        <v>1415</v>
      </c>
      <c r="G19" s="329">
        <v>41956.889000000003</v>
      </c>
      <c r="H19" s="201" t="s">
        <v>1445</v>
      </c>
      <c r="I19" s="329">
        <v>22895.482</v>
      </c>
      <c r="J19" s="193" t="s">
        <v>1425</v>
      </c>
      <c r="K19" s="193"/>
      <c r="L19" s="329"/>
      <c r="M19" s="193"/>
      <c r="N19" s="329">
        <f t="shared" si="4"/>
        <v>2.9999950129422359E-4</v>
      </c>
      <c r="O19" s="329">
        <f t="shared" si="5"/>
        <v>487685.18929999956</v>
      </c>
    </row>
    <row r="20" spans="1:15" x14ac:dyDescent="0.15">
      <c r="A20" s="193"/>
      <c r="B20" s="193"/>
      <c r="C20" s="329"/>
      <c r="D20" s="201" t="s">
        <v>1445</v>
      </c>
      <c r="E20" s="193" t="s">
        <v>1283</v>
      </c>
      <c r="F20" s="203" t="s">
        <v>1479</v>
      </c>
      <c r="G20" s="329">
        <v>179861</v>
      </c>
      <c r="H20" s="201" t="s">
        <v>1445</v>
      </c>
      <c r="I20" s="329">
        <v>89942.381999999998</v>
      </c>
      <c r="J20" s="193" t="s">
        <v>1414</v>
      </c>
      <c r="K20" s="193"/>
      <c r="L20" s="329"/>
      <c r="M20" s="193"/>
      <c r="N20" s="329">
        <f>C9+N19-I20-L20</f>
        <v>2.999995049322024E-4</v>
      </c>
      <c r="O20" s="329">
        <f t="shared" ref="O20:O24" si="6">O19+G20-I20-L20</f>
        <v>577603.80729999952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1445</v>
      </c>
      <c r="I21" s="329">
        <v>41043.591</v>
      </c>
      <c r="J21" s="193" t="s">
        <v>1415</v>
      </c>
      <c r="K21" s="193"/>
      <c r="L21" s="329"/>
      <c r="M21" s="193"/>
      <c r="N21" s="329">
        <f>C10+N20-I21-L21</f>
        <v>2.999995049322024E-4</v>
      </c>
      <c r="O21" s="329">
        <f t="shared" si="6"/>
        <v>536560.21629999951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1445</v>
      </c>
      <c r="I22" s="329">
        <v>101569.245</v>
      </c>
      <c r="J22" s="193" t="s">
        <v>1426</v>
      </c>
      <c r="K22" s="193" t="s">
        <v>1504</v>
      </c>
      <c r="L22" s="329">
        <v>35121.49</v>
      </c>
      <c r="M22" s="193" t="s">
        <v>1426</v>
      </c>
      <c r="N22" s="329">
        <f>C11+N21-I22-L22</f>
        <v>43187.265299999497</v>
      </c>
      <c r="O22" s="329">
        <f t="shared" si="6"/>
        <v>399869.48129999952</v>
      </c>
    </row>
    <row r="23" spans="1:15" x14ac:dyDescent="0.15">
      <c r="A23" s="193"/>
      <c r="B23" s="193"/>
      <c r="C23" s="329"/>
      <c r="D23" s="201"/>
      <c r="E23" s="193"/>
      <c r="F23" s="203"/>
      <c r="G23" s="329"/>
      <c r="H23" s="201" t="s">
        <v>1445</v>
      </c>
      <c r="I23" s="329"/>
      <c r="J23" s="193"/>
      <c r="K23" s="193" t="s">
        <v>1504</v>
      </c>
      <c r="L23" s="329">
        <v>20485.79</v>
      </c>
      <c r="M23" s="193" t="s">
        <v>1426</v>
      </c>
      <c r="N23" s="329">
        <f t="shared" ref="N23:N24" si="7">+N22-I23-L23</f>
        <v>22701.475299999496</v>
      </c>
      <c r="O23" s="329">
        <f t="shared" si="6"/>
        <v>379383.69129999954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1445</v>
      </c>
      <c r="I24" s="329"/>
      <c r="J24" s="193"/>
      <c r="K24" s="193" t="s">
        <v>1504</v>
      </c>
      <c r="L24" s="329">
        <v>22701.474999999999</v>
      </c>
      <c r="M24" s="193" t="s">
        <v>1426</v>
      </c>
      <c r="N24" s="329">
        <f t="shared" si="7"/>
        <v>2.9999949765624478E-4</v>
      </c>
      <c r="O24" s="329">
        <f t="shared" si="6"/>
        <v>356682.21629999956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1445</v>
      </c>
      <c r="I25" s="329"/>
      <c r="J25" s="193"/>
      <c r="K25" s="193" t="s">
        <v>1505</v>
      </c>
      <c r="L25" s="329">
        <v>4479.1149999999998</v>
      </c>
      <c r="M25" s="203" t="s">
        <v>1415</v>
      </c>
      <c r="N25" s="329">
        <f>G13+G19+N24-I25-L25</f>
        <v>172342.10129999949</v>
      </c>
      <c r="O25" s="329">
        <f t="shared" ref="O25:O28" si="8">O24+G25-I25-L25</f>
        <v>352203.10129999957</v>
      </c>
    </row>
    <row r="26" spans="1:15" x14ac:dyDescent="0.15">
      <c r="A26" s="193"/>
      <c r="B26" s="193"/>
      <c r="C26" s="329"/>
      <c r="D26" s="201"/>
      <c r="E26" s="193"/>
      <c r="F26" s="203"/>
      <c r="G26" s="329"/>
      <c r="H26" s="201" t="s">
        <v>1445</v>
      </c>
      <c r="I26" s="329"/>
      <c r="J26" s="193"/>
      <c r="K26" s="193" t="s">
        <v>1505</v>
      </c>
      <c r="L26" s="329">
        <v>23878.62</v>
      </c>
      <c r="M26" s="203" t="s">
        <v>1415</v>
      </c>
      <c r="N26" s="329">
        <f t="shared" ref="N26:N28" si="9">+N25-I26-L26</f>
        <v>148463.48129999949</v>
      </c>
      <c r="O26" s="329">
        <f t="shared" si="8"/>
        <v>328324.48129999958</v>
      </c>
    </row>
    <row r="27" spans="1:15" x14ac:dyDescent="0.15">
      <c r="A27" s="193"/>
      <c r="B27" s="193"/>
      <c r="C27" s="329"/>
      <c r="D27" s="201" t="s">
        <v>1453</v>
      </c>
      <c r="E27" s="193" t="s">
        <v>319</v>
      </c>
      <c r="F27" s="203" t="s">
        <v>1415</v>
      </c>
      <c r="G27" s="329">
        <v>42955.394</v>
      </c>
      <c r="H27" s="201" t="s">
        <v>1453</v>
      </c>
      <c r="I27" s="329">
        <v>26917.210000000003</v>
      </c>
      <c r="J27" s="203" t="s">
        <v>1415</v>
      </c>
      <c r="K27" s="193" t="s">
        <v>1505</v>
      </c>
      <c r="L27" s="329">
        <v>38764.769999999997</v>
      </c>
      <c r="M27" s="203" t="s">
        <v>1415</v>
      </c>
      <c r="N27" s="329">
        <f t="shared" si="9"/>
        <v>82781.50129999948</v>
      </c>
      <c r="O27" s="329">
        <f t="shared" si="8"/>
        <v>305597.89529999957</v>
      </c>
    </row>
    <row r="28" spans="1:15" x14ac:dyDescent="0.15">
      <c r="A28" s="193"/>
      <c r="B28" s="193"/>
      <c r="C28" s="329"/>
      <c r="D28" s="201" t="s">
        <v>1453</v>
      </c>
      <c r="E28" s="193" t="s">
        <v>319</v>
      </c>
      <c r="F28" s="203" t="s">
        <v>1474</v>
      </c>
      <c r="G28" s="329">
        <v>174765.87899999999</v>
      </c>
      <c r="H28" s="201" t="s">
        <v>1453</v>
      </c>
      <c r="I28" s="329"/>
      <c r="J28" s="193"/>
      <c r="K28" s="193" t="s">
        <v>1505</v>
      </c>
      <c r="L28" s="329">
        <v>15811.74</v>
      </c>
      <c r="M28" s="203" t="s">
        <v>1415</v>
      </c>
      <c r="N28" s="329">
        <f t="shared" si="9"/>
        <v>66969.761299999474</v>
      </c>
      <c r="O28" s="329">
        <f t="shared" si="8"/>
        <v>464552.03429999959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1453</v>
      </c>
      <c r="I29" s="329"/>
      <c r="J29" s="193"/>
      <c r="K29" s="193" t="s">
        <v>1505</v>
      </c>
      <c r="L29" s="329">
        <v>33652</v>
      </c>
      <c r="M29" s="203" t="s">
        <v>1415</v>
      </c>
      <c r="N29" s="329">
        <f t="shared" si="2"/>
        <v>33317.761299999474</v>
      </c>
      <c r="O29" s="329">
        <f t="shared" si="3"/>
        <v>430900.03429999959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1453</v>
      </c>
      <c r="I30" s="329"/>
      <c r="J30" s="193"/>
      <c r="K30" s="193" t="s">
        <v>1505</v>
      </c>
      <c r="L30" s="329">
        <v>30371</v>
      </c>
      <c r="M30" s="203" t="s">
        <v>1415</v>
      </c>
      <c r="N30" s="329">
        <f t="shared" si="2"/>
        <v>2946.7612999994744</v>
      </c>
      <c r="O30" s="329">
        <f t="shared" si="3"/>
        <v>400529.03429999959</v>
      </c>
    </row>
    <row r="31" spans="1:15" x14ac:dyDescent="0.15">
      <c r="A31" s="193"/>
      <c r="B31" s="193"/>
      <c r="C31" s="329"/>
      <c r="D31" s="201" t="s">
        <v>1454</v>
      </c>
      <c r="E31" s="193" t="s">
        <v>319</v>
      </c>
      <c r="F31" s="203" t="s">
        <v>1474</v>
      </c>
      <c r="G31" s="329">
        <v>534569.10600000003</v>
      </c>
      <c r="H31" s="201" t="s">
        <v>1454</v>
      </c>
      <c r="I31" s="329">
        <v>2946.761</v>
      </c>
      <c r="J31" s="203" t="s">
        <v>1415</v>
      </c>
      <c r="K31" s="193"/>
      <c r="L31" s="329"/>
      <c r="M31" s="193"/>
      <c r="N31" s="329">
        <f t="shared" si="2"/>
        <v>2.9999947446412989E-4</v>
      </c>
      <c r="O31" s="329">
        <f t="shared" si="3"/>
        <v>932151.37929999956</v>
      </c>
    </row>
    <row r="32" spans="1:15" x14ac:dyDescent="0.15">
      <c r="A32" s="193"/>
      <c r="B32" s="193"/>
      <c r="C32" s="329"/>
      <c r="D32" s="201"/>
      <c r="E32" s="193"/>
      <c r="F32" s="203"/>
      <c r="G32" s="329"/>
      <c r="H32" s="201" t="s">
        <v>1454</v>
      </c>
      <c r="I32" s="329">
        <v>1614.759</v>
      </c>
      <c r="J32" s="203" t="s">
        <v>1479</v>
      </c>
      <c r="K32" s="193" t="s">
        <v>1504</v>
      </c>
      <c r="L32" s="329">
        <v>34880.410000000003</v>
      </c>
      <c r="M32" s="203" t="s">
        <v>1479</v>
      </c>
      <c r="N32" s="329">
        <f>G20+N31-I32-L32</f>
        <v>143365.83129999947</v>
      </c>
      <c r="O32" s="329">
        <f t="shared" ref="O32:O34" si="10">O31+G32-I32-L32</f>
        <v>895656.21029999957</v>
      </c>
    </row>
    <row r="33" spans="1:16" x14ac:dyDescent="0.15">
      <c r="A33" s="193"/>
      <c r="B33" s="193"/>
      <c r="C33" s="329"/>
      <c r="D33" s="201"/>
      <c r="E33" s="193"/>
      <c r="F33" s="203"/>
      <c r="G33" s="329"/>
      <c r="H33" s="201" t="s">
        <v>1454</v>
      </c>
      <c r="I33" s="329"/>
      <c r="J33" s="193"/>
      <c r="K33" s="193" t="s">
        <v>1504</v>
      </c>
      <c r="L33" s="329">
        <v>93238.45</v>
      </c>
      <c r="M33" s="203" t="s">
        <v>1479</v>
      </c>
      <c r="N33" s="329">
        <f t="shared" ref="N33:N34" si="11">+N32-I33-L33</f>
        <v>50127.38129999947</v>
      </c>
      <c r="O33" s="329">
        <f t="shared" si="10"/>
        <v>802417.76029999962</v>
      </c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1454</v>
      </c>
      <c r="I34" s="329"/>
      <c r="J34" s="193"/>
      <c r="K34" s="193" t="s">
        <v>1504</v>
      </c>
      <c r="L34" s="329">
        <v>33187.82</v>
      </c>
      <c r="M34" s="203" t="s">
        <v>1479</v>
      </c>
      <c r="N34" s="329">
        <f t="shared" si="11"/>
        <v>16939.56129999947</v>
      </c>
      <c r="O34" s="329">
        <f t="shared" si="10"/>
        <v>769229.94029999967</v>
      </c>
    </row>
    <row r="35" spans="1:16" x14ac:dyDescent="0.15">
      <c r="A35" s="193"/>
      <c r="B35" s="193"/>
      <c r="C35" s="329"/>
      <c r="D35" s="201" t="s">
        <v>1455</v>
      </c>
      <c r="E35" s="193" t="s">
        <v>319</v>
      </c>
      <c r="F35" s="203" t="s">
        <v>1474</v>
      </c>
      <c r="G35" s="329">
        <v>42988.659</v>
      </c>
      <c r="H35" s="201" t="s">
        <v>1455</v>
      </c>
      <c r="I35" s="329">
        <v>16939.561000000002</v>
      </c>
      <c r="J35" s="203" t="s">
        <v>1479</v>
      </c>
      <c r="K35" s="193"/>
      <c r="L35" s="329"/>
      <c r="M35" s="193"/>
      <c r="N35" s="329">
        <f t="shared" si="2"/>
        <v>2.9999946855241433E-4</v>
      </c>
      <c r="O35" s="329">
        <f t="shared" si="3"/>
        <v>795279.03829999967</v>
      </c>
    </row>
    <row r="36" spans="1:16" x14ac:dyDescent="0.15">
      <c r="A36" s="193"/>
      <c r="B36" s="193"/>
      <c r="C36" s="329"/>
      <c r="D36" s="201"/>
      <c r="E36" s="193"/>
      <c r="F36" s="203"/>
      <c r="G36" s="329"/>
      <c r="H36" s="201" t="s">
        <v>1455</v>
      </c>
      <c r="I36" s="329">
        <v>308.91899999999998</v>
      </c>
      <c r="J36" s="203" t="s">
        <v>1415</v>
      </c>
      <c r="K36" s="193" t="s">
        <v>1505</v>
      </c>
      <c r="L36" s="329">
        <v>15363.16</v>
      </c>
      <c r="M36" s="203" t="s">
        <v>1415</v>
      </c>
      <c r="N36" s="329">
        <f>G27+N35-I36-L36</f>
        <v>27283.315299999467</v>
      </c>
      <c r="O36" s="329">
        <f t="shared" ref="O36:O37" si="12">O35+G36-I36-L36</f>
        <v>779606.95929999964</v>
      </c>
    </row>
    <row r="37" spans="1:16" x14ac:dyDescent="0.15">
      <c r="A37" s="193"/>
      <c r="B37" s="193"/>
      <c r="C37" s="329"/>
      <c r="D37" s="201"/>
      <c r="E37" s="193"/>
      <c r="F37" s="203"/>
      <c r="G37" s="329"/>
      <c r="H37" s="201" t="s">
        <v>1455</v>
      </c>
      <c r="I37" s="329"/>
      <c r="J37" s="193"/>
      <c r="K37" s="193" t="s">
        <v>1505</v>
      </c>
      <c r="L37" s="329">
        <v>27283.314999999999</v>
      </c>
      <c r="M37" s="203" t="s">
        <v>1415</v>
      </c>
      <c r="N37" s="329">
        <f t="shared" ref="N37" si="13">+N36-I37-L37</f>
        <v>2.9999946855241433E-4</v>
      </c>
      <c r="O37" s="329">
        <f t="shared" si="12"/>
        <v>752323.64429999969</v>
      </c>
    </row>
    <row r="38" spans="1:16" x14ac:dyDescent="0.15">
      <c r="A38" s="193"/>
      <c r="B38" s="193"/>
      <c r="C38" s="329"/>
      <c r="D38" s="201"/>
      <c r="E38" s="193"/>
      <c r="F38" s="203"/>
      <c r="G38" s="329"/>
      <c r="H38" s="201" t="s">
        <v>1455</v>
      </c>
      <c r="I38" s="329"/>
      <c r="J38" s="193"/>
      <c r="K38" s="193" t="s">
        <v>1505</v>
      </c>
      <c r="L38" s="329">
        <v>6678.4049999999997</v>
      </c>
      <c r="M38" s="203" t="s">
        <v>1474</v>
      </c>
      <c r="N38" s="329">
        <f>G28+G31+G35+G41+G48+N37-I38-L38</f>
        <v>1008443.9132999994</v>
      </c>
      <c r="O38" s="329">
        <f t="shared" ref="O38:O42" si="14">O37+G38-I38-L38</f>
        <v>745645.23929999967</v>
      </c>
    </row>
    <row r="39" spans="1:16" x14ac:dyDescent="0.15">
      <c r="A39" s="193"/>
      <c r="B39" s="193"/>
      <c r="C39" s="329"/>
      <c r="D39" s="201"/>
      <c r="E39" s="193"/>
      <c r="F39" s="203"/>
      <c r="G39" s="329"/>
      <c r="H39" s="201" t="s">
        <v>1455</v>
      </c>
      <c r="I39" s="329"/>
      <c r="J39" s="193"/>
      <c r="K39" s="193" t="s">
        <v>1505</v>
      </c>
      <c r="L39" s="329">
        <v>10267.4</v>
      </c>
      <c r="M39" s="203" t="s">
        <v>1474</v>
      </c>
      <c r="N39" s="329">
        <f t="shared" ref="N39:N42" si="15">+N38-I39-L39</f>
        <v>998176.51329999941</v>
      </c>
      <c r="O39" s="329">
        <f t="shared" si="14"/>
        <v>735377.83929999964</v>
      </c>
    </row>
    <row r="40" spans="1:16" x14ac:dyDescent="0.15">
      <c r="A40" s="193"/>
      <c r="B40" s="193"/>
      <c r="C40" s="329"/>
      <c r="D40" s="201"/>
      <c r="E40" s="193"/>
      <c r="F40" s="203"/>
      <c r="G40" s="329"/>
      <c r="H40" s="201" t="s">
        <v>1455</v>
      </c>
      <c r="I40" s="329"/>
      <c r="J40" s="193"/>
      <c r="K40" s="193" t="s">
        <v>1505</v>
      </c>
      <c r="L40" s="329">
        <v>100149.63</v>
      </c>
      <c r="M40" s="203" t="s">
        <v>1474</v>
      </c>
      <c r="N40" s="329">
        <f t="shared" si="15"/>
        <v>898026.8832999994</v>
      </c>
      <c r="O40" s="329">
        <f t="shared" si="14"/>
        <v>635228.20929999964</v>
      </c>
    </row>
    <row r="41" spans="1:16" x14ac:dyDescent="0.15">
      <c r="A41" s="193"/>
      <c r="B41" s="193"/>
      <c r="C41" s="329"/>
      <c r="D41" s="201" t="s">
        <v>1456</v>
      </c>
      <c r="E41" s="193" t="s">
        <v>319</v>
      </c>
      <c r="F41" s="203" t="s">
        <v>1474</v>
      </c>
      <c r="G41" s="329">
        <v>127850.51</v>
      </c>
      <c r="H41" s="201" t="s">
        <v>1456</v>
      </c>
      <c r="I41" s="329">
        <v>14251.289999999999</v>
      </c>
      <c r="J41" s="203" t="s">
        <v>1474</v>
      </c>
      <c r="K41" s="193" t="s">
        <v>1505</v>
      </c>
      <c r="L41" s="329">
        <v>11567.38</v>
      </c>
      <c r="M41" s="203" t="s">
        <v>1474</v>
      </c>
      <c r="N41" s="329">
        <f t="shared" si="15"/>
        <v>872208.21329999936</v>
      </c>
      <c r="O41" s="329">
        <f t="shared" si="14"/>
        <v>737260.04929999961</v>
      </c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1456</v>
      </c>
      <c r="I42" s="329"/>
      <c r="J42" s="193"/>
      <c r="K42" s="193" t="s">
        <v>1505</v>
      </c>
      <c r="L42" s="329">
        <v>34188.92</v>
      </c>
      <c r="M42" s="203" t="s">
        <v>1474</v>
      </c>
      <c r="N42" s="329">
        <f t="shared" si="15"/>
        <v>838019.29329999932</v>
      </c>
      <c r="O42" s="329">
        <f t="shared" si="14"/>
        <v>703071.12929999956</v>
      </c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1456</v>
      </c>
      <c r="I43" s="329"/>
      <c r="J43" s="193"/>
      <c r="K43" s="193" t="s">
        <v>1505</v>
      </c>
      <c r="L43" s="329">
        <v>5784.19</v>
      </c>
      <c r="M43" s="203" t="s">
        <v>1474</v>
      </c>
      <c r="N43" s="329">
        <f t="shared" si="2"/>
        <v>832235.10329999938</v>
      </c>
      <c r="O43" s="329">
        <f t="shared" si="3"/>
        <v>697286.93929999962</v>
      </c>
      <c r="P43" s="259"/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1456</v>
      </c>
      <c r="I44" s="329"/>
      <c r="J44" s="193"/>
      <c r="K44" s="193" t="s">
        <v>1505</v>
      </c>
      <c r="L44" s="329">
        <v>5496.63</v>
      </c>
      <c r="M44" s="203" t="s">
        <v>1474</v>
      </c>
      <c r="N44" s="329">
        <f t="shared" si="2"/>
        <v>826738.47329999937</v>
      </c>
      <c r="O44" s="329">
        <f t="shared" si="3"/>
        <v>691790.30929999962</v>
      </c>
      <c r="P44" s="259"/>
    </row>
    <row r="45" spans="1:16" x14ac:dyDescent="0.15">
      <c r="A45" s="193"/>
      <c r="B45" s="193"/>
      <c r="C45" s="329"/>
      <c r="D45" s="201"/>
      <c r="E45" s="193"/>
      <c r="F45" s="203"/>
      <c r="G45" s="329"/>
      <c r="H45" s="201" t="s">
        <v>1456</v>
      </c>
      <c r="I45" s="329"/>
      <c r="J45" s="193"/>
      <c r="K45" s="193" t="s">
        <v>1505</v>
      </c>
      <c r="L45" s="329">
        <v>34357.660000000003</v>
      </c>
      <c r="M45" s="203" t="s">
        <v>1474</v>
      </c>
      <c r="N45" s="329">
        <f t="shared" si="2"/>
        <v>792380.81329999934</v>
      </c>
      <c r="O45" s="329">
        <f t="shared" si="3"/>
        <v>657432.64929999958</v>
      </c>
      <c r="P45" s="259"/>
    </row>
    <row r="46" spans="1:16" x14ac:dyDescent="0.15">
      <c r="A46" s="193"/>
      <c r="B46" s="193"/>
      <c r="C46" s="329"/>
      <c r="D46" s="201"/>
      <c r="E46" s="193"/>
      <c r="F46" s="203"/>
      <c r="G46" s="329"/>
      <c r="H46" s="201" t="s">
        <v>1456</v>
      </c>
      <c r="I46" s="329"/>
      <c r="J46" s="203"/>
      <c r="K46" s="193" t="s">
        <v>1505</v>
      </c>
      <c r="L46" s="329">
        <v>3068.33</v>
      </c>
      <c r="M46" s="203" t="s">
        <v>1474</v>
      </c>
      <c r="N46" s="329">
        <f t="shared" si="2"/>
        <v>789312.48329999938</v>
      </c>
      <c r="O46" s="329">
        <f t="shared" si="3"/>
        <v>654364.31929999962</v>
      </c>
      <c r="P46" s="259"/>
    </row>
    <row r="47" spans="1:16" x14ac:dyDescent="0.15">
      <c r="A47" s="193"/>
      <c r="B47" s="193"/>
      <c r="C47" s="329"/>
      <c r="D47" s="201"/>
      <c r="E47" s="193"/>
      <c r="F47" s="203"/>
      <c r="G47" s="329"/>
      <c r="H47" s="201" t="s">
        <v>1456</v>
      </c>
      <c r="I47" s="329"/>
      <c r="J47" s="203"/>
      <c r="K47" s="193" t="s">
        <v>1505</v>
      </c>
      <c r="L47" s="329">
        <v>45391.85</v>
      </c>
      <c r="M47" s="203" t="s">
        <v>1474</v>
      </c>
      <c r="N47" s="329">
        <f t="shared" si="2"/>
        <v>743920.6332999994</v>
      </c>
      <c r="O47" s="329">
        <f t="shared" si="3"/>
        <v>608972.46929999965</v>
      </c>
      <c r="P47" s="259"/>
    </row>
    <row r="48" spans="1:16" x14ac:dyDescent="0.15">
      <c r="A48" s="193"/>
      <c r="B48" s="193"/>
      <c r="C48" s="329"/>
      <c r="D48" s="201" t="s">
        <v>1446</v>
      </c>
      <c r="E48" s="193" t="s">
        <v>319</v>
      </c>
      <c r="F48" s="203" t="s">
        <v>1474</v>
      </c>
      <c r="G48" s="329">
        <v>134948.16399999999</v>
      </c>
      <c r="H48" s="201" t="s">
        <v>1446</v>
      </c>
      <c r="I48" s="329">
        <v>119847.75</v>
      </c>
      <c r="J48" s="203" t="s">
        <v>1474</v>
      </c>
      <c r="K48" s="193" t="s">
        <v>1505</v>
      </c>
      <c r="L48" s="329">
        <v>97341.82</v>
      </c>
      <c r="M48" s="203" t="s">
        <v>1474</v>
      </c>
      <c r="N48" s="329">
        <f t="shared" si="2"/>
        <v>526731.06329999934</v>
      </c>
      <c r="O48" s="329">
        <f t="shared" si="3"/>
        <v>526731.06329999957</v>
      </c>
      <c r="P48" s="259"/>
    </row>
    <row r="49" spans="1:16" x14ac:dyDescent="0.15">
      <c r="A49" s="193"/>
      <c r="B49" s="193"/>
      <c r="C49" s="329"/>
      <c r="D49" s="201" t="s">
        <v>1446</v>
      </c>
      <c r="E49" s="193" t="s">
        <v>1283</v>
      </c>
      <c r="F49" s="203" t="s">
        <v>1480</v>
      </c>
      <c r="G49" s="329">
        <v>179550</v>
      </c>
      <c r="H49" s="201" t="s">
        <v>1446</v>
      </c>
      <c r="I49" s="329"/>
      <c r="J49" s="193"/>
      <c r="K49" s="193" t="s">
        <v>1505</v>
      </c>
      <c r="L49" s="329">
        <v>30541.37</v>
      </c>
      <c r="M49" s="203" t="s">
        <v>1474</v>
      </c>
      <c r="N49" s="329">
        <f t="shared" si="2"/>
        <v>496189.69329999934</v>
      </c>
      <c r="O49" s="329">
        <f t="shared" si="3"/>
        <v>675739.69329999958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1446</v>
      </c>
      <c r="I50" s="329"/>
      <c r="J50" s="193"/>
      <c r="K50" s="193" t="s">
        <v>1505</v>
      </c>
      <c r="L50" s="329">
        <v>33922.870000000003</v>
      </c>
      <c r="M50" s="203" t="s">
        <v>1474</v>
      </c>
      <c r="N50" s="329">
        <f t="shared" si="2"/>
        <v>462266.82329999935</v>
      </c>
      <c r="O50" s="329">
        <f t="shared" si="3"/>
        <v>641816.82329999958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1446</v>
      </c>
      <c r="I51" s="329"/>
      <c r="J51" s="203"/>
      <c r="K51" s="193" t="s">
        <v>1505</v>
      </c>
      <c r="L51" s="329">
        <v>45555.97</v>
      </c>
      <c r="M51" s="203" t="s">
        <v>1474</v>
      </c>
      <c r="N51" s="329">
        <f t="shared" si="2"/>
        <v>416710.85329999938</v>
      </c>
      <c r="O51" s="329">
        <f t="shared" si="3"/>
        <v>596260.85329999961</v>
      </c>
      <c r="P51" s="259"/>
    </row>
    <row r="52" spans="1:16" x14ac:dyDescent="0.15">
      <c r="A52" s="193"/>
      <c r="B52" s="193"/>
      <c r="C52" s="329"/>
      <c r="D52" s="201" t="s">
        <v>1447</v>
      </c>
      <c r="E52" s="193" t="s">
        <v>319</v>
      </c>
      <c r="F52" s="203" t="s">
        <v>1474</v>
      </c>
      <c r="G52" s="329">
        <v>139059.886</v>
      </c>
      <c r="H52" s="201" t="s">
        <v>1447</v>
      </c>
      <c r="I52" s="329">
        <v>223790.06</v>
      </c>
      <c r="J52" s="203" t="s">
        <v>1474</v>
      </c>
      <c r="K52" s="193" t="s">
        <v>1505</v>
      </c>
      <c r="L52" s="329">
        <v>31481.439999999999</v>
      </c>
      <c r="M52" s="203" t="s">
        <v>1474</v>
      </c>
      <c r="N52" s="329">
        <f t="shared" si="2"/>
        <v>161439.35329999938</v>
      </c>
      <c r="O52" s="329">
        <f t="shared" si="3"/>
        <v>480049.23929999955</v>
      </c>
      <c r="P52" s="259"/>
    </row>
    <row r="53" spans="1:16" x14ac:dyDescent="0.15">
      <c r="A53" s="193"/>
      <c r="B53" s="193"/>
      <c r="C53" s="329"/>
      <c r="D53" s="201" t="s">
        <v>1447</v>
      </c>
      <c r="E53" s="193" t="s">
        <v>319</v>
      </c>
      <c r="F53" s="203" t="s">
        <v>1475</v>
      </c>
      <c r="G53" s="329">
        <v>127739.886</v>
      </c>
      <c r="H53" s="201" t="s">
        <v>1447</v>
      </c>
      <c r="I53" s="329"/>
      <c r="J53" s="203"/>
      <c r="K53" s="193" t="s">
        <v>1505</v>
      </c>
      <c r="L53" s="329">
        <v>891.37</v>
      </c>
      <c r="M53" s="203" t="s">
        <v>1474</v>
      </c>
      <c r="N53" s="329">
        <f t="shared" si="2"/>
        <v>160547.98329999938</v>
      </c>
      <c r="O53" s="329">
        <f t="shared" si="3"/>
        <v>606897.7552999995</v>
      </c>
      <c r="P53" s="259"/>
    </row>
    <row r="54" spans="1:16" x14ac:dyDescent="0.15">
      <c r="A54" s="193"/>
      <c r="B54" s="193"/>
      <c r="C54" s="329"/>
      <c r="D54" s="201"/>
      <c r="E54" s="193"/>
      <c r="F54" s="203"/>
      <c r="G54" s="329"/>
      <c r="H54" s="201" t="s">
        <v>1447</v>
      </c>
      <c r="I54" s="329"/>
      <c r="J54" s="193"/>
      <c r="K54" s="193" t="s">
        <v>1505</v>
      </c>
      <c r="L54" s="329">
        <v>5596.77</v>
      </c>
      <c r="M54" s="203" t="s">
        <v>1474</v>
      </c>
      <c r="N54" s="329">
        <f t="shared" si="2"/>
        <v>154951.21329999939</v>
      </c>
      <c r="O54" s="329">
        <f t="shared" si="3"/>
        <v>601300.98529999948</v>
      </c>
      <c r="P54" s="259"/>
    </row>
    <row r="55" spans="1:16" x14ac:dyDescent="0.15">
      <c r="A55" s="193"/>
      <c r="B55" s="193"/>
      <c r="C55" s="329"/>
      <c r="D55" s="201"/>
      <c r="E55" s="193"/>
      <c r="F55" s="193"/>
      <c r="G55" s="329"/>
      <c r="H55" s="201" t="s">
        <v>1447</v>
      </c>
      <c r="I55" s="329"/>
      <c r="J55" s="203"/>
      <c r="K55" s="193" t="s">
        <v>1505</v>
      </c>
      <c r="L55" s="329">
        <v>26908.799999999999</v>
      </c>
      <c r="M55" s="203" t="s">
        <v>1474</v>
      </c>
      <c r="N55" s="329">
        <f t="shared" si="2"/>
        <v>128042.41329999939</v>
      </c>
      <c r="O55" s="329">
        <f t="shared" si="3"/>
        <v>574392.18529999943</v>
      </c>
      <c r="P55" s="259"/>
    </row>
    <row r="56" spans="1:16" x14ac:dyDescent="0.15">
      <c r="A56" s="193"/>
      <c r="B56" s="193"/>
      <c r="C56" s="329"/>
      <c r="D56" s="201" t="s">
        <v>1457</v>
      </c>
      <c r="E56" s="193" t="s">
        <v>319</v>
      </c>
      <c r="F56" s="203" t="s">
        <v>1475</v>
      </c>
      <c r="G56" s="329">
        <v>86881.464000000007</v>
      </c>
      <c r="H56" s="201" t="s">
        <v>1457</v>
      </c>
      <c r="I56" s="329">
        <v>17606.82</v>
      </c>
      <c r="J56" s="203" t="s">
        <v>1474</v>
      </c>
      <c r="K56" s="193" t="s">
        <v>1505</v>
      </c>
      <c r="L56" s="329">
        <v>34161.54</v>
      </c>
      <c r="M56" s="203" t="s">
        <v>1474</v>
      </c>
      <c r="N56" s="329">
        <f t="shared" si="2"/>
        <v>76274.053299999388</v>
      </c>
      <c r="O56" s="329">
        <f t="shared" si="3"/>
        <v>609505.28929999948</v>
      </c>
      <c r="P56" s="259"/>
    </row>
    <row r="57" spans="1:16" x14ac:dyDescent="0.15">
      <c r="A57" s="193"/>
      <c r="B57" s="193"/>
      <c r="C57" s="329"/>
      <c r="D57" s="201" t="s">
        <v>1457</v>
      </c>
      <c r="E57" s="193" t="s">
        <v>1283</v>
      </c>
      <c r="F57" s="203" t="s">
        <v>1481</v>
      </c>
      <c r="G57" s="329">
        <v>134639</v>
      </c>
      <c r="H57" s="201" t="s">
        <v>1457</v>
      </c>
      <c r="I57" s="329"/>
      <c r="J57" s="203"/>
      <c r="K57" s="193" t="s">
        <v>1505</v>
      </c>
      <c r="L57" s="329">
        <v>35936.300000000003</v>
      </c>
      <c r="M57" s="203" t="s">
        <v>1474</v>
      </c>
      <c r="N57" s="329">
        <f t="shared" si="2"/>
        <v>40337.753299999385</v>
      </c>
      <c r="O57" s="329">
        <f t="shared" si="3"/>
        <v>708207.98929999943</v>
      </c>
      <c r="P57" s="259"/>
    </row>
    <row r="58" spans="1:16" x14ac:dyDescent="0.15">
      <c r="A58" s="193"/>
      <c r="B58" s="193"/>
      <c r="C58" s="329"/>
      <c r="D58" s="201"/>
      <c r="E58" s="193"/>
      <c r="F58" s="203"/>
      <c r="G58" s="329"/>
      <c r="H58" s="201" t="s">
        <v>1457</v>
      </c>
      <c r="I58" s="329"/>
      <c r="J58" s="203"/>
      <c r="K58" s="193" t="s">
        <v>1505</v>
      </c>
      <c r="L58" s="329">
        <v>30403.41</v>
      </c>
      <c r="M58" s="203" t="s">
        <v>1474</v>
      </c>
      <c r="N58" s="329">
        <f t="shared" si="2"/>
        <v>9934.3432999993856</v>
      </c>
      <c r="O58" s="329">
        <f t="shared" si="3"/>
        <v>677804.5792999994</v>
      </c>
      <c r="P58" s="259"/>
    </row>
    <row r="59" spans="1:16" x14ac:dyDescent="0.15">
      <c r="A59" s="193"/>
      <c r="B59" s="193"/>
      <c r="C59" s="329"/>
      <c r="D59" s="201"/>
      <c r="E59" s="193"/>
      <c r="F59" s="193"/>
      <c r="G59" s="329"/>
      <c r="H59" s="201" t="s">
        <v>1458</v>
      </c>
      <c r="I59" s="329">
        <v>9934.3430000000008</v>
      </c>
      <c r="J59" s="203" t="s">
        <v>1474</v>
      </c>
      <c r="K59" s="193"/>
      <c r="L59" s="329"/>
      <c r="M59" s="203"/>
      <c r="N59" s="329">
        <f t="shared" si="2"/>
        <v>2.9999938487890176E-4</v>
      </c>
      <c r="O59" s="329">
        <f t="shared" si="3"/>
        <v>667870.23629999941</v>
      </c>
      <c r="P59" s="259"/>
    </row>
    <row r="60" spans="1:16" x14ac:dyDescent="0.15">
      <c r="A60" s="193"/>
      <c r="B60" s="193"/>
      <c r="C60" s="329"/>
      <c r="D60" s="201"/>
      <c r="E60" s="193"/>
      <c r="F60" s="193"/>
      <c r="G60" s="329"/>
      <c r="H60" s="201" t="s">
        <v>1458</v>
      </c>
      <c r="I60" s="329">
        <v>24261.167000000001</v>
      </c>
      <c r="J60" s="203" t="s">
        <v>1480</v>
      </c>
      <c r="K60" s="193" t="s">
        <v>1504</v>
      </c>
      <c r="L60" s="329">
        <v>34738.410000000003</v>
      </c>
      <c r="M60" s="203" t="s">
        <v>1480</v>
      </c>
      <c r="N60" s="329">
        <f>G49+N59-I60-L60</f>
        <v>120550.42329999935</v>
      </c>
      <c r="O60" s="329">
        <f t="shared" ref="O60:O62" si="16">O59+G60-I60-L60</f>
        <v>608870.65929999936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1458</v>
      </c>
      <c r="I61" s="329"/>
      <c r="J61" s="193"/>
      <c r="K61" s="193" t="s">
        <v>1504</v>
      </c>
      <c r="L61" s="329">
        <v>14560.41</v>
      </c>
      <c r="M61" s="203" t="s">
        <v>1480</v>
      </c>
      <c r="N61" s="329">
        <f t="shared" ref="N61:N62" si="17">+N60-I61-L61</f>
        <v>105990.01329999935</v>
      </c>
      <c r="O61" s="329">
        <f t="shared" si="16"/>
        <v>594310.24929999933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1458</v>
      </c>
      <c r="I62" s="329"/>
      <c r="J62" s="203"/>
      <c r="K62" s="193" t="s">
        <v>1504</v>
      </c>
      <c r="L62" s="329">
        <v>1143.68</v>
      </c>
      <c r="M62" s="203" t="s">
        <v>1480</v>
      </c>
      <c r="N62" s="329">
        <f t="shared" si="17"/>
        <v>104846.33329999936</v>
      </c>
      <c r="O62" s="329">
        <f t="shared" si="16"/>
        <v>593166.56929999928</v>
      </c>
      <c r="P62" s="259"/>
    </row>
    <row r="63" spans="1:16" x14ac:dyDescent="0.15">
      <c r="A63" s="193"/>
      <c r="B63" s="193"/>
      <c r="C63" s="329"/>
      <c r="D63" s="201"/>
      <c r="E63" s="193"/>
      <c r="F63" s="203"/>
      <c r="G63" s="329"/>
      <c r="H63" s="201" t="s">
        <v>1458</v>
      </c>
      <c r="I63" s="329"/>
      <c r="J63" s="203"/>
      <c r="K63" s="193" t="s">
        <v>1504</v>
      </c>
      <c r="L63" s="329">
        <v>13098.38</v>
      </c>
      <c r="M63" s="203" t="s">
        <v>1480</v>
      </c>
      <c r="N63" s="329">
        <f t="shared" si="2"/>
        <v>91747.953299999353</v>
      </c>
      <c r="O63" s="329">
        <f t="shared" si="3"/>
        <v>580068.18929999927</v>
      </c>
      <c r="P63" s="259"/>
    </row>
    <row r="64" spans="1:16" x14ac:dyDescent="0.15">
      <c r="A64" s="193"/>
      <c r="B64" s="193"/>
      <c r="C64" s="329"/>
      <c r="D64" s="201"/>
      <c r="E64" s="193"/>
      <c r="F64" s="203"/>
      <c r="G64" s="329"/>
      <c r="H64" s="201" t="s">
        <v>1458</v>
      </c>
      <c r="I64" s="329"/>
      <c r="J64" s="203"/>
      <c r="K64" s="193" t="s">
        <v>1504</v>
      </c>
      <c r="L64" s="329">
        <v>59352.39</v>
      </c>
      <c r="M64" s="203" t="s">
        <v>1480</v>
      </c>
      <c r="N64" s="329">
        <f t="shared" si="2"/>
        <v>32395.563299999354</v>
      </c>
      <c r="O64" s="329">
        <f t="shared" si="3"/>
        <v>520715.79929999926</v>
      </c>
      <c r="P64" s="259"/>
    </row>
    <row r="65" spans="1:16" x14ac:dyDescent="0.15">
      <c r="A65" s="193"/>
      <c r="B65" s="193"/>
      <c r="C65" s="329"/>
      <c r="D65" s="201"/>
      <c r="E65" s="193"/>
      <c r="F65" s="203"/>
      <c r="G65" s="329"/>
      <c r="H65" s="201" t="s">
        <v>1458</v>
      </c>
      <c r="I65" s="329"/>
      <c r="J65" s="203"/>
      <c r="K65" s="193" t="s">
        <v>1504</v>
      </c>
      <c r="L65" s="329">
        <v>30683.65</v>
      </c>
      <c r="M65" s="203" t="s">
        <v>1480</v>
      </c>
      <c r="N65" s="329">
        <f t="shared" si="2"/>
        <v>1711.9132999993526</v>
      </c>
      <c r="O65" s="329">
        <f t="shared" si="3"/>
        <v>490032.14929999923</v>
      </c>
      <c r="P65" s="259"/>
    </row>
    <row r="66" spans="1:16" x14ac:dyDescent="0.15">
      <c r="A66" s="193"/>
      <c r="B66" s="193"/>
      <c r="C66" s="329"/>
      <c r="D66" s="201"/>
      <c r="E66" s="193"/>
      <c r="F66" s="203"/>
      <c r="G66" s="329"/>
      <c r="H66" s="201" t="s">
        <v>1458</v>
      </c>
      <c r="I66" s="329"/>
      <c r="J66" s="203"/>
      <c r="K66" s="193" t="s">
        <v>1504</v>
      </c>
      <c r="L66" s="329">
        <v>1711.913</v>
      </c>
      <c r="M66" s="203" t="s">
        <v>1480</v>
      </c>
      <c r="N66" s="329">
        <f t="shared" si="2"/>
        <v>2.9999935259183985E-4</v>
      </c>
      <c r="O66" s="329">
        <f t="shared" si="3"/>
        <v>488320.23629999923</v>
      </c>
      <c r="P66" s="259"/>
    </row>
    <row r="67" spans="1:16" x14ac:dyDescent="0.15">
      <c r="A67" s="193"/>
      <c r="B67" s="193"/>
      <c r="C67" s="329"/>
      <c r="D67" s="201"/>
      <c r="E67" s="193"/>
      <c r="F67" s="203"/>
      <c r="G67" s="329"/>
      <c r="H67" s="201" t="s">
        <v>1458</v>
      </c>
      <c r="I67" s="329"/>
      <c r="J67" s="203"/>
      <c r="K67" s="193" t="s">
        <v>1505</v>
      </c>
      <c r="L67" s="329">
        <v>22530.827000000001</v>
      </c>
      <c r="M67" s="203" t="s">
        <v>1474</v>
      </c>
      <c r="N67" s="329">
        <f>G52+N66-I67-L67</f>
        <v>116529.05929999934</v>
      </c>
      <c r="O67" s="329">
        <f t="shared" ref="O67:O69" si="18">O66+G67-I67-L67</f>
        <v>465789.40929999924</v>
      </c>
      <c r="P67" s="259"/>
    </row>
    <row r="68" spans="1:16" x14ac:dyDescent="0.15">
      <c r="A68" s="193"/>
      <c r="B68" s="193"/>
      <c r="C68" s="329"/>
      <c r="D68" s="201"/>
      <c r="E68" s="193"/>
      <c r="F68" s="203"/>
      <c r="G68" s="329"/>
      <c r="H68" s="201" t="s">
        <v>1458</v>
      </c>
      <c r="I68" s="329"/>
      <c r="J68" s="203"/>
      <c r="K68" s="193" t="s">
        <v>1505</v>
      </c>
      <c r="L68" s="329">
        <v>538.9</v>
      </c>
      <c r="M68" s="203" t="s">
        <v>1474</v>
      </c>
      <c r="N68" s="329">
        <f t="shared" ref="N68:N69" si="19">+N67-I68-L68</f>
        <v>115990.15929999934</v>
      </c>
      <c r="O68" s="329">
        <f t="shared" si="18"/>
        <v>465250.50929999922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1458</v>
      </c>
      <c r="I69" s="329"/>
      <c r="J69" s="203"/>
      <c r="K69" s="193" t="s">
        <v>1505</v>
      </c>
      <c r="L69" s="329">
        <v>42052.54</v>
      </c>
      <c r="M69" s="203" t="s">
        <v>1474</v>
      </c>
      <c r="N69" s="329">
        <f t="shared" si="19"/>
        <v>73937.619299999351</v>
      </c>
      <c r="O69" s="329">
        <f t="shared" si="18"/>
        <v>423197.96929999924</v>
      </c>
      <c r="P69" s="259"/>
    </row>
    <row r="70" spans="1:16" x14ac:dyDescent="0.15">
      <c r="A70" s="193"/>
      <c r="B70" s="193"/>
      <c r="C70" s="329"/>
      <c r="D70" s="201"/>
      <c r="E70" s="193"/>
      <c r="F70" s="203"/>
      <c r="G70" s="329"/>
      <c r="H70" s="201" t="s">
        <v>1458</v>
      </c>
      <c r="I70" s="329"/>
      <c r="J70" s="203"/>
      <c r="K70" s="193" t="s">
        <v>1505</v>
      </c>
      <c r="L70" s="329">
        <v>73937.619000000006</v>
      </c>
      <c r="M70" s="203" t="s">
        <v>1474</v>
      </c>
      <c r="N70" s="329">
        <f t="shared" si="2"/>
        <v>2.9999934486113489E-4</v>
      </c>
      <c r="O70" s="329">
        <f t="shared" si="3"/>
        <v>349260.35029999923</v>
      </c>
      <c r="P70" s="259"/>
    </row>
    <row r="71" spans="1:16" x14ac:dyDescent="0.15">
      <c r="A71" s="193"/>
      <c r="B71" s="193"/>
      <c r="C71" s="329"/>
      <c r="D71" s="201"/>
      <c r="E71" s="193"/>
      <c r="F71" s="203"/>
      <c r="G71" s="329"/>
      <c r="H71" s="201" t="s">
        <v>1458</v>
      </c>
      <c r="I71" s="329"/>
      <c r="J71" s="203"/>
      <c r="K71" s="193" t="s">
        <v>1505</v>
      </c>
      <c r="L71" s="329">
        <v>20969.521000000001</v>
      </c>
      <c r="M71" s="203" t="s">
        <v>1475</v>
      </c>
      <c r="N71" s="329">
        <f>G53+G56+N70-I71-L71</f>
        <v>193651.82929999934</v>
      </c>
      <c r="O71" s="329">
        <f t="shared" ref="O71:O73" si="20">O70+G71-I71-L71</f>
        <v>328290.82929999923</v>
      </c>
      <c r="P71" s="259"/>
    </row>
    <row r="72" spans="1:16" x14ac:dyDescent="0.15">
      <c r="A72" s="193"/>
      <c r="B72" s="193"/>
      <c r="C72" s="329"/>
      <c r="D72" s="201" t="s">
        <v>1459</v>
      </c>
      <c r="E72" s="193" t="s">
        <v>319</v>
      </c>
      <c r="F72" s="203" t="s">
        <v>1475</v>
      </c>
      <c r="G72" s="329">
        <v>314708.92300000001</v>
      </c>
      <c r="H72" s="201" t="s">
        <v>1459</v>
      </c>
      <c r="I72" s="329">
        <v>5486.52</v>
      </c>
      <c r="J72" s="203" t="s">
        <v>1475</v>
      </c>
      <c r="K72" s="193" t="s">
        <v>1505</v>
      </c>
      <c r="L72" s="329">
        <v>8030.14</v>
      </c>
      <c r="M72" s="203" t="s">
        <v>1475</v>
      </c>
      <c r="N72" s="329">
        <f t="shared" ref="N72:N73" si="21">+N71-I72-L72</f>
        <v>180135.16929999934</v>
      </c>
      <c r="O72" s="329">
        <f t="shared" si="20"/>
        <v>629483.0922999992</v>
      </c>
      <c r="P72" s="259"/>
    </row>
    <row r="73" spans="1:16" x14ac:dyDescent="0.15">
      <c r="A73" s="193"/>
      <c r="B73" s="193"/>
      <c r="C73" s="329"/>
      <c r="D73" s="201" t="s">
        <v>1459</v>
      </c>
      <c r="E73" s="193" t="s">
        <v>1283</v>
      </c>
      <c r="F73" s="203" t="s">
        <v>1482</v>
      </c>
      <c r="G73" s="329">
        <v>89758</v>
      </c>
      <c r="H73" s="201" t="s">
        <v>1459</v>
      </c>
      <c r="I73" s="329"/>
      <c r="J73" s="203"/>
      <c r="K73" s="193" t="s">
        <v>1505</v>
      </c>
      <c r="L73" s="329">
        <v>1011.25</v>
      </c>
      <c r="M73" s="203" t="s">
        <v>1475</v>
      </c>
      <c r="N73" s="329">
        <f t="shared" si="21"/>
        <v>179123.91929999934</v>
      </c>
      <c r="O73" s="329">
        <f t="shared" si="20"/>
        <v>718229.8422999992</v>
      </c>
      <c r="P73" s="259"/>
    </row>
    <row r="74" spans="1:16" x14ac:dyDescent="0.15">
      <c r="A74" s="193"/>
      <c r="B74" s="193"/>
      <c r="C74" s="329"/>
      <c r="D74" s="201"/>
      <c r="E74" s="193"/>
      <c r="F74" s="203"/>
      <c r="G74" s="329"/>
      <c r="H74" s="201" t="s">
        <v>1459</v>
      </c>
      <c r="I74" s="329"/>
      <c r="J74" s="193"/>
      <c r="K74" s="193" t="s">
        <v>1505</v>
      </c>
      <c r="L74" s="329">
        <v>35877.06</v>
      </c>
      <c r="M74" s="203" t="s">
        <v>1475</v>
      </c>
      <c r="N74" s="329">
        <f t="shared" si="2"/>
        <v>143246.85929999934</v>
      </c>
      <c r="O74" s="329">
        <f t="shared" si="3"/>
        <v>682352.78229999915</v>
      </c>
      <c r="P74" s="259"/>
    </row>
    <row r="75" spans="1:16" x14ac:dyDescent="0.15">
      <c r="A75" s="193"/>
      <c r="B75" s="193"/>
      <c r="C75" s="329"/>
      <c r="D75" s="201"/>
      <c r="E75" s="193"/>
      <c r="F75" s="203"/>
      <c r="G75" s="329"/>
      <c r="H75" s="201" t="s">
        <v>1460</v>
      </c>
      <c r="I75" s="329">
        <v>2729.7299999999996</v>
      </c>
      <c r="J75" s="203" t="s">
        <v>1475</v>
      </c>
      <c r="K75" s="193" t="s">
        <v>1505</v>
      </c>
      <c r="L75" s="329">
        <v>1531.04</v>
      </c>
      <c r="M75" s="203" t="s">
        <v>1475</v>
      </c>
      <c r="N75" s="329">
        <f t="shared" si="2"/>
        <v>138986.08929999932</v>
      </c>
      <c r="O75" s="329">
        <f t="shared" si="3"/>
        <v>678092.01229999913</v>
      </c>
      <c r="P75" s="259"/>
    </row>
    <row r="76" spans="1:16" x14ac:dyDescent="0.15">
      <c r="A76" s="193"/>
      <c r="B76" s="193"/>
      <c r="C76" s="329"/>
      <c r="D76" s="201"/>
      <c r="E76" s="193"/>
      <c r="F76" s="193"/>
      <c r="G76" s="329"/>
      <c r="H76" s="201" t="s">
        <v>1460</v>
      </c>
      <c r="I76" s="329"/>
      <c r="J76" s="203"/>
      <c r="K76" s="193" t="s">
        <v>1505</v>
      </c>
      <c r="L76" s="329">
        <v>28496.99</v>
      </c>
      <c r="M76" s="203" t="s">
        <v>1475</v>
      </c>
      <c r="N76" s="329">
        <f t="shared" si="2"/>
        <v>110489.09929999932</v>
      </c>
      <c r="O76" s="329">
        <f t="shared" si="3"/>
        <v>649595.02229999914</v>
      </c>
      <c r="P76" s="259"/>
    </row>
    <row r="77" spans="1:16" x14ac:dyDescent="0.15">
      <c r="A77" s="193"/>
      <c r="B77" s="193"/>
      <c r="C77" s="329"/>
      <c r="D77" s="201"/>
      <c r="E77" s="193"/>
      <c r="F77" s="193"/>
      <c r="G77" s="329"/>
      <c r="H77" s="201" t="s">
        <v>1460</v>
      </c>
      <c r="I77" s="329"/>
      <c r="J77" s="203"/>
      <c r="K77" s="193" t="s">
        <v>1505</v>
      </c>
      <c r="L77" s="329">
        <v>38710.28</v>
      </c>
      <c r="M77" s="203" t="s">
        <v>1475</v>
      </c>
      <c r="N77" s="329">
        <f t="shared" si="2"/>
        <v>71778.819299999319</v>
      </c>
      <c r="O77" s="329">
        <f t="shared" si="3"/>
        <v>610884.74229999911</v>
      </c>
      <c r="P77" s="259"/>
    </row>
    <row r="78" spans="1:16" x14ac:dyDescent="0.15">
      <c r="A78" s="193"/>
      <c r="B78" s="193"/>
      <c r="C78" s="329"/>
      <c r="D78" s="201"/>
      <c r="E78" s="193"/>
      <c r="F78" s="193"/>
      <c r="G78" s="329"/>
      <c r="H78" s="201" t="s">
        <v>1461</v>
      </c>
      <c r="I78" s="329">
        <v>6528.06</v>
      </c>
      <c r="J78" s="203" t="s">
        <v>1475</v>
      </c>
      <c r="K78" s="193" t="s">
        <v>1505</v>
      </c>
      <c r="L78" s="329">
        <v>25718.97</v>
      </c>
      <c r="M78" s="203" t="s">
        <v>1475</v>
      </c>
      <c r="N78" s="329">
        <f t="shared" si="2"/>
        <v>39531.78929999932</v>
      </c>
      <c r="O78" s="329">
        <f t="shared" si="3"/>
        <v>578637.71229999908</v>
      </c>
      <c r="P78" s="259"/>
    </row>
    <row r="79" spans="1:16" x14ac:dyDescent="0.15">
      <c r="A79" s="193"/>
      <c r="B79" s="193"/>
      <c r="C79" s="329"/>
      <c r="D79" s="201"/>
      <c r="E79" s="193"/>
      <c r="F79" s="203"/>
      <c r="G79" s="329"/>
      <c r="H79" s="201" t="s">
        <v>1461</v>
      </c>
      <c r="I79" s="329"/>
      <c r="J79" s="203"/>
      <c r="K79" s="193" t="s">
        <v>1505</v>
      </c>
      <c r="L79" s="329">
        <v>32015.46</v>
      </c>
      <c r="M79" s="203" t="s">
        <v>1475</v>
      </c>
      <c r="N79" s="329">
        <f t="shared" si="2"/>
        <v>7516.3292999993209</v>
      </c>
      <c r="O79" s="329">
        <f t="shared" si="3"/>
        <v>546622.25229999912</v>
      </c>
      <c r="P79" s="259"/>
    </row>
    <row r="80" spans="1:16" x14ac:dyDescent="0.15">
      <c r="A80" s="193"/>
      <c r="B80" s="193"/>
      <c r="C80" s="329"/>
      <c r="D80" s="201"/>
      <c r="E80" s="193"/>
      <c r="F80" s="203"/>
      <c r="G80" s="329"/>
      <c r="H80" s="201" t="s">
        <v>1461</v>
      </c>
      <c r="I80" s="329"/>
      <c r="J80" s="193"/>
      <c r="K80" s="193" t="s">
        <v>1505</v>
      </c>
      <c r="L80" s="329">
        <v>7516.3289999999997</v>
      </c>
      <c r="M80" s="203" t="s">
        <v>1475</v>
      </c>
      <c r="N80" s="329">
        <f t="shared" si="2"/>
        <v>2.9999932121427264E-4</v>
      </c>
      <c r="O80" s="329">
        <f t="shared" si="3"/>
        <v>539105.92329999909</v>
      </c>
      <c r="P80" s="259"/>
    </row>
    <row r="81" spans="1:16" x14ac:dyDescent="0.15">
      <c r="A81" s="193"/>
      <c r="B81" s="193"/>
      <c r="C81" s="329"/>
      <c r="D81" s="201"/>
      <c r="E81" s="193"/>
      <c r="F81" s="203"/>
      <c r="G81" s="329"/>
      <c r="H81" s="201" t="s">
        <v>1461</v>
      </c>
      <c r="I81" s="329"/>
      <c r="J81" s="193"/>
      <c r="K81" s="193" t="s">
        <v>1504</v>
      </c>
      <c r="L81" s="329">
        <v>29630.751</v>
      </c>
      <c r="M81" s="203" t="s">
        <v>1481</v>
      </c>
      <c r="N81" s="329">
        <f>G57+N80-I81-L81</f>
        <v>105008.24929999931</v>
      </c>
      <c r="O81" s="329">
        <f t="shared" ref="O81:O83" si="22">O80+G81-I81-L81</f>
        <v>509475.1722999991</v>
      </c>
      <c r="P81" s="259"/>
    </row>
    <row r="82" spans="1:16" x14ac:dyDescent="0.15">
      <c r="A82" s="193"/>
      <c r="B82" s="193"/>
      <c r="C82" s="329"/>
      <c r="D82" s="201"/>
      <c r="E82" s="193"/>
      <c r="F82" s="203"/>
      <c r="G82" s="329"/>
      <c r="H82" s="201" t="s">
        <v>1461</v>
      </c>
      <c r="I82" s="329"/>
      <c r="J82" s="203"/>
      <c r="K82" s="193" t="s">
        <v>1504</v>
      </c>
      <c r="L82" s="329">
        <v>42456.37</v>
      </c>
      <c r="M82" s="203" t="s">
        <v>1481</v>
      </c>
      <c r="N82" s="329">
        <f t="shared" ref="N82:N83" si="23">+N81-I82-L82</f>
        <v>62551.879299999309</v>
      </c>
      <c r="O82" s="329">
        <f t="shared" si="22"/>
        <v>467018.80229999911</v>
      </c>
      <c r="P82" s="259"/>
    </row>
    <row r="83" spans="1:16" x14ac:dyDescent="0.15">
      <c r="A83" s="193"/>
      <c r="B83" s="193"/>
      <c r="C83" s="329"/>
      <c r="D83" s="201"/>
      <c r="E83" s="193"/>
      <c r="F83" s="203"/>
      <c r="G83" s="329"/>
      <c r="H83" s="201" t="s">
        <v>1461</v>
      </c>
      <c r="I83" s="329"/>
      <c r="J83" s="203"/>
      <c r="K83" s="193" t="s">
        <v>1504</v>
      </c>
      <c r="L83" s="329">
        <v>29878.37</v>
      </c>
      <c r="M83" s="203" t="s">
        <v>1481</v>
      </c>
      <c r="N83" s="329">
        <f t="shared" si="23"/>
        <v>32673.50929999931</v>
      </c>
      <c r="O83" s="329">
        <f t="shared" si="22"/>
        <v>437140.43229999911</v>
      </c>
      <c r="P83" s="259"/>
    </row>
    <row r="84" spans="1:16" x14ac:dyDescent="0.15">
      <c r="A84" s="193"/>
      <c r="B84" s="193"/>
      <c r="C84" s="329"/>
      <c r="D84" s="201"/>
      <c r="E84" s="193"/>
      <c r="F84" s="203"/>
      <c r="G84" s="329"/>
      <c r="H84" s="201" t="s">
        <v>1461</v>
      </c>
      <c r="I84" s="329"/>
      <c r="J84" s="193"/>
      <c r="K84" s="193" t="s">
        <v>1504</v>
      </c>
      <c r="L84" s="329">
        <v>1137.92</v>
      </c>
      <c r="M84" s="203" t="s">
        <v>1481</v>
      </c>
      <c r="N84" s="329">
        <f t="shared" si="2"/>
        <v>31535.589299999308</v>
      </c>
      <c r="O84" s="329">
        <f t="shared" si="3"/>
        <v>436002.51229999913</v>
      </c>
      <c r="P84" s="259"/>
    </row>
    <row r="85" spans="1:16" x14ac:dyDescent="0.15">
      <c r="A85" s="193"/>
      <c r="B85" s="193"/>
      <c r="C85" s="329"/>
      <c r="D85" s="201"/>
      <c r="E85" s="193"/>
      <c r="F85" s="203"/>
      <c r="G85" s="329"/>
      <c r="H85" s="201" t="s">
        <v>1461</v>
      </c>
      <c r="I85" s="329"/>
      <c r="J85" s="203"/>
      <c r="K85" s="193" t="s">
        <v>1504</v>
      </c>
      <c r="L85" s="329">
        <v>31535.589</v>
      </c>
      <c r="M85" s="203" t="s">
        <v>1481</v>
      </c>
      <c r="N85" s="329">
        <f t="shared" ref="N85:N88" si="24">+N84-I85-L85</f>
        <v>2.9999930848134682E-4</v>
      </c>
      <c r="O85" s="329">
        <f t="shared" ref="O85:O88" si="25">O84+G85-I85-L85</f>
        <v>404466.92329999915</v>
      </c>
      <c r="P85" s="259"/>
    </row>
    <row r="86" spans="1:16" x14ac:dyDescent="0.15">
      <c r="A86" s="193"/>
      <c r="B86" s="193"/>
      <c r="C86" s="329"/>
      <c r="D86" s="201"/>
      <c r="E86" s="193"/>
      <c r="F86" s="203"/>
      <c r="G86" s="329"/>
      <c r="H86" s="201" t="s">
        <v>1461</v>
      </c>
      <c r="I86" s="329"/>
      <c r="J86" s="203"/>
      <c r="K86" s="193" t="s">
        <v>1505</v>
      </c>
      <c r="L86" s="329">
        <v>10782.031000000001</v>
      </c>
      <c r="M86" s="203" t="s">
        <v>1475</v>
      </c>
      <c r="N86" s="329">
        <f>G72+N85-I86-L86</f>
        <v>303926.89229999931</v>
      </c>
      <c r="O86" s="329">
        <f t="shared" si="25"/>
        <v>393684.89229999913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1461</v>
      </c>
      <c r="I87" s="329"/>
      <c r="J87" s="203"/>
      <c r="K87" s="193" t="s">
        <v>1505</v>
      </c>
      <c r="L87" s="329">
        <v>25668.07</v>
      </c>
      <c r="M87" s="203" t="s">
        <v>1475</v>
      </c>
      <c r="N87" s="329">
        <f t="shared" si="24"/>
        <v>278258.8222999993</v>
      </c>
      <c r="O87" s="329">
        <f t="shared" si="25"/>
        <v>368016.82229999913</v>
      </c>
      <c r="P87" s="259"/>
    </row>
    <row r="88" spans="1:16" x14ac:dyDescent="0.15">
      <c r="A88" s="193"/>
      <c r="B88" s="193"/>
      <c r="C88" s="329"/>
      <c r="D88" s="201" t="s">
        <v>1448</v>
      </c>
      <c r="E88" s="193" t="s">
        <v>319</v>
      </c>
      <c r="F88" s="203" t="s">
        <v>1475</v>
      </c>
      <c r="G88" s="329">
        <v>221704.01800000001</v>
      </c>
      <c r="H88" s="201" t="s">
        <v>1448</v>
      </c>
      <c r="I88" s="329">
        <v>63732.09</v>
      </c>
      <c r="J88" s="203" t="s">
        <v>1475</v>
      </c>
      <c r="K88" s="193" t="s">
        <v>1505</v>
      </c>
      <c r="L88" s="329">
        <v>66074.37</v>
      </c>
      <c r="M88" s="203" t="s">
        <v>1475</v>
      </c>
      <c r="N88" s="329">
        <f t="shared" si="24"/>
        <v>148452.36229999931</v>
      </c>
      <c r="O88" s="329">
        <f t="shared" si="25"/>
        <v>459914.38029999915</v>
      </c>
      <c r="P88" s="259"/>
    </row>
    <row r="89" spans="1:16" x14ac:dyDescent="0.15">
      <c r="A89" s="193"/>
      <c r="B89" s="193"/>
      <c r="C89" s="329"/>
      <c r="D89" s="201" t="s">
        <v>1448</v>
      </c>
      <c r="E89" s="193" t="s">
        <v>1283</v>
      </c>
      <c r="F89" s="203" t="s">
        <v>1483</v>
      </c>
      <c r="G89" s="329">
        <v>89863</v>
      </c>
      <c r="H89" s="201" t="s">
        <v>1448</v>
      </c>
      <c r="I89" s="329"/>
      <c r="J89" s="203"/>
      <c r="K89" s="193" t="s">
        <v>1505</v>
      </c>
      <c r="L89" s="329">
        <v>1177.21</v>
      </c>
      <c r="M89" s="203" t="s">
        <v>1475</v>
      </c>
      <c r="N89" s="329">
        <f t="shared" ref="N89:N160" si="26">+N88-I89-L89</f>
        <v>147275.15229999932</v>
      </c>
      <c r="O89" s="329">
        <f t="shared" ref="O89:O160" si="27">O88+G89-I89-L89</f>
        <v>548600.17029999918</v>
      </c>
      <c r="P89" s="259"/>
    </row>
    <row r="90" spans="1:16" x14ac:dyDescent="0.15">
      <c r="A90" s="193"/>
      <c r="B90" s="193"/>
      <c r="C90" s="329"/>
      <c r="D90" s="201"/>
      <c r="E90" s="193"/>
      <c r="F90" s="203"/>
      <c r="G90" s="329"/>
      <c r="H90" s="201" t="s">
        <v>1448</v>
      </c>
      <c r="I90" s="329"/>
      <c r="J90" s="203"/>
      <c r="K90" s="193" t="s">
        <v>1505</v>
      </c>
      <c r="L90" s="329">
        <v>27233.52</v>
      </c>
      <c r="M90" s="203" t="s">
        <v>1475</v>
      </c>
      <c r="N90" s="329">
        <f t="shared" si="26"/>
        <v>120041.63229999931</v>
      </c>
      <c r="O90" s="329">
        <f t="shared" si="27"/>
        <v>521366.65029999916</v>
      </c>
      <c r="P90" s="259"/>
    </row>
    <row r="91" spans="1:16" x14ac:dyDescent="0.15">
      <c r="A91" s="193"/>
      <c r="B91" s="193"/>
      <c r="C91" s="329"/>
      <c r="D91" s="201" t="s">
        <v>1462</v>
      </c>
      <c r="E91" s="193" t="s">
        <v>319</v>
      </c>
      <c r="F91" s="203" t="s">
        <v>1475</v>
      </c>
      <c r="G91" s="329">
        <v>224810.986</v>
      </c>
      <c r="H91" s="201" t="s">
        <v>1462</v>
      </c>
      <c r="I91" s="329">
        <v>15166.359999999999</v>
      </c>
      <c r="J91" s="203" t="s">
        <v>1475</v>
      </c>
      <c r="K91" s="193" t="s">
        <v>1505</v>
      </c>
      <c r="L91" s="329">
        <v>34084.620000000003</v>
      </c>
      <c r="M91" s="203" t="s">
        <v>1475</v>
      </c>
      <c r="N91" s="329">
        <f t="shared" si="26"/>
        <v>70790.652299999318</v>
      </c>
      <c r="O91" s="329">
        <f t="shared" si="27"/>
        <v>696926.65629999922</v>
      </c>
      <c r="P91" s="259"/>
    </row>
    <row r="92" spans="1:16" x14ac:dyDescent="0.15">
      <c r="A92" s="193"/>
      <c r="B92" s="193"/>
      <c r="C92" s="329"/>
      <c r="D92" s="201" t="s">
        <v>1462</v>
      </c>
      <c r="E92" s="193" t="s">
        <v>1283</v>
      </c>
      <c r="F92" s="203" t="s">
        <v>1484</v>
      </c>
      <c r="G92" s="329">
        <v>134698</v>
      </c>
      <c r="H92" s="201" t="s">
        <v>1462</v>
      </c>
      <c r="I92" s="329"/>
      <c r="J92" s="203"/>
      <c r="K92" s="193" t="s">
        <v>1505</v>
      </c>
      <c r="L92" s="329">
        <v>58835.41</v>
      </c>
      <c r="M92" s="203" t="s">
        <v>1475</v>
      </c>
      <c r="N92" s="329">
        <f t="shared" si="26"/>
        <v>11955.242299999314</v>
      </c>
      <c r="O92" s="329">
        <f t="shared" si="27"/>
        <v>772789.24629999918</v>
      </c>
      <c r="P92" s="259"/>
    </row>
    <row r="93" spans="1:16" x14ac:dyDescent="0.15">
      <c r="A93" s="193"/>
      <c r="B93" s="193"/>
      <c r="C93" s="329"/>
      <c r="D93" s="201"/>
      <c r="E93" s="193"/>
      <c r="F93" s="203"/>
      <c r="G93" s="329"/>
      <c r="H93" s="201" t="s">
        <v>1462</v>
      </c>
      <c r="I93" s="329"/>
      <c r="J93" s="203"/>
      <c r="K93" s="193" t="s">
        <v>1505</v>
      </c>
      <c r="L93" s="329">
        <v>11955.242</v>
      </c>
      <c r="M93" s="203" t="s">
        <v>1475</v>
      </c>
      <c r="N93" s="329">
        <f t="shared" si="26"/>
        <v>2.9999931393831503E-4</v>
      </c>
      <c r="O93" s="329">
        <f t="shared" si="27"/>
        <v>760834.00429999921</v>
      </c>
      <c r="P93" s="259"/>
    </row>
    <row r="94" spans="1:16" x14ac:dyDescent="0.15">
      <c r="A94" s="193"/>
      <c r="B94" s="193"/>
      <c r="C94" s="329"/>
      <c r="D94" s="201"/>
      <c r="E94" s="193"/>
      <c r="F94" s="203"/>
      <c r="G94" s="329"/>
      <c r="H94" s="201" t="s">
        <v>1462</v>
      </c>
      <c r="I94" s="329"/>
      <c r="J94" s="203"/>
      <c r="K94" s="193" t="s">
        <v>1504</v>
      </c>
      <c r="L94" s="329">
        <v>16189.028</v>
      </c>
      <c r="M94" s="203" t="s">
        <v>1482</v>
      </c>
      <c r="N94" s="329">
        <f>G73+N93-I94-L94</f>
        <v>73568.97229999931</v>
      </c>
      <c r="O94" s="329">
        <f t="shared" ref="O94:O98" si="28">O93+G94-I94-L94</f>
        <v>744644.97629999917</v>
      </c>
      <c r="P94" s="259"/>
    </row>
    <row r="95" spans="1:16" x14ac:dyDescent="0.15">
      <c r="A95" s="193"/>
      <c r="B95" s="193"/>
      <c r="C95" s="329"/>
      <c r="D95" s="201" t="s">
        <v>1449</v>
      </c>
      <c r="E95" s="193" t="s">
        <v>319</v>
      </c>
      <c r="F95" s="203" t="s">
        <v>1475</v>
      </c>
      <c r="G95" s="329">
        <v>134949.06599999999</v>
      </c>
      <c r="H95" s="201" t="s">
        <v>1449</v>
      </c>
      <c r="I95" s="329">
        <v>73568.971999999994</v>
      </c>
      <c r="J95" s="203" t="s">
        <v>1482</v>
      </c>
      <c r="K95" s="193"/>
      <c r="L95" s="329"/>
      <c r="M95" s="203"/>
      <c r="N95" s="329">
        <f t="shared" ref="N95:N98" si="29">+N94-I95-L95</f>
        <v>2.9999931575730443E-4</v>
      </c>
      <c r="O95" s="329">
        <f t="shared" si="28"/>
        <v>806025.07029999921</v>
      </c>
      <c r="P95" s="259"/>
    </row>
    <row r="96" spans="1:16" x14ac:dyDescent="0.15">
      <c r="A96" s="193"/>
      <c r="B96" s="193"/>
      <c r="C96" s="329"/>
      <c r="D96" s="201"/>
      <c r="E96" s="193"/>
      <c r="F96" s="203"/>
      <c r="G96" s="329"/>
      <c r="H96" s="201" t="s">
        <v>1449</v>
      </c>
      <c r="I96" s="329">
        <v>136062.45800000001</v>
      </c>
      <c r="J96" s="203" t="s">
        <v>1475</v>
      </c>
      <c r="K96" s="193" t="s">
        <v>1505</v>
      </c>
      <c r="L96" s="329">
        <v>34917.040000000001</v>
      </c>
      <c r="M96" s="203" t="s">
        <v>1475</v>
      </c>
      <c r="N96" s="329">
        <f>G88+N95-I96-L96</f>
        <v>50724.520299999313</v>
      </c>
      <c r="O96" s="329">
        <f t="shared" ref="O96:O97" si="30">O95+G96-I96-L96</f>
        <v>635045.57229999918</v>
      </c>
      <c r="P96" s="259"/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1449</v>
      </c>
      <c r="I97" s="329"/>
      <c r="J97" s="203"/>
      <c r="K97" s="193" t="s">
        <v>1505</v>
      </c>
      <c r="L97" s="329">
        <v>33029.879999999997</v>
      </c>
      <c r="M97" s="203" t="s">
        <v>1475</v>
      </c>
      <c r="N97" s="329">
        <f t="shared" ref="N97" si="31">+N96-I97-L97</f>
        <v>17694.640299999315</v>
      </c>
      <c r="O97" s="329">
        <f t="shared" si="30"/>
        <v>602015.69229999918</v>
      </c>
      <c r="P97" s="259"/>
    </row>
    <row r="98" spans="1:16" x14ac:dyDescent="0.15">
      <c r="A98" s="193"/>
      <c r="B98" s="193"/>
      <c r="C98" s="329"/>
      <c r="D98" s="201"/>
      <c r="E98" s="193"/>
      <c r="F98" s="203"/>
      <c r="G98" s="329"/>
      <c r="H98" s="201" t="s">
        <v>1449</v>
      </c>
      <c r="I98" s="329"/>
      <c r="J98" s="203"/>
      <c r="K98" s="193" t="s">
        <v>1505</v>
      </c>
      <c r="L98" s="329">
        <v>17694.64</v>
      </c>
      <c r="M98" s="203" t="s">
        <v>1475</v>
      </c>
      <c r="N98" s="329">
        <f t="shared" si="29"/>
        <v>2.9999931575730443E-4</v>
      </c>
      <c r="O98" s="329">
        <f t="shared" si="28"/>
        <v>584321.05229999917</v>
      </c>
      <c r="P98" s="259"/>
    </row>
    <row r="99" spans="1:16" x14ac:dyDescent="0.15">
      <c r="A99" s="193"/>
      <c r="B99" s="193"/>
      <c r="C99" s="329"/>
      <c r="D99" s="201"/>
      <c r="E99" s="193"/>
      <c r="F99" s="203"/>
      <c r="G99" s="329"/>
      <c r="H99" s="201" t="s">
        <v>1449</v>
      </c>
      <c r="I99" s="329"/>
      <c r="J99" s="203"/>
      <c r="K99" s="193" t="s">
        <v>1504</v>
      </c>
      <c r="L99" s="329">
        <v>25756.06</v>
      </c>
      <c r="M99" s="203" t="s">
        <v>1483</v>
      </c>
      <c r="N99" s="329">
        <f>G89+N98-I99-L99</f>
        <v>64106.940299999318</v>
      </c>
      <c r="O99" s="329">
        <f t="shared" ref="O99:O101" si="32">O98+G99-I99-L99</f>
        <v>558564.99229999911</v>
      </c>
      <c r="P99" s="259"/>
    </row>
    <row r="100" spans="1:16" x14ac:dyDescent="0.15">
      <c r="A100" s="193"/>
      <c r="B100" s="193"/>
      <c r="C100" s="329"/>
      <c r="D100" s="201"/>
      <c r="E100" s="193"/>
      <c r="F100" s="203"/>
      <c r="G100" s="329"/>
      <c r="H100" s="201" t="s">
        <v>1449</v>
      </c>
      <c r="I100" s="329"/>
      <c r="J100" s="203"/>
      <c r="K100" s="193" t="s">
        <v>1504</v>
      </c>
      <c r="L100" s="329">
        <v>17939.54</v>
      </c>
      <c r="M100" s="203" t="s">
        <v>1483</v>
      </c>
      <c r="N100" s="329">
        <f t="shared" ref="N100:N101" si="33">+N99-I100-L100</f>
        <v>46167.400299999317</v>
      </c>
      <c r="O100" s="329">
        <f t="shared" si="32"/>
        <v>540625.45229999907</v>
      </c>
      <c r="P100" s="259"/>
    </row>
    <row r="101" spans="1:16" x14ac:dyDescent="0.15">
      <c r="A101" s="193"/>
      <c r="B101" s="193"/>
      <c r="C101" s="329"/>
      <c r="D101" s="201"/>
      <c r="E101" s="193"/>
      <c r="F101" s="203"/>
      <c r="G101" s="329"/>
      <c r="H101" s="201" t="s">
        <v>1449</v>
      </c>
      <c r="I101" s="329"/>
      <c r="J101" s="203"/>
      <c r="K101" s="193" t="s">
        <v>1504</v>
      </c>
      <c r="L101" s="329">
        <v>17504.43</v>
      </c>
      <c r="M101" s="203" t="s">
        <v>1483</v>
      </c>
      <c r="N101" s="329">
        <f t="shared" si="33"/>
        <v>28662.970299999317</v>
      </c>
      <c r="O101" s="329">
        <f t="shared" si="32"/>
        <v>523121.02229999908</v>
      </c>
      <c r="P101" s="259"/>
    </row>
    <row r="102" spans="1:16" x14ac:dyDescent="0.15">
      <c r="A102" s="193"/>
      <c r="B102" s="193"/>
      <c r="C102" s="329"/>
      <c r="D102" s="201"/>
      <c r="E102" s="193"/>
      <c r="F102" s="203"/>
      <c r="G102" s="329"/>
      <c r="H102" s="201" t="s">
        <v>1449</v>
      </c>
      <c r="I102" s="329"/>
      <c r="J102" s="203"/>
      <c r="K102" s="193" t="s">
        <v>1504</v>
      </c>
      <c r="L102" s="329">
        <v>28662.97</v>
      </c>
      <c r="M102" s="203" t="s">
        <v>1483</v>
      </c>
      <c r="N102" s="329">
        <f t="shared" si="26"/>
        <v>2.9999931575730443E-4</v>
      </c>
      <c r="O102" s="329">
        <f t="shared" si="27"/>
        <v>494458.05229999905</v>
      </c>
      <c r="P102" s="259"/>
    </row>
    <row r="103" spans="1:16" x14ac:dyDescent="0.15">
      <c r="A103" s="193"/>
      <c r="B103" s="193"/>
      <c r="C103" s="329"/>
      <c r="D103" s="201"/>
      <c r="E103" s="193"/>
      <c r="F103" s="203"/>
      <c r="G103" s="329"/>
      <c r="H103" s="201" t="s">
        <v>1449</v>
      </c>
      <c r="I103" s="329"/>
      <c r="J103" s="203"/>
      <c r="K103" s="193" t="s">
        <v>1505</v>
      </c>
      <c r="L103" s="329">
        <v>60256.34</v>
      </c>
      <c r="M103" s="203" t="s">
        <v>1475</v>
      </c>
      <c r="N103" s="329">
        <f>G91+N102-I103-L103</f>
        <v>164554.64629999932</v>
      </c>
      <c r="O103" s="329">
        <f t="shared" ref="O103:O107" si="34">O102+G103-I103-L103</f>
        <v>434201.71229999908</v>
      </c>
      <c r="P103" s="259"/>
    </row>
    <row r="104" spans="1:16" x14ac:dyDescent="0.15">
      <c r="A104" s="193"/>
      <c r="B104" s="193"/>
      <c r="C104" s="329"/>
      <c r="D104" s="201" t="s">
        <v>1450</v>
      </c>
      <c r="E104" s="193" t="s">
        <v>1283</v>
      </c>
      <c r="F104" s="203" t="s">
        <v>1485</v>
      </c>
      <c r="G104" s="329">
        <v>89813</v>
      </c>
      <c r="H104" s="201" t="s">
        <v>1450</v>
      </c>
      <c r="I104" s="329">
        <v>35059</v>
      </c>
      <c r="J104" s="203" t="s">
        <v>1475</v>
      </c>
      <c r="K104" s="193" t="s">
        <v>1505</v>
      </c>
      <c r="L104" s="329">
        <v>72432.929999999993</v>
      </c>
      <c r="M104" s="203" t="s">
        <v>1475</v>
      </c>
      <c r="N104" s="329">
        <f t="shared" ref="N104:N107" si="35">+N103-I104-L104</f>
        <v>57062.716299999331</v>
      </c>
      <c r="O104" s="329">
        <f t="shared" si="34"/>
        <v>416522.78229999909</v>
      </c>
      <c r="P104" s="259"/>
    </row>
    <row r="105" spans="1:16" x14ac:dyDescent="0.15">
      <c r="A105" s="193"/>
      <c r="B105" s="193"/>
      <c r="C105" s="329"/>
      <c r="D105" s="201"/>
      <c r="E105" s="193"/>
      <c r="F105" s="203"/>
      <c r="G105" s="329"/>
      <c r="H105" s="201" t="s">
        <v>1450</v>
      </c>
      <c r="I105" s="329"/>
      <c r="J105" s="203"/>
      <c r="K105" s="193" t="s">
        <v>1505</v>
      </c>
      <c r="L105" s="329">
        <v>34975.61</v>
      </c>
      <c r="M105" s="203" t="s">
        <v>1475</v>
      </c>
      <c r="N105" s="329">
        <f t="shared" si="35"/>
        <v>22087.10629999933</v>
      </c>
      <c r="O105" s="329">
        <f t="shared" si="34"/>
        <v>381547.1722999991</v>
      </c>
      <c r="P105" s="259"/>
    </row>
    <row r="106" spans="1:16" x14ac:dyDescent="0.15">
      <c r="A106" s="193"/>
      <c r="B106" s="193"/>
      <c r="C106" s="329"/>
      <c r="D106" s="201"/>
      <c r="E106" s="193"/>
      <c r="F106" s="193"/>
      <c r="G106" s="329"/>
      <c r="H106" s="201" t="s">
        <v>1450</v>
      </c>
      <c r="I106" s="329"/>
      <c r="J106" s="203"/>
      <c r="K106" s="193" t="s">
        <v>1505</v>
      </c>
      <c r="L106" s="329">
        <v>3832.38</v>
      </c>
      <c r="M106" s="203" t="s">
        <v>1475</v>
      </c>
      <c r="N106" s="329">
        <f t="shared" si="35"/>
        <v>18254.726299999329</v>
      </c>
      <c r="O106" s="329">
        <f t="shared" si="34"/>
        <v>377714.7922999991</v>
      </c>
      <c r="P106" s="259"/>
    </row>
    <row r="107" spans="1:16" x14ac:dyDescent="0.15">
      <c r="A107" s="193"/>
      <c r="B107" s="193"/>
      <c r="C107" s="329"/>
      <c r="D107" s="201"/>
      <c r="E107" s="193"/>
      <c r="F107" s="193"/>
      <c r="G107" s="329"/>
      <c r="H107" s="201" t="s">
        <v>1450</v>
      </c>
      <c r="I107" s="329"/>
      <c r="J107" s="203"/>
      <c r="K107" s="193" t="s">
        <v>1505</v>
      </c>
      <c r="L107" s="329">
        <v>3815.41</v>
      </c>
      <c r="M107" s="203" t="s">
        <v>1475</v>
      </c>
      <c r="N107" s="329">
        <f t="shared" si="35"/>
        <v>14439.316299999329</v>
      </c>
      <c r="O107" s="329">
        <f t="shared" si="34"/>
        <v>373899.38229999912</v>
      </c>
      <c r="P107" s="259"/>
    </row>
    <row r="108" spans="1:16" x14ac:dyDescent="0.15">
      <c r="A108" s="193"/>
      <c r="B108" s="193"/>
      <c r="C108" s="329"/>
      <c r="D108" s="201"/>
      <c r="E108" s="193"/>
      <c r="F108" s="203"/>
      <c r="G108" s="329"/>
      <c r="H108" s="201" t="s">
        <v>1450</v>
      </c>
      <c r="I108" s="329"/>
      <c r="J108" s="203"/>
      <c r="K108" s="193" t="s">
        <v>1505</v>
      </c>
      <c r="L108" s="329">
        <v>14439.316000000001</v>
      </c>
      <c r="M108" s="203" t="s">
        <v>1475</v>
      </c>
      <c r="N108" s="329">
        <f t="shared" si="26"/>
        <v>2.9999932849023025E-4</v>
      </c>
      <c r="O108" s="329">
        <f t="shared" si="27"/>
        <v>359460.06629999913</v>
      </c>
      <c r="P108" s="259"/>
    </row>
    <row r="109" spans="1:16" x14ac:dyDescent="0.15">
      <c r="A109" s="193"/>
      <c r="B109" s="193"/>
      <c r="C109" s="329"/>
      <c r="D109" s="201"/>
      <c r="E109" s="193"/>
      <c r="F109" s="203"/>
      <c r="G109" s="329"/>
      <c r="H109" s="201" t="s">
        <v>1450</v>
      </c>
      <c r="I109" s="329"/>
      <c r="J109" s="203"/>
      <c r="K109" s="193" t="s">
        <v>1504</v>
      </c>
      <c r="L109" s="329">
        <v>15794.474</v>
      </c>
      <c r="M109" s="203" t="s">
        <v>1484</v>
      </c>
      <c r="N109" s="329">
        <f>G92+N108-I109-L109</f>
        <v>118903.52629999931</v>
      </c>
      <c r="O109" s="329">
        <f t="shared" ref="O109:O112" si="36">O108+G109-I109-L109</f>
        <v>343665.59229999915</v>
      </c>
      <c r="P109" s="259"/>
    </row>
    <row r="110" spans="1:16" x14ac:dyDescent="0.15">
      <c r="A110" s="193"/>
      <c r="B110" s="193"/>
      <c r="C110" s="329"/>
      <c r="D110" s="201" t="s">
        <v>1463</v>
      </c>
      <c r="E110" s="193" t="s">
        <v>319</v>
      </c>
      <c r="F110" s="203" t="s">
        <v>1475</v>
      </c>
      <c r="G110" s="329">
        <v>48642.667000000001</v>
      </c>
      <c r="H110" s="201" t="s">
        <v>1463</v>
      </c>
      <c r="I110" s="329">
        <v>4401.84</v>
      </c>
      <c r="J110" s="203" t="s">
        <v>1484</v>
      </c>
      <c r="K110" s="193" t="s">
        <v>1504</v>
      </c>
      <c r="L110" s="329">
        <v>57959.81</v>
      </c>
      <c r="M110" s="203" t="s">
        <v>1484</v>
      </c>
      <c r="N110" s="329">
        <f t="shared" ref="N110:N112" si="37">+N109-I110-L110</f>
        <v>56541.87629999932</v>
      </c>
      <c r="O110" s="329">
        <f t="shared" si="36"/>
        <v>329946.60929999914</v>
      </c>
      <c r="P110" s="259"/>
    </row>
    <row r="111" spans="1:16" x14ac:dyDescent="0.15">
      <c r="A111" s="193"/>
      <c r="B111" s="193"/>
      <c r="C111" s="329"/>
      <c r="D111" s="201" t="s">
        <v>1463</v>
      </c>
      <c r="E111" s="193" t="s">
        <v>319</v>
      </c>
      <c r="F111" s="203" t="s">
        <v>1476</v>
      </c>
      <c r="G111" s="329">
        <v>310942.95600000001</v>
      </c>
      <c r="H111" s="201" t="s">
        <v>1463</v>
      </c>
      <c r="I111" s="329"/>
      <c r="J111" s="203"/>
      <c r="K111" s="193" t="s">
        <v>1504</v>
      </c>
      <c r="L111" s="329">
        <v>42840.38</v>
      </c>
      <c r="M111" s="203" t="s">
        <v>1484</v>
      </c>
      <c r="N111" s="329">
        <f t="shared" si="37"/>
        <v>13701.496299999322</v>
      </c>
      <c r="O111" s="329">
        <f t="shared" si="36"/>
        <v>598049.1852999992</v>
      </c>
      <c r="P111" s="259"/>
    </row>
    <row r="112" spans="1:16" x14ac:dyDescent="0.15">
      <c r="A112" s="193"/>
      <c r="B112" s="193"/>
      <c r="C112" s="329"/>
      <c r="D112" s="201"/>
      <c r="E112" s="193"/>
      <c r="F112" s="203"/>
      <c r="G112" s="329"/>
      <c r="H112" s="201" t="s">
        <v>1463</v>
      </c>
      <c r="I112" s="329"/>
      <c r="J112" s="203"/>
      <c r="K112" s="193" t="s">
        <v>1504</v>
      </c>
      <c r="L112" s="329">
        <v>1226.01</v>
      </c>
      <c r="M112" s="203" t="s">
        <v>1484</v>
      </c>
      <c r="N112" s="329">
        <f t="shared" si="37"/>
        <v>12475.486299999322</v>
      </c>
      <c r="O112" s="329">
        <f t="shared" si="36"/>
        <v>596823.17529999919</v>
      </c>
      <c r="P112" s="259"/>
    </row>
    <row r="113" spans="1:16" x14ac:dyDescent="0.15">
      <c r="A113" s="193"/>
      <c r="B113" s="193"/>
      <c r="C113" s="329"/>
      <c r="D113" s="201"/>
      <c r="E113" s="193"/>
      <c r="F113" s="203"/>
      <c r="G113" s="329"/>
      <c r="H113" s="201" t="s">
        <v>1451</v>
      </c>
      <c r="I113" s="329">
        <v>12475.486000000001</v>
      </c>
      <c r="J113" s="203" t="s">
        <v>1484</v>
      </c>
      <c r="K113" s="193"/>
      <c r="L113" s="329"/>
      <c r="M113" s="203"/>
      <c r="N113" s="329">
        <f t="shared" si="26"/>
        <v>2.9999932121427264E-4</v>
      </c>
      <c r="O113" s="329">
        <f t="shared" si="27"/>
        <v>584347.68929999915</v>
      </c>
      <c r="P113" s="259"/>
    </row>
    <row r="114" spans="1:16" x14ac:dyDescent="0.15">
      <c r="A114" s="193"/>
      <c r="B114" s="193"/>
      <c r="C114" s="329"/>
      <c r="D114" s="201"/>
      <c r="E114" s="193"/>
      <c r="F114" s="203"/>
      <c r="G114" s="329"/>
      <c r="H114" s="201" t="s">
        <v>1451</v>
      </c>
      <c r="I114" s="329">
        <v>38711.694000000003</v>
      </c>
      <c r="J114" s="203" t="s">
        <v>1475</v>
      </c>
      <c r="K114" s="193" t="s">
        <v>1505</v>
      </c>
      <c r="L114" s="329">
        <v>38607.97</v>
      </c>
      <c r="M114" s="203" t="s">
        <v>1475</v>
      </c>
      <c r="N114" s="329">
        <f>G95+N113-I114-L114</f>
        <v>57629.402299999303</v>
      </c>
      <c r="O114" s="329">
        <f t="shared" ref="O114:O116" si="38">O113+G114-I114-L114</f>
        <v>507028.02529999916</v>
      </c>
      <c r="P114" s="259"/>
    </row>
    <row r="115" spans="1:16" x14ac:dyDescent="0.15">
      <c r="A115" s="193"/>
      <c r="B115" s="193"/>
      <c r="C115" s="329"/>
      <c r="D115" s="201"/>
      <c r="E115" s="193"/>
      <c r="F115" s="193"/>
      <c r="G115" s="329"/>
      <c r="H115" s="201" t="s">
        <v>1451</v>
      </c>
      <c r="I115" s="329"/>
      <c r="J115" s="203"/>
      <c r="K115" s="193" t="s">
        <v>1505</v>
      </c>
      <c r="L115" s="329">
        <v>39666.68</v>
      </c>
      <c r="M115" s="203" t="s">
        <v>1475</v>
      </c>
      <c r="N115" s="329">
        <f t="shared" ref="N115:N116" si="39">+N114-I115-L115</f>
        <v>17962.722299999303</v>
      </c>
      <c r="O115" s="329">
        <f t="shared" si="38"/>
        <v>467361.34529999917</v>
      </c>
      <c r="P115" s="259"/>
    </row>
    <row r="116" spans="1:16" x14ac:dyDescent="0.15">
      <c r="A116" s="193"/>
      <c r="B116" s="193"/>
      <c r="C116" s="329"/>
      <c r="D116" s="201"/>
      <c r="E116" s="193"/>
      <c r="F116" s="203"/>
      <c r="G116" s="329"/>
      <c r="H116" s="201" t="s">
        <v>1451</v>
      </c>
      <c r="I116" s="329"/>
      <c r="J116" s="193"/>
      <c r="K116" s="193" t="s">
        <v>1505</v>
      </c>
      <c r="L116" s="329">
        <v>5324.51</v>
      </c>
      <c r="M116" s="203" t="s">
        <v>1475</v>
      </c>
      <c r="N116" s="329">
        <f t="shared" si="39"/>
        <v>12638.212299999303</v>
      </c>
      <c r="O116" s="329">
        <f t="shared" si="38"/>
        <v>462036.83529999916</v>
      </c>
      <c r="P116" s="259"/>
    </row>
    <row r="117" spans="1:16" x14ac:dyDescent="0.15">
      <c r="A117" s="193"/>
      <c r="B117" s="193"/>
      <c r="C117" s="329"/>
      <c r="D117" s="201"/>
      <c r="E117" s="193"/>
      <c r="F117" s="203"/>
      <c r="G117" s="329"/>
      <c r="H117" s="201" t="s">
        <v>1451</v>
      </c>
      <c r="I117" s="329"/>
      <c r="J117" s="193"/>
      <c r="K117" s="193" t="s">
        <v>1505</v>
      </c>
      <c r="L117" s="329">
        <v>3457.79</v>
      </c>
      <c r="M117" s="203" t="s">
        <v>1475</v>
      </c>
      <c r="N117" s="329">
        <f t="shared" si="26"/>
        <v>9180.4222999993035</v>
      </c>
      <c r="O117" s="329">
        <f t="shared" si="27"/>
        <v>458579.04529999918</v>
      </c>
      <c r="P117" s="259"/>
    </row>
    <row r="118" spans="1:16" x14ac:dyDescent="0.15">
      <c r="A118" s="193"/>
      <c r="B118" s="193"/>
      <c r="C118" s="329"/>
      <c r="D118" s="201"/>
      <c r="E118" s="193"/>
      <c r="F118" s="203"/>
      <c r="G118" s="329"/>
      <c r="H118" s="201" t="s">
        <v>1451</v>
      </c>
      <c r="I118" s="329"/>
      <c r="J118" s="203"/>
      <c r="K118" s="193" t="s">
        <v>1505</v>
      </c>
      <c r="L118" s="329">
        <v>1697.93</v>
      </c>
      <c r="M118" s="203" t="s">
        <v>1475</v>
      </c>
      <c r="N118" s="329">
        <f t="shared" si="26"/>
        <v>7482.4922999993032</v>
      </c>
      <c r="O118" s="329">
        <f t="shared" si="27"/>
        <v>456881.11529999919</v>
      </c>
      <c r="P118" s="259"/>
    </row>
    <row r="119" spans="1:16" x14ac:dyDescent="0.15">
      <c r="A119" s="193"/>
      <c r="B119" s="193"/>
      <c r="C119" s="329"/>
      <c r="D119" s="201"/>
      <c r="E119" s="193"/>
      <c r="F119" s="203"/>
      <c r="G119" s="329"/>
      <c r="H119" s="201" t="s">
        <v>1451</v>
      </c>
      <c r="I119" s="329"/>
      <c r="J119" s="203"/>
      <c r="K119" s="193" t="s">
        <v>1505</v>
      </c>
      <c r="L119" s="329">
        <v>7482.4920000000002</v>
      </c>
      <c r="M119" s="203" t="s">
        <v>1475</v>
      </c>
      <c r="N119" s="329">
        <f t="shared" si="26"/>
        <v>2.9999930302437861E-4</v>
      </c>
      <c r="O119" s="329">
        <f t="shared" si="27"/>
        <v>449398.62329999916</v>
      </c>
      <c r="P119" s="259"/>
    </row>
    <row r="120" spans="1:16" x14ac:dyDescent="0.15">
      <c r="A120" s="193"/>
      <c r="B120" s="193"/>
      <c r="C120" s="329"/>
      <c r="D120" s="201"/>
      <c r="E120" s="193"/>
      <c r="F120" s="203"/>
      <c r="G120" s="329"/>
      <c r="H120" s="201" t="s">
        <v>1451</v>
      </c>
      <c r="I120" s="329"/>
      <c r="J120" s="203"/>
      <c r="K120" s="193" t="s">
        <v>1504</v>
      </c>
      <c r="L120" s="329">
        <v>707.52800000000002</v>
      </c>
      <c r="M120" s="203" t="s">
        <v>1485</v>
      </c>
      <c r="N120" s="329">
        <f>G104+N119-I120-L120</f>
        <v>89105.472299999296</v>
      </c>
      <c r="O120" s="329">
        <f t="shared" ref="O120:O124" si="40">O119+G120-I120-L120</f>
        <v>448691.09529999917</v>
      </c>
      <c r="P120" s="259"/>
    </row>
    <row r="121" spans="1:16" x14ac:dyDescent="0.15">
      <c r="A121" s="193"/>
      <c r="B121" s="193"/>
      <c r="C121" s="329"/>
      <c r="D121" s="201"/>
      <c r="E121" s="193"/>
      <c r="F121" s="203"/>
      <c r="G121" s="329"/>
      <c r="H121" s="201" t="s">
        <v>1451</v>
      </c>
      <c r="I121" s="329"/>
      <c r="J121" s="193"/>
      <c r="K121" s="193" t="s">
        <v>1504</v>
      </c>
      <c r="L121" s="329">
        <v>31218.97</v>
      </c>
      <c r="M121" s="203" t="s">
        <v>1485</v>
      </c>
      <c r="N121" s="329">
        <f t="shared" ref="N121:N124" si="41">+N120-I121-L121</f>
        <v>57886.502299999294</v>
      </c>
      <c r="O121" s="329">
        <f t="shared" si="40"/>
        <v>417472.12529999914</v>
      </c>
      <c r="P121" s="259"/>
    </row>
    <row r="122" spans="1:16" x14ac:dyDescent="0.15">
      <c r="A122" s="193"/>
      <c r="B122" s="193"/>
      <c r="C122" s="329"/>
      <c r="D122" s="201"/>
      <c r="E122" s="193"/>
      <c r="F122" s="203"/>
      <c r="G122" s="329"/>
      <c r="H122" s="201" t="s">
        <v>1451</v>
      </c>
      <c r="I122" s="329"/>
      <c r="J122" s="193"/>
      <c r="K122" s="193" t="s">
        <v>1504</v>
      </c>
      <c r="L122" s="329">
        <v>42148.66</v>
      </c>
      <c r="M122" s="203" t="s">
        <v>1485</v>
      </c>
      <c r="N122" s="329">
        <f t="shared" si="41"/>
        <v>15737.842299999291</v>
      </c>
      <c r="O122" s="329">
        <f t="shared" si="40"/>
        <v>375323.46529999911</v>
      </c>
      <c r="P122" s="259"/>
    </row>
    <row r="123" spans="1:16" x14ac:dyDescent="0.15">
      <c r="A123" s="193"/>
      <c r="B123" s="193"/>
      <c r="C123" s="329"/>
      <c r="D123" s="201"/>
      <c r="E123" s="193"/>
      <c r="F123" s="203"/>
      <c r="G123" s="329"/>
      <c r="H123" s="201" t="s">
        <v>1451</v>
      </c>
      <c r="I123" s="329"/>
      <c r="J123" s="193"/>
      <c r="K123" s="193" t="s">
        <v>1504</v>
      </c>
      <c r="L123" s="329">
        <v>14118.8</v>
      </c>
      <c r="M123" s="203" t="s">
        <v>1485</v>
      </c>
      <c r="N123" s="329">
        <f t="shared" si="41"/>
        <v>1619.0422999992916</v>
      </c>
      <c r="O123" s="329">
        <f t="shared" si="40"/>
        <v>361204.66529999912</v>
      </c>
      <c r="P123" s="259"/>
    </row>
    <row r="124" spans="1:16" x14ac:dyDescent="0.15">
      <c r="A124" s="193"/>
      <c r="B124" s="193"/>
      <c r="C124" s="329"/>
      <c r="D124" s="201" t="s">
        <v>1464</v>
      </c>
      <c r="E124" s="193" t="s">
        <v>319</v>
      </c>
      <c r="F124" s="203" t="s">
        <v>1477</v>
      </c>
      <c r="G124" s="329">
        <v>356390.48200000002</v>
      </c>
      <c r="H124" s="201" t="s">
        <v>1464</v>
      </c>
      <c r="I124" s="329">
        <v>1619.0419999999999</v>
      </c>
      <c r="J124" s="203" t="s">
        <v>1485</v>
      </c>
      <c r="K124" s="193"/>
      <c r="L124" s="329"/>
      <c r="M124" s="203"/>
      <c r="N124" s="329">
        <f t="shared" si="41"/>
        <v>2.9999929165569483E-4</v>
      </c>
      <c r="O124" s="329">
        <f t="shared" si="40"/>
        <v>715976.10529999912</v>
      </c>
      <c r="P124" s="259"/>
    </row>
    <row r="125" spans="1:16" x14ac:dyDescent="0.15">
      <c r="A125" s="193"/>
      <c r="B125" s="193"/>
      <c r="C125" s="329"/>
      <c r="D125" s="201"/>
      <c r="E125" s="193"/>
      <c r="F125" s="203"/>
      <c r="G125" s="329"/>
      <c r="H125" s="201" t="s">
        <v>1464</v>
      </c>
      <c r="I125" s="329">
        <v>5717.518</v>
      </c>
      <c r="J125" s="203" t="s">
        <v>1475</v>
      </c>
      <c r="K125" s="193" t="s">
        <v>1505</v>
      </c>
      <c r="L125" s="329">
        <v>32715.8</v>
      </c>
      <c r="M125" s="203" t="s">
        <v>1475</v>
      </c>
      <c r="N125" s="329">
        <f>G110+N124-I125-L125</f>
        <v>10209.349299999292</v>
      </c>
      <c r="O125" s="329">
        <f t="shared" ref="O125:O126" si="42">O124+G125-I125-L125</f>
        <v>677542.78729999904</v>
      </c>
      <c r="P125" s="259"/>
    </row>
    <row r="126" spans="1:16" x14ac:dyDescent="0.15">
      <c r="A126" s="193"/>
      <c r="B126" s="193"/>
      <c r="C126" s="329"/>
      <c r="D126" s="201"/>
      <c r="E126" s="193"/>
      <c r="F126" s="203"/>
      <c r="G126" s="329"/>
      <c r="H126" s="201" t="s">
        <v>1464</v>
      </c>
      <c r="I126" s="329"/>
      <c r="J126" s="193"/>
      <c r="K126" s="193" t="s">
        <v>1505</v>
      </c>
      <c r="L126" s="329">
        <v>10209.349</v>
      </c>
      <c r="M126" s="203" t="s">
        <v>1475</v>
      </c>
      <c r="N126" s="329">
        <f t="shared" ref="N126" si="43">+N125-I126-L126</f>
        <v>2.9999929211044218E-4</v>
      </c>
      <c r="O126" s="329">
        <f t="shared" si="42"/>
        <v>667333.43829999899</v>
      </c>
      <c r="P126" s="259"/>
    </row>
    <row r="127" spans="1:16" x14ac:dyDescent="0.15">
      <c r="A127" s="193"/>
      <c r="B127" s="193"/>
      <c r="C127" s="329"/>
      <c r="D127" s="201"/>
      <c r="E127" s="193"/>
      <c r="F127" s="203"/>
      <c r="G127" s="329"/>
      <c r="H127" s="201" t="s">
        <v>1464</v>
      </c>
      <c r="I127" s="329"/>
      <c r="J127" s="193"/>
      <c r="K127" s="193" t="s">
        <v>1505</v>
      </c>
      <c r="L127" s="329">
        <v>503.78100000000001</v>
      </c>
      <c r="M127" s="203" t="s">
        <v>1476</v>
      </c>
      <c r="N127" s="329">
        <f>G111+N126-I127-L127</f>
        <v>310439.1752999993</v>
      </c>
      <c r="O127" s="329">
        <f t="shared" ref="O127:O130" si="44">O126+G127-I127-L127</f>
        <v>666829.65729999903</v>
      </c>
      <c r="P127" s="259"/>
    </row>
    <row r="128" spans="1:16" x14ac:dyDescent="0.15">
      <c r="A128" s="193"/>
      <c r="B128" s="193"/>
      <c r="C128" s="329"/>
      <c r="D128" s="201"/>
      <c r="E128" s="193"/>
      <c r="F128" s="193"/>
      <c r="G128" s="329"/>
      <c r="H128" s="201" t="s">
        <v>1464</v>
      </c>
      <c r="I128" s="329"/>
      <c r="J128" s="203"/>
      <c r="K128" s="193" t="s">
        <v>1505</v>
      </c>
      <c r="L128" s="329">
        <v>32459.06</v>
      </c>
      <c r="M128" s="203" t="s">
        <v>1476</v>
      </c>
      <c r="N128" s="329">
        <f t="shared" ref="N128:N130" si="45">+N127-I128-L128</f>
        <v>277980.11529999931</v>
      </c>
      <c r="O128" s="329">
        <f t="shared" si="44"/>
        <v>634370.59729999898</v>
      </c>
      <c r="P128" s="259"/>
    </row>
    <row r="129" spans="1:16" x14ac:dyDescent="0.15">
      <c r="A129" s="193"/>
      <c r="B129" s="193"/>
      <c r="C129" s="329"/>
      <c r="D129" s="201" t="s">
        <v>1465</v>
      </c>
      <c r="E129" s="193" t="s">
        <v>319</v>
      </c>
      <c r="F129" s="203" t="s">
        <v>1477</v>
      </c>
      <c r="G129" s="329">
        <v>269590.696</v>
      </c>
      <c r="H129" s="201" t="s">
        <v>1465</v>
      </c>
      <c r="I129" s="329">
        <v>12323.96</v>
      </c>
      <c r="J129" s="203" t="s">
        <v>1476</v>
      </c>
      <c r="K129" s="193" t="s">
        <v>1505</v>
      </c>
      <c r="L129" s="329">
        <v>42347.19</v>
      </c>
      <c r="M129" s="203" t="s">
        <v>1476</v>
      </c>
      <c r="N129" s="329">
        <f t="shared" si="45"/>
        <v>223308.96529999928</v>
      </c>
      <c r="O129" s="329">
        <f t="shared" si="44"/>
        <v>849290.14329999895</v>
      </c>
      <c r="P129" s="259"/>
    </row>
    <row r="130" spans="1:16" x14ac:dyDescent="0.15">
      <c r="A130" s="193"/>
      <c r="B130" s="193"/>
      <c r="C130" s="329"/>
      <c r="D130" s="201"/>
      <c r="E130" s="193"/>
      <c r="F130" s="203"/>
      <c r="G130" s="329"/>
      <c r="H130" s="201" t="s">
        <v>1465</v>
      </c>
      <c r="I130" s="329"/>
      <c r="J130" s="203"/>
      <c r="K130" s="193" t="s">
        <v>1505</v>
      </c>
      <c r="L130" s="329">
        <v>10616.75</v>
      </c>
      <c r="M130" s="203" t="s">
        <v>1476</v>
      </c>
      <c r="N130" s="329">
        <f t="shared" si="45"/>
        <v>212692.21529999928</v>
      </c>
      <c r="O130" s="329">
        <f t="shared" si="44"/>
        <v>838673.39329999895</v>
      </c>
      <c r="P130" s="259"/>
    </row>
    <row r="131" spans="1:16" x14ac:dyDescent="0.15">
      <c r="A131" s="193"/>
      <c r="B131" s="193"/>
      <c r="C131" s="329"/>
      <c r="D131" s="201"/>
      <c r="E131" s="193"/>
      <c r="F131" s="203"/>
      <c r="G131" s="329"/>
      <c r="H131" s="201" t="s">
        <v>1465</v>
      </c>
      <c r="I131" s="329"/>
      <c r="J131" s="203"/>
      <c r="K131" s="193" t="s">
        <v>1505</v>
      </c>
      <c r="L131" s="329">
        <v>8524.15</v>
      </c>
      <c r="M131" s="203" t="s">
        <v>1476</v>
      </c>
      <c r="N131" s="329">
        <f t="shared" si="26"/>
        <v>204168.06529999929</v>
      </c>
      <c r="O131" s="329">
        <f t="shared" si="27"/>
        <v>830149.24329999893</v>
      </c>
      <c r="P131" s="259"/>
    </row>
    <row r="132" spans="1:16" x14ac:dyDescent="0.15">
      <c r="A132" s="193"/>
      <c r="B132" s="193"/>
      <c r="C132" s="329"/>
      <c r="D132" s="201"/>
      <c r="E132" s="193"/>
      <c r="F132" s="203"/>
      <c r="G132" s="329"/>
      <c r="H132" s="201" t="s">
        <v>1465</v>
      </c>
      <c r="I132" s="329"/>
      <c r="J132" s="193"/>
      <c r="K132" s="193" t="s">
        <v>1505</v>
      </c>
      <c r="L132" s="329">
        <v>57931.87</v>
      </c>
      <c r="M132" s="203" t="s">
        <v>1476</v>
      </c>
      <c r="N132" s="329">
        <f t="shared" si="26"/>
        <v>146236.19529999929</v>
      </c>
      <c r="O132" s="329">
        <f t="shared" si="27"/>
        <v>772217.37329999893</v>
      </c>
      <c r="P132" s="259"/>
    </row>
    <row r="133" spans="1:16" x14ac:dyDescent="0.15">
      <c r="A133" s="193"/>
      <c r="B133" s="193"/>
      <c r="C133" s="329"/>
      <c r="D133" s="201"/>
      <c r="E133" s="193"/>
      <c r="F133" s="203"/>
      <c r="G133" s="329"/>
      <c r="H133" s="201" t="s">
        <v>1465</v>
      </c>
      <c r="I133" s="329"/>
      <c r="J133" s="203"/>
      <c r="K133" s="193" t="s">
        <v>1505</v>
      </c>
      <c r="L133" s="329">
        <v>125306.39</v>
      </c>
      <c r="M133" s="203" t="s">
        <v>1476</v>
      </c>
      <c r="N133" s="329">
        <f t="shared" si="26"/>
        <v>20929.805299999294</v>
      </c>
      <c r="O133" s="329">
        <f t="shared" si="27"/>
        <v>646910.98329999892</v>
      </c>
      <c r="P133" s="259"/>
    </row>
    <row r="134" spans="1:16" x14ac:dyDescent="0.15">
      <c r="A134" s="193"/>
      <c r="B134" s="193"/>
      <c r="C134" s="329"/>
      <c r="D134" s="201"/>
      <c r="E134" s="193"/>
      <c r="F134" s="203"/>
      <c r="G134" s="329"/>
      <c r="H134" s="201" t="s">
        <v>1465</v>
      </c>
      <c r="I134" s="329"/>
      <c r="J134" s="203"/>
      <c r="K134" s="193" t="s">
        <v>1505</v>
      </c>
      <c r="L134" s="329">
        <v>20929.805</v>
      </c>
      <c r="M134" s="203" t="s">
        <v>1476</v>
      </c>
      <c r="N134" s="329">
        <f t="shared" si="26"/>
        <v>2.9999929392943159E-4</v>
      </c>
      <c r="O134" s="329">
        <f t="shared" si="27"/>
        <v>625981.17829999886</v>
      </c>
      <c r="P134" s="259"/>
    </row>
    <row r="135" spans="1:16" x14ac:dyDescent="0.15">
      <c r="A135" s="193"/>
      <c r="B135" s="193"/>
      <c r="C135" s="329"/>
      <c r="D135" s="201"/>
      <c r="E135" s="193"/>
      <c r="F135" s="203"/>
      <c r="G135" s="329"/>
      <c r="H135" s="201" t="s">
        <v>1465</v>
      </c>
      <c r="I135" s="329"/>
      <c r="J135" s="203"/>
      <c r="K135" s="193" t="s">
        <v>1505</v>
      </c>
      <c r="L135" s="329">
        <v>7507.9849999999997</v>
      </c>
      <c r="M135" s="203" t="s">
        <v>1477</v>
      </c>
      <c r="N135" s="329">
        <f>G124+G129+G136+N134-I135-L135</f>
        <v>798150.2802999994</v>
      </c>
      <c r="O135" s="329">
        <f t="shared" ref="O135:O139" si="46">O134+G135-I135-L135</f>
        <v>618473.19329999888</v>
      </c>
      <c r="P135" s="259"/>
    </row>
    <row r="136" spans="1:16" x14ac:dyDescent="0.15">
      <c r="A136" s="193"/>
      <c r="B136" s="193"/>
      <c r="C136" s="329"/>
      <c r="D136" s="201" t="s">
        <v>1466</v>
      </c>
      <c r="E136" s="193" t="s">
        <v>319</v>
      </c>
      <c r="F136" s="203" t="s">
        <v>1477</v>
      </c>
      <c r="G136" s="329">
        <v>179677.087</v>
      </c>
      <c r="H136" s="201" t="s">
        <v>1466</v>
      </c>
      <c r="I136" s="329">
        <v>36065.74</v>
      </c>
      <c r="J136" s="203" t="s">
        <v>1477</v>
      </c>
      <c r="K136" s="193" t="s">
        <v>1505</v>
      </c>
      <c r="L136" s="329">
        <v>33832.589999999997</v>
      </c>
      <c r="M136" s="203" t="s">
        <v>1477</v>
      </c>
      <c r="N136" s="329">
        <f t="shared" ref="N136:N139" si="47">+N135-I136-L136</f>
        <v>728251.95029999944</v>
      </c>
      <c r="O136" s="329">
        <f t="shared" si="46"/>
        <v>728251.95029999886</v>
      </c>
      <c r="P136" s="259"/>
    </row>
    <row r="137" spans="1:16" x14ac:dyDescent="0.15">
      <c r="A137" s="193"/>
      <c r="B137" s="193"/>
      <c r="C137" s="329"/>
      <c r="D137" s="201" t="s">
        <v>1466</v>
      </c>
      <c r="E137" s="193" t="s">
        <v>1283</v>
      </c>
      <c r="F137" s="203" t="s">
        <v>1486</v>
      </c>
      <c r="G137" s="329">
        <v>132790</v>
      </c>
      <c r="H137" s="201" t="s">
        <v>1466</v>
      </c>
      <c r="I137" s="329"/>
      <c r="J137" s="203"/>
      <c r="K137" s="193" t="s">
        <v>1505</v>
      </c>
      <c r="L137" s="329">
        <v>1045.2</v>
      </c>
      <c r="M137" s="203" t="s">
        <v>1477</v>
      </c>
      <c r="N137" s="329">
        <f t="shared" si="47"/>
        <v>727206.75029999949</v>
      </c>
      <c r="O137" s="329">
        <f t="shared" si="46"/>
        <v>859996.75029999891</v>
      </c>
      <c r="P137" s="259"/>
    </row>
    <row r="138" spans="1:16" x14ac:dyDescent="0.15">
      <c r="A138" s="193"/>
      <c r="B138" s="193"/>
      <c r="C138" s="329"/>
      <c r="D138" s="201"/>
      <c r="E138" s="193"/>
      <c r="F138" s="203"/>
      <c r="G138" s="329"/>
      <c r="H138" s="201" t="s">
        <v>1466</v>
      </c>
      <c r="I138" s="329"/>
      <c r="J138" s="203"/>
      <c r="K138" s="193" t="s">
        <v>1505</v>
      </c>
      <c r="L138" s="329">
        <v>1110.08</v>
      </c>
      <c r="M138" s="203" t="s">
        <v>1477</v>
      </c>
      <c r="N138" s="329">
        <f t="shared" si="47"/>
        <v>726096.67029999953</v>
      </c>
      <c r="O138" s="329">
        <f t="shared" si="46"/>
        <v>858886.67029999895</v>
      </c>
      <c r="P138" s="259"/>
    </row>
    <row r="139" spans="1:16" x14ac:dyDescent="0.15">
      <c r="A139" s="193"/>
      <c r="B139" s="193"/>
      <c r="C139" s="329"/>
      <c r="D139" s="201"/>
      <c r="E139" s="193"/>
      <c r="F139" s="203"/>
      <c r="G139" s="329"/>
      <c r="H139" s="201" t="s">
        <v>1466</v>
      </c>
      <c r="I139" s="329"/>
      <c r="J139" s="203"/>
      <c r="K139" s="193" t="s">
        <v>1505</v>
      </c>
      <c r="L139" s="329">
        <v>1171.98</v>
      </c>
      <c r="M139" s="203" t="s">
        <v>1477</v>
      </c>
      <c r="N139" s="329">
        <f t="shared" si="47"/>
        <v>724924.69029999955</v>
      </c>
      <c r="O139" s="329">
        <f t="shared" si="46"/>
        <v>857714.69029999897</v>
      </c>
      <c r="P139" s="259"/>
    </row>
    <row r="140" spans="1:16" x14ac:dyDescent="0.15">
      <c r="A140" s="193"/>
      <c r="B140" s="193"/>
      <c r="C140" s="329"/>
      <c r="D140" s="201"/>
      <c r="E140" s="193"/>
      <c r="F140" s="203"/>
      <c r="G140" s="329"/>
      <c r="H140" s="201" t="s">
        <v>1466</v>
      </c>
      <c r="I140" s="329"/>
      <c r="J140" s="203"/>
      <c r="K140" s="193" t="s">
        <v>1505</v>
      </c>
      <c r="L140" s="329">
        <v>2413.83</v>
      </c>
      <c r="M140" s="203" t="s">
        <v>1477</v>
      </c>
      <c r="N140" s="329">
        <f t="shared" si="26"/>
        <v>722510.86029999959</v>
      </c>
      <c r="O140" s="329">
        <f t="shared" si="27"/>
        <v>855300.86029999901</v>
      </c>
      <c r="P140" s="259"/>
    </row>
    <row r="141" spans="1:16" x14ac:dyDescent="0.15">
      <c r="A141" s="193"/>
      <c r="B141" s="193"/>
      <c r="C141" s="329"/>
      <c r="D141" s="201"/>
      <c r="E141" s="193"/>
      <c r="F141" s="203"/>
      <c r="G141" s="329"/>
      <c r="H141" s="201" t="s">
        <v>1466</v>
      </c>
      <c r="I141" s="329"/>
      <c r="J141" s="193"/>
      <c r="K141" s="193" t="s">
        <v>1505</v>
      </c>
      <c r="L141" s="329">
        <v>29780.58</v>
      </c>
      <c r="M141" s="203" t="s">
        <v>1477</v>
      </c>
      <c r="N141" s="329">
        <f t="shared" si="26"/>
        <v>692730.28029999963</v>
      </c>
      <c r="O141" s="329">
        <f t="shared" si="27"/>
        <v>825520.28029999905</v>
      </c>
      <c r="P141" s="259"/>
    </row>
    <row r="142" spans="1:16" x14ac:dyDescent="0.15">
      <c r="A142" s="193"/>
      <c r="B142" s="193"/>
      <c r="C142" s="329"/>
      <c r="D142" s="201"/>
      <c r="E142" s="193"/>
      <c r="F142" s="193"/>
      <c r="G142" s="329"/>
      <c r="H142" s="201" t="s">
        <v>1466</v>
      </c>
      <c r="I142" s="329"/>
      <c r="J142" s="203"/>
      <c r="K142" s="193" t="s">
        <v>1505</v>
      </c>
      <c r="L142" s="329">
        <v>38723.14</v>
      </c>
      <c r="M142" s="203" t="s">
        <v>1477</v>
      </c>
      <c r="N142" s="329">
        <f t="shared" si="26"/>
        <v>654007.14029999962</v>
      </c>
      <c r="O142" s="329">
        <f t="shared" si="27"/>
        <v>786797.14029999904</v>
      </c>
      <c r="P142" s="259"/>
    </row>
    <row r="143" spans="1:16" x14ac:dyDescent="0.15">
      <c r="A143" s="193"/>
      <c r="B143" s="193"/>
      <c r="C143" s="329"/>
      <c r="D143" s="201" t="s">
        <v>1467</v>
      </c>
      <c r="E143" s="193" t="s">
        <v>319</v>
      </c>
      <c r="F143" s="203" t="s">
        <v>1477</v>
      </c>
      <c r="G143" s="329">
        <v>269634.40100000001</v>
      </c>
      <c r="H143" s="201" t="s">
        <v>1467</v>
      </c>
      <c r="I143" s="329">
        <v>10585.568899999998</v>
      </c>
      <c r="J143" s="203" t="s">
        <v>1477</v>
      </c>
      <c r="K143" s="193" t="s">
        <v>1505</v>
      </c>
      <c r="L143" s="329">
        <v>95815.05</v>
      </c>
      <c r="M143" s="203" t="s">
        <v>1477</v>
      </c>
      <c r="N143" s="329">
        <f t="shared" si="26"/>
        <v>547606.52139999962</v>
      </c>
      <c r="O143" s="329">
        <f t="shared" si="27"/>
        <v>950030.92239999899</v>
      </c>
      <c r="P143" s="259"/>
    </row>
    <row r="144" spans="1:16" x14ac:dyDescent="0.15">
      <c r="A144" s="193"/>
      <c r="B144" s="193"/>
      <c r="C144" s="329"/>
      <c r="D144" s="201"/>
      <c r="E144" s="193"/>
      <c r="F144" s="203"/>
      <c r="G144" s="329"/>
      <c r="H144" s="201" t="s">
        <v>1467</v>
      </c>
      <c r="I144" s="329"/>
      <c r="J144" s="203"/>
      <c r="K144" s="193" t="s">
        <v>1505</v>
      </c>
      <c r="L144" s="329">
        <v>20385.650000000001</v>
      </c>
      <c r="M144" s="203" t="s">
        <v>1477</v>
      </c>
      <c r="N144" s="329">
        <f t="shared" si="26"/>
        <v>527220.8713999996</v>
      </c>
      <c r="O144" s="329">
        <f t="shared" si="27"/>
        <v>929645.27239999897</v>
      </c>
      <c r="P144" s="259"/>
    </row>
    <row r="145" spans="1:16" x14ac:dyDescent="0.15">
      <c r="A145" s="193"/>
      <c r="B145" s="193"/>
      <c r="C145" s="329"/>
      <c r="D145" s="201"/>
      <c r="E145" s="193"/>
      <c r="F145" s="203"/>
      <c r="G145" s="329"/>
      <c r="H145" s="201" t="s">
        <v>1467</v>
      </c>
      <c r="I145" s="329"/>
      <c r="J145" s="203"/>
      <c r="K145" s="193" t="s">
        <v>1505</v>
      </c>
      <c r="L145" s="329">
        <v>33030.239999999998</v>
      </c>
      <c r="M145" s="203" t="s">
        <v>1477</v>
      </c>
      <c r="N145" s="329">
        <f t="shared" si="26"/>
        <v>494190.63139999961</v>
      </c>
      <c r="O145" s="329">
        <f t="shared" si="27"/>
        <v>896615.03239999898</v>
      </c>
      <c r="P145" s="259"/>
    </row>
    <row r="146" spans="1:16" x14ac:dyDescent="0.15">
      <c r="A146" s="193"/>
      <c r="B146" s="193"/>
      <c r="C146" s="329"/>
      <c r="D146" s="201"/>
      <c r="E146" s="193"/>
      <c r="F146" s="203"/>
      <c r="G146" s="329"/>
      <c r="H146" s="201" t="s">
        <v>1467</v>
      </c>
      <c r="I146" s="329"/>
      <c r="J146" s="203"/>
      <c r="K146" s="193" t="s">
        <v>1505</v>
      </c>
      <c r="L146" s="329">
        <v>53021.65</v>
      </c>
      <c r="M146" s="203" t="s">
        <v>1477</v>
      </c>
      <c r="N146" s="329">
        <f t="shared" si="26"/>
        <v>441168.98139999958</v>
      </c>
      <c r="O146" s="329">
        <f t="shared" si="27"/>
        <v>843593.38239999895</v>
      </c>
      <c r="P146" s="259"/>
    </row>
    <row r="147" spans="1:16" x14ac:dyDescent="0.15">
      <c r="A147" s="193"/>
      <c r="B147" s="193"/>
      <c r="C147" s="329"/>
      <c r="D147" s="201"/>
      <c r="E147" s="193"/>
      <c r="F147" s="203"/>
      <c r="G147" s="329"/>
      <c r="H147" s="201" t="s">
        <v>1467</v>
      </c>
      <c r="I147" s="329"/>
      <c r="J147" s="203"/>
      <c r="K147" s="193" t="s">
        <v>1505</v>
      </c>
      <c r="L147" s="329">
        <v>20263.88</v>
      </c>
      <c r="M147" s="203" t="s">
        <v>1477</v>
      </c>
      <c r="N147" s="329">
        <f t="shared" si="26"/>
        <v>420905.10139999958</v>
      </c>
      <c r="O147" s="329">
        <f t="shared" si="27"/>
        <v>823329.50239999895</v>
      </c>
      <c r="P147" s="259"/>
    </row>
    <row r="148" spans="1:16" x14ac:dyDescent="0.15">
      <c r="A148" s="193"/>
      <c r="B148" s="193"/>
      <c r="C148" s="329"/>
      <c r="D148" s="201"/>
      <c r="E148" s="193"/>
      <c r="F148" s="203"/>
      <c r="G148" s="329"/>
      <c r="H148" s="201" t="s">
        <v>1467</v>
      </c>
      <c r="I148" s="329"/>
      <c r="J148" s="203"/>
      <c r="K148" s="193" t="s">
        <v>1505</v>
      </c>
      <c r="L148" s="329">
        <v>19778.82</v>
      </c>
      <c r="M148" s="203" t="s">
        <v>1477</v>
      </c>
      <c r="N148" s="329">
        <f t="shared" si="26"/>
        <v>401126.28139999957</v>
      </c>
      <c r="O148" s="329">
        <f t="shared" si="27"/>
        <v>803550.682399999</v>
      </c>
      <c r="P148" s="259"/>
    </row>
    <row r="149" spans="1:16" x14ac:dyDescent="0.15">
      <c r="A149" s="193"/>
      <c r="B149" s="193"/>
      <c r="C149" s="329"/>
      <c r="D149" s="201"/>
      <c r="E149" s="193"/>
      <c r="F149" s="203"/>
      <c r="G149" s="329"/>
      <c r="H149" s="201" t="s">
        <v>1467</v>
      </c>
      <c r="I149" s="329"/>
      <c r="J149" s="203"/>
      <c r="K149" s="193" t="s">
        <v>1505</v>
      </c>
      <c r="L149" s="329">
        <v>32858.57</v>
      </c>
      <c r="M149" s="203" t="s">
        <v>1477</v>
      </c>
      <c r="N149" s="329">
        <f t="shared" si="26"/>
        <v>368267.71139999956</v>
      </c>
      <c r="O149" s="329">
        <f t="shared" si="27"/>
        <v>770692.11239999905</v>
      </c>
      <c r="P149" s="259"/>
    </row>
    <row r="150" spans="1:16" x14ac:dyDescent="0.15">
      <c r="A150" s="193"/>
      <c r="B150" s="193"/>
      <c r="C150" s="329"/>
      <c r="D150" s="201"/>
      <c r="E150" s="193"/>
      <c r="F150" s="193"/>
      <c r="G150" s="329"/>
      <c r="H150" s="201" t="s">
        <v>1467</v>
      </c>
      <c r="I150" s="329"/>
      <c r="J150" s="203"/>
      <c r="K150" s="193" t="s">
        <v>1505</v>
      </c>
      <c r="L150" s="329">
        <v>9085.4599999999991</v>
      </c>
      <c r="M150" s="203" t="s">
        <v>1477</v>
      </c>
      <c r="N150" s="329">
        <f t="shared" si="26"/>
        <v>359182.25139999954</v>
      </c>
      <c r="O150" s="329">
        <f t="shared" si="27"/>
        <v>761606.65239999909</v>
      </c>
      <c r="P150" s="259"/>
    </row>
    <row r="151" spans="1:16" x14ac:dyDescent="0.15">
      <c r="A151" s="193"/>
      <c r="B151" s="193"/>
      <c r="C151" s="329"/>
      <c r="D151" s="201"/>
      <c r="E151" s="193"/>
      <c r="F151" s="193"/>
      <c r="G151" s="329"/>
      <c r="H151" s="201" t="s">
        <v>1468</v>
      </c>
      <c r="I151" s="329">
        <v>9397.7799999999988</v>
      </c>
      <c r="J151" s="203" t="s">
        <v>1477</v>
      </c>
      <c r="K151" s="193" t="s">
        <v>1505</v>
      </c>
      <c r="L151" s="329">
        <v>58670.7</v>
      </c>
      <c r="M151" s="203" t="s">
        <v>1477</v>
      </c>
      <c r="N151" s="329">
        <f t="shared" si="26"/>
        <v>291113.77139999956</v>
      </c>
      <c r="O151" s="329">
        <f t="shared" si="27"/>
        <v>693538.17239999911</v>
      </c>
      <c r="P151" s="259"/>
    </row>
    <row r="152" spans="1:16" x14ac:dyDescent="0.15">
      <c r="A152" s="193"/>
      <c r="B152" s="193"/>
      <c r="C152" s="329"/>
      <c r="D152" s="201"/>
      <c r="E152" s="193"/>
      <c r="F152" s="193"/>
      <c r="G152" s="329"/>
      <c r="H152" s="201" t="s">
        <v>1468</v>
      </c>
      <c r="I152" s="329"/>
      <c r="J152" s="203"/>
      <c r="K152" s="193" t="s">
        <v>1505</v>
      </c>
      <c r="L152" s="329">
        <v>3743.54</v>
      </c>
      <c r="M152" s="203" t="s">
        <v>1477</v>
      </c>
      <c r="N152" s="329">
        <f t="shared" si="26"/>
        <v>287370.23139999958</v>
      </c>
      <c r="O152" s="329">
        <f t="shared" si="27"/>
        <v>689794.63239999907</v>
      </c>
      <c r="P152" s="259"/>
    </row>
    <row r="153" spans="1:16" x14ac:dyDescent="0.15">
      <c r="A153" s="193"/>
      <c r="B153" s="193"/>
      <c r="C153" s="329"/>
      <c r="D153" s="201"/>
      <c r="E153" s="193"/>
      <c r="F153" s="193"/>
      <c r="G153" s="329"/>
      <c r="H153" s="201" t="s">
        <v>1468</v>
      </c>
      <c r="I153" s="329"/>
      <c r="J153" s="203"/>
      <c r="K153" s="193" t="s">
        <v>1505</v>
      </c>
      <c r="L153" s="329">
        <v>1430.53</v>
      </c>
      <c r="M153" s="203" t="s">
        <v>1477</v>
      </c>
      <c r="N153" s="329">
        <f t="shared" si="26"/>
        <v>285939.70139999955</v>
      </c>
      <c r="O153" s="329">
        <f t="shared" si="27"/>
        <v>688364.10239999904</v>
      </c>
      <c r="P153" s="259"/>
    </row>
    <row r="154" spans="1:16" x14ac:dyDescent="0.15">
      <c r="A154" s="193"/>
      <c r="B154" s="193"/>
      <c r="C154" s="329"/>
      <c r="D154" s="201"/>
      <c r="E154" s="193"/>
      <c r="F154" s="193"/>
      <c r="G154" s="329"/>
      <c r="H154" s="201" t="s">
        <v>1468</v>
      </c>
      <c r="I154" s="329"/>
      <c r="J154" s="193"/>
      <c r="K154" s="193" t="s">
        <v>1505</v>
      </c>
      <c r="L154" s="329">
        <v>19775.86</v>
      </c>
      <c r="M154" s="203" t="s">
        <v>1477</v>
      </c>
      <c r="N154" s="329">
        <f t="shared" si="26"/>
        <v>266163.84139999957</v>
      </c>
      <c r="O154" s="329">
        <f t="shared" si="27"/>
        <v>668588.24239999906</v>
      </c>
      <c r="P154" s="259"/>
    </row>
    <row r="155" spans="1:16" x14ac:dyDescent="0.15">
      <c r="A155" s="193"/>
      <c r="B155" s="193"/>
      <c r="C155" s="329"/>
      <c r="D155" s="201"/>
      <c r="E155" s="193"/>
      <c r="F155" s="193"/>
      <c r="G155" s="329"/>
      <c r="H155" s="201" t="s">
        <v>1468</v>
      </c>
      <c r="I155" s="329"/>
      <c r="J155" s="203"/>
      <c r="K155" s="193" t="s">
        <v>1505</v>
      </c>
      <c r="L155" s="329">
        <v>14329.26</v>
      </c>
      <c r="M155" s="203" t="s">
        <v>1477</v>
      </c>
      <c r="N155" s="329">
        <f t="shared" si="26"/>
        <v>251834.58139999956</v>
      </c>
      <c r="O155" s="329">
        <f t="shared" si="27"/>
        <v>654258.98239999905</v>
      </c>
      <c r="P155" s="259"/>
    </row>
    <row r="156" spans="1:16" x14ac:dyDescent="0.15">
      <c r="A156" s="193"/>
      <c r="B156" s="193"/>
      <c r="C156" s="329"/>
      <c r="D156" s="201"/>
      <c r="E156" s="193"/>
      <c r="F156" s="203"/>
      <c r="G156" s="329"/>
      <c r="H156" s="201" t="s">
        <v>1468</v>
      </c>
      <c r="I156" s="329"/>
      <c r="J156" s="203"/>
      <c r="K156" s="193" t="s">
        <v>1505</v>
      </c>
      <c r="L156" s="329">
        <v>49619.33</v>
      </c>
      <c r="M156" s="203" t="s">
        <v>1477</v>
      </c>
      <c r="N156" s="329">
        <f t="shared" si="26"/>
        <v>202215.25139999954</v>
      </c>
      <c r="O156" s="329">
        <f t="shared" si="27"/>
        <v>604639.65239999909</v>
      </c>
      <c r="P156" s="259"/>
    </row>
    <row r="157" spans="1:16" x14ac:dyDescent="0.15">
      <c r="A157" s="193"/>
      <c r="B157" s="193"/>
      <c r="C157" s="329"/>
      <c r="D157" s="201"/>
      <c r="E157" s="193"/>
      <c r="F157" s="203"/>
      <c r="G157" s="329"/>
      <c r="H157" s="201" t="s">
        <v>1468</v>
      </c>
      <c r="I157" s="329"/>
      <c r="J157" s="193"/>
      <c r="K157" s="193" t="s">
        <v>1505</v>
      </c>
      <c r="L157" s="329">
        <v>29772.6</v>
      </c>
      <c r="M157" s="203" t="s">
        <v>1477</v>
      </c>
      <c r="N157" s="329">
        <f t="shared" si="26"/>
        <v>172442.65139999954</v>
      </c>
      <c r="O157" s="329">
        <f t="shared" si="27"/>
        <v>574867.05239999911</v>
      </c>
      <c r="P157" s="259"/>
    </row>
    <row r="158" spans="1:16" x14ac:dyDescent="0.15">
      <c r="A158" s="193"/>
      <c r="B158" s="193"/>
      <c r="C158" s="329"/>
      <c r="D158" s="201" t="s">
        <v>1469</v>
      </c>
      <c r="E158" s="193" t="s">
        <v>319</v>
      </c>
      <c r="F158" s="203" t="s">
        <v>1477</v>
      </c>
      <c r="G158" s="329">
        <v>223878.01800000001</v>
      </c>
      <c r="H158" s="201" t="s">
        <v>1469</v>
      </c>
      <c r="I158" s="329">
        <v>10061.34</v>
      </c>
      <c r="J158" s="203" t="s">
        <v>1477</v>
      </c>
      <c r="K158" s="193" t="s">
        <v>1505</v>
      </c>
      <c r="L158" s="329">
        <v>12076.62</v>
      </c>
      <c r="M158" s="203" t="s">
        <v>1477</v>
      </c>
      <c r="N158" s="329">
        <f t="shared" si="26"/>
        <v>150304.69139999954</v>
      </c>
      <c r="O158" s="329">
        <f t="shared" si="27"/>
        <v>776607.11039999919</v>
      </c>
      <c r="P158" s="259"/>
    </row>
    <row r="159" spans="1:16" x14ac:dyDescent="0.15">
      <c r="A159" s="193"/>
      <c r="B159" s="193"/>
      <c r="C159" s="329"/>
      <c r="D159" s="201" t="s">
        <v>1469</v>
      </c>
      <c r="E159" s="193" t="s">
        <v>319</v>
      </c>
      <c r="F159" s="203" t="s">
        <v>1478</v>
      </c>
      <c r="G159" s="329">
        <v>177483.00200000001</v>
      </c>
      <c r="H159" s="201" t="s">
        <v>1469</v>
      </c>
      <c r="I159" s="329"/>
      <c r="J159" s="193"/>
      <c r="K159" s="193" t="s">
        <v>1505</v>
      </c>
      <c r="L159" s="329">
        <v>56217.95</v>
      </c>
      <c r="M159" s="203" t="s">
        <v>1477</v>
      </c>
      <c r="N159" s="329">
        <f t="shared" si="26"/>
        <v>94086.741399999548</v>
      </c>
      <c r="O159" s="329">
        <f t="shared" si="27"/>
        <v>897872.16239999922</v>
      </c>
      <c r="P159" s="259"/>
    </row>
    <row r="160" spans="1:16" x14ac:dyDescent="0.15">
      <c r="A160" s="193"/>
      <c r="B160" s="193"/>
      <c r="C160" s="329"/>
      <c r="D160" s="201"/>
      <c r="E160" s="193"/>
      <c r="F160" s="203"/>
      <c r="G160" s="329"/>
      <c r="H160" s="201" t="s">
        <v>1469</v>
      </c>
      <c r="I160" s="329"/>
      <c r="J160" s="203"/>
      <c r="K160" s="193" t="s">
        <v>1505</v>
      </c>
      <c r="L160" s="329">
        <v>94086.740999999995</v>
      </c>
      <c r="M160" s="203" t="s">
        <v>1477</v>
      </c>
      <c r="N160" s="329">
        <f t="shared" si="26"/>
        <v>3.9999955333769321E-4</v>
      </c>
      <c r="O160" s="329">
        <f t="shared" si="27"/>
        <v>803785.42139999918</v>
      </c>
      <c r="P160" s="259"/>
    </row>
    <row r="161" spans="1:16" x14ac:dyDescent="0.15">
      <c r="A161" s="193"/>
      <c r="B161" s="193"/>
      <c r="C161" s="329"/>
      <c r="D161" s="201"/>
      <c r="E161" s="193"/>
      <c r="F161" s="203"/>
      <c r="G161" s="329"/>
      <c r="H161" s="201" t="s">
        <v>1469</v>
      </c>
      <c r="I161" s="329"/>
      <c r="J161" s="203"/>
      <c r="K161" s="193" t="s">
        <v>1504</v>
      </c>
      <c r="L161" s="329">
        <v>22910.169000000002</v>
      </c>
      <c r="M161" s="203" t="s">
        <v>1486</v>
      </c>
      <c r="N161" s="329">
        <f>G137+N160-I161-L161</f>
        <v>109879.83139999956</v>
      </c>
      <c r="O161" s="329">
        <f t="shared" ref="O161:O166" si="48">O160+G161-I161-L161</f>
        <v>780875.25239999918</v>
      </c>
      <c r="P161" s="259"/>
    </row>
    <row r="162" spans="1:16" x14ac:dyDescent="0.15">
      <c r="A162" s="193"/>
      <c r="B162" s="193"/>
      <c r="C162" s="329"/>
      <c r="D162" s="201"/>
      <c r="E162" s="193"/>
      <c r="F162" s="203"/>
      <c r="G162" s="329"/>
      <c r="H162" s="201" t="s">
        <v>1469</v>
      </c>
      <c r="I162" s="329"/>
      <c r="J162" s="203"/>
      <c r="K162" s="193" t="s">
        <v>1504</v>
      </c>
      <c r="L162" s="329">
        <v>37771.47</v>
      </c>
      <c r="M162" s="203" t="s">
        <v>1486</v>
      </c>
      <c r="N162" s="329">
        <f t="shared" ref="N162:N166" si="49">+N161-I162-L162</f>
        <v>72108.361399999558</v>
      </c>
      <c r="O162" s="329">
        <f t="shared" si="48"/>
        <v>743103.78239999921</v>
      </c>
      <c r="P162" s="259"/>
    </row>
    <row r="163" spans="1:16" x14ac:dyDescent="0.15">
      <c r="A163" s="193"/>
      <c r="B163" s="193"/>
      <c r="C163" s="329"/>
      <c r="D163" s="201"/>
      <c r="E163" s="193"/>
      <c r="F163" s="203"/>
      <c r="G163" s="329"/>
      <c r="H163" s="201" t="s">
        <v>1469</v>
      </c>
      <c r="I163" s="329"/>
      <c r="J163" s="193"/>
      <c r="K163" s="193" t="s">
        <v>1504</v>
      </c>
      <c r="L163" s="329">
        <v>1267.3900000000001</v>
      </c>
      <c r="M163" s="203" t="s">
        <v>1486</v>
      </c>
      <c r="N163" s="329">
        <f t="shared" si="49"/>
        <v>70840.971399999558</v>
      </c>
      <c r="O163" s="329">
        <f t="shared" si="48"/>
        <v>741836.3923999992</v>
      </c>
      <c r="P163" s="259"/>
    </row>
    <row r="164" spans="1:16" x14ac:dyDescent="0.15">
      <c r="A164" s="193"/>
      <c r="B164" s="193"/>
      <c r="C164" s="329"/>
      <c r="D164" s="201"/>
      <c r="E164" s="193"/>
      <c r="F164" s="203"/>
      <c r="G164" s="329"/>
      <c r="H164" s="201" t="s">
        <v>1469</v>
      </c>
      <c r="I164" s="329"/>
      <c r="J164" s="193"/>
      <c r="K164" s="193" t="s">
        <v>1504</v>
      </c>
      <c r="L164" s="329">
        <v>31401.599999999999</v>
      </c>
      <c r="M164" s="203" t="s">
        <v>1486</v>
      </c>
      <c r="N164" s="329">
        <f t="shared" si="49"/>
        <v>39439.37139999956</v>
      </c>
      <c r="O164" s="329">
        <f t="shared" si="48"/>
        <v>710434.79239999922</v>
      </c>
      <c r="P164" s="259"/>
    </row>
    <row r="165" spans="1:16" x14ac:dyDescent="0.15">
      <c r="A165" s="193"/>
      <c r="B165" s="193"/>
      <c r="C165" s="329"/>
      <c r="D165" s="201"/>
      <c r="E165" s="193"/>
      <c r="F165" s="203"/>
      <c r="G165" s="329"/>
      <c r="H165" s="201" t="s">
        <v>1469</v>
      </c>
      <c r="I165" s="329"/>
      <c r="J165" s="193"/>
      <c r="K165" s="193" t="s">
        <v>1504</v>
      </c>
      <c r="L165" s="329">
        <v>39204.39</v>
      </c>
      <c r="M165" s="203" t="s">
        <v>1486</v>
      </c>
      <c r="N165" s="329">
        <f t="shared" si="49"/>
        <v>234.98139999956038</v>
      </c>
      <c r="O165" s="329">
        <f t="shared" si="48"/>
        <v>671230.40239999921</v>
      </c>
      <c r="P165" s="259"/>
    </row>
    <row r="166" spans="1:16" x14ac:dyDescent="0.15">
      <c r="A166" s="193"/>
      <c r="B166" s="193"/>
      <c r="C166" s="329"/>
      <c r="D166" s="201"/>
      <c r="E166" s="193"/>
      <c r="F166" s="203"/>
      <c r="G166" s="329"/>
      <c r="H166" s="201" t="s">
        <v>1470</v>
      </c>
      <c r="I166" s="329">
        <v>234.98099999999999</v>
      </c>
      <c r="J166" s="203" t="s">
        <v>1486</v>
      </c>
      <c r="K166" s="193"/>
      <c r="L166" s="329"/>
      <c r="M166" s="203"/>
      <c r="N166" s="329">
        <f t="shared" si="49"/>
        <v>3.9999956038627715E-4</v>
      </c>
      <c r="O166" s="329">
        <f t="shared" si="48"/>
        <v>670995.42139999918</v>
      </c>
      <c r="P166" s="259"/>
    </row>
    <row r="167" spans="1:16" x14ac:dyDescent="0.15">
      <c r="A167" s="193"/>
      <c r="B167" s="193"/>
      <c r="C167" s="329"/>
      <c r="D167" s="201"/>
      <c r="E167" s="193"/>
      <c r="F167" s="203"/>
      <c r="G167" s="329"/>
      <c r="H167" s="201" t="s">
        <v>1470</v>
      </c>
      <c r="I167" s="329">
        <v>6294.0990000000002</v>
      </c>
      <c r="J167" s="203" t="s">
        <v>1477</v>
      </c>
      <c r="K167" s="193" t="s">
        <v>1505</v>
      </c>
      <c r="L167" s="329">
        <v>46695.82</v>
      </c>
      <c r="M167" s="203" t="s">
        <v>1477</v>
      </c>
      <c r="N167" s="329">
        <f>G143+G158+N166-I167-L167</f>
        <v>440522.50039999955</v>
      </c>
      <c r="O167" s="329">
        <f t="shared" ref="O167:O170" si="50">O166+G167-I167-L167</f>
        <v>618005.50239999918</v>
      </c>
      <c r="P167" s="259"/>
    </row>
    <row r="168" spans="1:16" x14ac:dyDescent="0.15">
      <c r="A168" s="193"/>
      <c r="B168" s="193"/>
      <c r="C168" s="329"/>
      <c r="D168" s="201"/>
      <c r="E168" s="193"/>
      <c r="F168" s="203"/>
      <c r="G168" s="329"/>
      <c r="H168" s="201" t="s">
        <v>1470</v>
      </c>
      <c r="I168" s="329"/>
      <c r="J168" s="203"/>
      <c r="K168" s="193" t="s">
        <v>1505</v>
      </c>
      <c r="L168" s="329">
        <v>33136.04</v>
      </c>
      <c r="M168" s="203" t="s">
        <v>1477</v>
      </c>
      <c r="N168" s="329">
        <f t="shared" ref="N168:N170" si="51">+N167-I168-L168</f>
        <v>407386.46039999957</v>
      </c>
      <c r="O168" s="329">
        <f t="shared" si="50"/>
        <v>584869.46239999915</v>
      </c>
      <c r="P168" s="259"/>
    </row>
    <row r="169" spans="1:16" x14ac:dyDescent="0.15">
      <c r="A169" s="193"/>
      <c r="B169" s="193"/>
      <c r="C169" s="329"/>
      <c r="D169" s="201"/>
      <c r="E169" s="193"/>
      <c r="F169" s="203"/>
      <c r="G169" s="329"/>
      <c r="H169" s="201" t="s">
        <v>1470</v>
      </c>
      <c r="I169" s="329"/>
      <c r="J169" s="203"/>
      <c r="K169" s="193" t="s">
        <v>1505</v>
      </c>
      <c r="L169" s="329">
        <v>1145.8499999999999</v>
      </c>
      <c r="M169" s="203" t="s">
        <v>1477</v>
      </c>
      <c r="N169" s="329">
        <f t="shared" si="51"/>
        <v>406240.6103999996</v>
      </c>
      <c r="O169" s="329">
        <f t="shared" si="50"/>
        <v>583723.61239999917</v>
      </c>
      <c r="P169" s="259"/>
    </row>
    <row r="170" spans="1:16" x14ac:dyDescent="0.15">
      <c r="A170" s="193"/>
      <c r="B170" s="193"/>
      <c r="C170" s="329"/>
      <c r="D170" s="201" t="s">
        <v>1471</v>
      </c>
      <c r="E170" s="193" t="s">
        <v>319</v>
      </c>
      <c r="F170" s="203" t="s">
        <v>1478</v>
      </c>
      <c r="G170" s="329">
        <v>266357.61599999998</v>
      </c>
      <c r="H170" s="201" t="s">
        <v>1471</v>
      </c>
      <c r="I170" s="329">
        <v>16187.21</v>
      </c>
      <c r="J170" s="203" t="s">
        <v>1477</v>
      </c>
      <c r="K170" s="193" t="s">
        <v>1505</v>
      </c>
      <c r="L170" s="329">
        <v>36659.1</v>
      </c>
      <c r="M170" s="203" t="s">
        <v>1477</v>
      </c>
      <c r="N170" s="329">
        <f t="shared" si="51"/>
        <v>353394.3003999996</v>
      </c>
      <c r="O170" s="329">
        <f t="shared" si="50"/>
        <v>797234.91839999927</v>
      </c>
      <c r="P170" s="259"/>
    </row>
    <row r="171" spans="1:16" x14ac:dyDescent="0.15">
      <c r="A171" s="193"/>
      <c r="B171" s="193"/>
      <c r="C171" s="329"/>
      <c r="D171" s="201"/>
      <c r="E171" s="193"/>
      <c r="F171" s="193"/>
      <c r="G171" s="329"/>
      <c r="H171" s="201" t="s">
        <v>1471</v>
      </c>
      <c r="I171" s="329"/>
      <c r="J171" s="193"/>
      <c r="K171" s="193" t="s">
        <v>1505</v>
      </c>
      <c r="L171" s="329">
        <v>2951.2</v>
      </c>
      <c r="M171" s="203" t="s">
        <v>1477</v>
      </c>
      <c r="N171" s="329">
        <f t="shared" ref="N171:N185" si="52">+N170-I171-L171</f>
        <v>350443.10039999959</v>
      </c>
      <c r="O171" s="329">
        <f t="shared" ref="O171:O185" si="53">O170+G171-I171-L171</f>
        <v>794283.71839999931</v>
      </c>
    </row>
    <row r="172" spans="1:16" x14ac:dyDescent="0.15">
      <c r="A172" s="193"/>
      <c r="B172" s="193"/>
      <c r="C172" s="329"/>
      <c r="D172" s="201"/>
      <c r="E172" s="193"/>
      <c r="F172" s="203"/>
      <c r="G172" s="329"/>
      <c r="H172" s="201" t="s">
        <v>1471</v>
      </c>
      <c r="I172" s="329"/>
      <c r="J172" s="193"/>
      <c r="K172" s="193" t="s">
        <v>1505</v>
      </c>
      <c r="L172" s="329">
        <v>33155.360000000001</v>
      </c>
      <c r="M172" s="203" t="s">
        <v>1477</v>
      </c>
      <c r="N172" s="329">
        <f t="shared" si="52"/>
        <v>317287.7403999996</v>
      </c>
      <c r="O172" s="329">
        <f t="shared" si="53"/>
        <v>761128.35839999933</v>
      </c>
    </row>
    <row r="173" spans="1:16" x14ac:dyDescent="0.15">
      <c r="A173" s="193"/>
      <c r="B173" s="193"/>
      <c r="C173" s="329"/>
      <c r="D173" s="201"/>
      <c r="E173" s="193"/>
      <c r="F173" s="203"/>
      <c r="G173" s="329"/>
      <c r="H173" s="201" t="s">
        <v>1471</v>
      </c>
      <c r="I173" s="329"/>
      <c r="J173" s="193"/>
      <c r="K173" s="193" t="s">
        <v>1505</v>
      </c>
      <c r="L173" s="329">
        <v>67999.25</v>
      </c>
      <c r="M173" s="203" t="s">
        <v>1477</v>
      </c>
      <c r="N173" s="329">
        <f t="shared" si="52"/>
        <v>249288.4903999996</v>
      </c>
      <c r="O173" s="329">
        <f t="shared" si="53"/>
        <v>693129.10839999933</v>
      </c>
    </row>
    <row r="174" spans="1:16" x14ac:dyDescent="0.15">
      <c r="A174" s="193"/>
      <c r="B174" s="193"/>
      <c r="C174" s="329"/>
      <c r="D174" s="201"/>
      <c r="E174" s="193"/>
      <c r="F174" s="203"/>
      <c r="G174" s="329"/>
      <c r="H174" s="201" t="s">
        <v>1471</v>
      </c>
      <c r="I174" s="329"/>
      <c r="J174" s="203"/>
      <c r="K174" s="193" t="s">
        <v>1505</v>
      </c>
      <c r="L174" s="329">
        <v>31246.400000000001</v>
      </c>
      <c r="M174" s="203" t="s">
        <v>1477</v>
      </c>
      <c r="N174" s="329">
        <f t="shared" si="52"/>
        <v>218042.09039999961</v>
      </c>
      <c r="O174" s="329">
        <f t="shared" si="53"/>
        <v>661882.7083999993</v>
      </c>
    </row>
    <row r="175" spans="1:16" x14ac:dyDescent="0.15">
      <c r="A175" s="193"/>
      <c r="B175" s="193"/>
      <c r="C175" s="329"/>
      <c r="D175" s="201" t="s">
        <v>1472</v>
      </c>
      <c r="E175" s="193" t="s">
        <v>319</v>
      </c>
      <c r="F175" s="203" t="s">
        <v>1478</v>
      </c>
      <c r="G175" s="329">
        <v>224592.31400000001</v>
      </c>
      <c r="H175" s="201" t="s">
        <v>1472</v>
      </c>
      <c r="I175" s="329">
        <v>74386.8</v>
      </c>
      <c r="J175" s="203" t="s">
        <v>1477</v>
      </c>
      <c r="K175" s="193" t="s">
        <v>1505</v>
      </c>
      <c r="L175" s="329">
        <v>15399.29</v>
      </c>
      <c r="M175" s="203" t="s">
        <v>1477</v>
      </c>
      <c r="N175" s="329">
        <f t="shared" si="52"/>
        <v>128256.00039999958</v>
      </c>
      <c r="O175" s="329">
        <f t="shared" si="53"/>
        <v>796688.93239999923</v>
      </c>
    </row>
    <row r="176" spans="1:16" x14ac:dyDescent="0.15">
      <c r="A176" s="193"/>
      <c r="B176" s="193"/>
      <c r="C176" s="329"/>
      <c r="D176" s="201"/>
      <c r="E176" s="193"/>
      <c r="F176" s="203"/>
      <c r="G176" s="329"/>
      <c r="H176" s="201" t="s">
        <v>1472</v>
      </c>
      <c r="I176" s="329"/>
      <c r="J176" s="193"/>
      <c r="K176" s="193" t="s">
        <v>1505</v>
      </c>
      <c r="L176" s="329">
        <v>30328.83</v>
      </c>
      <c r="M176" s="203" t="s">
        <v>1477</v>
      </c>
      <c r="N176" s="329">
        <f t="shared" si="52"/>
        <v>97927.170399999581</v>
      </c>
      <c r="O176" s="329">
        <f t="shared" si="53"/>
        <v>766360.10239999928</v>
      </c>
    </row>
    <row r="177" spans="1:16" x14ac:dyDescent="0.15">
      <c r="A177" s="193"/>
      <c r="B177" s="193"/>
      <c r="C177" s="329"/>
      <c r="D177" s="201" t="s">
        <v>1473</v>
      </c>
      <c r="E177" s="193" t="s">
        <v>319</v>
      </c>
      <c r="F177" s="203" t="s">
        <v>1478</v>
      </c>
      <c r="G177" s="329">
        <v>266446.01899999997</v>
      </c>
      <c r="H177" s="201" t="s">
        <v>1473</v>
      </c>
      <c r="I177" s="329">
        <v>21895.43</v>
      </c>
      <c r="J177" s="203" t="s">
        <v>1477</v>
      </c>
      <c r="K177" s="193" t="s">
        <v>1505</v>
      </c>
      <c r="L177" s="329">
        <v>76031.740000000005</v>
      </c>
      <c r="M177" s="203" t="s">
        <v>1477</v>
      </c>
      <c r="N177" s="329">
        <f t="shared" si="52"/>
        <v>3.9999956788960844E-4</v>
      </c>
      <c r="O177" s="329">
        <f t="shared" si="53"/>
        <v>934878.95139999921</v>
      </c>
    </row>
    <row r="178" spans="1:16" x14ac:dyDescent="0.15">
      <c r="A178" s="193"/>
      <c r="B178" s="193"/>
      <c r="C178" s="329"/>
      <c r="D178" s="201"/>
      <c r="E178" s="193"/>
      <c r="F178" s="193"/>
      <c r="G178" s="329"/>
      <c r="H178" s="201" t="s">
        <v>1473</v>
      </c>
      <c r="I178" s="329"/>
      <c r="J178" s="203"/>
      <c r="K178" s="193" t="s">
        <v>1505</v>
      </c>
      <c r="L178" s="329">
        <v>15897.14</v>
      </c>
      <c r="M178" s="203" t="s">
        <v>1478</v>
      </c>
      <c r="N178" s="329">
        <f>G159+G170+G175+G177+N177-I178-L178</f>
        <v>918981.81139999954</v>
      </c>
      <c r="O178" s="329">
        <f t="shared" si="53"/>
        <v>918981.81139999919</v>
      </c>
    </row>
    <row r="179" spans="1:16" x14ac:dyDescent="0.15">
      <c r="A179" s="193"/>
      <c r="B179" s="193"/>
      <c r="C179" s="329"/>
      <c r="D179" s="201"/>
      <c r="E179" s="193"/>
      <c r="F179" s="203"/>
      <c r="G179" s="329"/>
      <c r="H179" s="201" t="s">
        <v>1473</v>
      </c>
      <c r="I179" s="329"/>
      <c r="J179" s="193"/>
      <c r="K179" s="193" t="s">
        <v>1505</v>
      </c>
      <c r="L179" s="329">
        <v>40291.17</v>
      </c>
      <c r="M179" s="203" t="s">
        <v>1478</v>
      </c>
      <c r="N179" s="329">
        <f t="shared" si="52"/>
        <v>878690.6413999995</v>
      </c>
      <c r="O179" s="329">
        <f t="shared" si="53"/>
        <v>878690.64139999915</v>
      </c>
    </row>
    <row r="180" spans="1:16" x14ac:dyDescent="0.15">
      <c r="A180" s="193"/>
      <c r="B180" s="193"/>
      <c r="C180" s="329"/>
      <c r="D180" s="201"/>
      <c r="E180" s="193"/>
      <c r="F180" s="203"/>
      <c r="G180" s="329"/>
      <c r="H180" s="201" t="s">
        <v>1473</v>
      </c>
      <c r="I180" s="329"/>
      <c r="J180" s="203"/>
      <c r="K180" s="193" t="s">
        <v>1505</v>
      </c>
      <c r="L180" s="329">
        <v>35974.9</v>
      </c>
      <c r="M180" s="203" t="s">
        <v>1478</v>
      </c>
      <c r="N180" s="329">
        <f t="shared" si="52"/>
        <v>842715.74139999948</v>
      </c>
      <c r="O180" s="329">
        <f t="shared" si="53"/>
        <v>842715.74139999913</v>
      </c>
    </row>
    <row r="181" spans="1:16" hidden="1" x14ac:dyDescent="0.15">
      <c r="A181" s="193"/>
      <c r="B181" s="193"/>
      <c r="C181" s="329"/>
      <c r="D181" s="201"/>
      <c r="E181" s="193"/>
      <c r="F181" s="193"/>
      <c r="G181" s="329"/>
      <c r="H181" s="201"/>
      <c r="I181" s="329"/>
      <c r="J181" s="193"/>
      <c r="K181" s="193"/>
      <c r="L181" s="329"/>
      <c r="M181" s="203"/>
      <c r="N181" s="329">
        <f t="shared" si="52"/>
        <v>842715.74139999948</v>
      </c>
      <c r="O181" s="329">
        <f t="shared" si="53"/>
        <v>842715.74139999913</v>
      </c>
    </row>
    <row r="182" spans="1:16" hidden="1" x14ac:dyDescent="0.15">
      <c r="A182" s="193"/>
      <c r="B182" s="193"/>
      <c r="C182" s="329"/>
      <c r="D182" s="216"/>
      <c r="E182" s="193"/>
      <c r="F182" s="203"/>
      <c r="G182" s="329"/>
      <c r="H182" s="216"/>
      <c r="I182" s="329"/>
      <c r="J182" s="193"/>
      <c r="K182" s="193"/>
      <c r="L182" s="329"/>
      <c r="M182" s="193"/>
      <c r="N182" s="329">
        <f t="shared" si="52"/>
        <v>842715.74139999948</v>
      </c>
      <c r="O182" s="329">
        <f t="shared" si="53"/>
        <v>842715.74139999913</v>
      </c>
    </row>
    <row r="183" spans="1:16" hidden="1" x14ac:dyDescent="0.15">
      <c r="A183" s="193"/>
      <c r="B183" s="193"/>
      <c r="C183" s="329"/>
      <c r="D183" s="216"/>
      <c r="E183" s="193"/>
      <c r="F183" s="203"/>
      <c r="G183" s="329"/>
      <c r="H183" s="216"/>
      <c r="I183" s="329"/>
      <c r="J183" s="193"/>
      <c r="K183" s="193"/>
      <c r="L183" s="329"/>
      <c r="M183" s="193"/>
      <c r="N183" s="329">
        <f t="shared" si="52"/>
        <v>842715.74139999948</v>
      </c>
      <c r="O183" s="329">
        <f t="shared" si="53"/>
        <v>842715.74139999913</v>
      </c>
    </row>
    <row r="184" spans="1:16" hidden="1" x14ac:dyDescent="0.15">
      <c r="A184" s="193"/>
      <c r="B184" s="193"/>
      <c r="C184" s="329"/>
      <c r="D184" s="216"/>
      <c r="E184" s="193"/>
      <c r="F184" s="193"/>
      <c r="G184" s="329"/>
      <c r="H184" s="216"/>
      <c r="I184" s="329"/>
      <c r="J184" s="193"/>
      <c r="K184" s="193"/>
      <c r="L184" s="329"/>
      <c r="M184" s="193"/>
      <c r="N184" s="329">
        <f t="shared" si="52"/>
        <v>842715.74139999948</v>
      </c>
      <c r="O184" s="329">
        <f t="shared" si="53"/>
        <v>842715.74139999913</v>
      </c>
    </row>
    <row r="185" spans="1:16" x14ac:dyDescent="0.15">
      <c r="A185" s="220"/>
      <c r="B185" s="220"/>
      <c r="C185" s="334"/>
      <c r="D185" s="222"/>
      <c r="E185" s="220"/>
      <c r="F185" s="220"/>
      <c r="G185" s="334"/>
      <c r="H185" s="222"/>
      <c r="I185" s="334"/>
      <c r="J185" s="220"/>
      <c r="K185" s="220"/>
      <c r="L185" s="334"/>
      <c r="M185" s="220"/>
      <c r="N185" s="329">
        <f t="shared" si="52"/>
        <v>842715.74139999948</v>
      </c>
      <c r="O185" s="329">
        <f t="shared" si="53"/>
        <v>842715.74139999913</v>
      </c>
    </row>
    <row r="186" spans="1:16" x14ac:dyDescent="0.15">
      <c r="A186" s="224"/>
      <c r="B186" s="224"/>
      <c r="C186" s="335">
        <f>SUM(C7:C185)</f>
        <v>488216.96529999952</v>
      </c>
      <c r="D186" s="224"/>
      <c r="E186" s="224"/>
      <c r="F186" s="224"/>
      <c r="G186" s="335">
        <f>SUM(G7:G184)</f>
        <v>6109360.4150000019</v>
      </c>
      <c r="H186" s="226"/>
      <c r="I186" s="335">
        <f>SUM(I7:I184)</f>
        <v>1332107.1788999997</v>
      </c>
      <c r="J186" s="224"/>
      <c r="K186" s="224"/>
      <c r="L186" s="335">
        <f>SUM(L9:L184)</f>
        <v>4422754.4600000009</v>
      </c>
      <c r="M186" s="224"/>
      <c r="N186" s="227"/>
      <c r="O186" s="228">
        <f>C186+G186-I186-L186</f>
        <v>842715.74140000064</v>
      </c>
      <c r="P186" s="259"/>
    </row>
    <row r="187" spans="1:16" x14ac:dyDescent="0.15">
      <c r="A187" s="230"/>
      <c r="B187" s="615"/>
      <c r="C187" s="615"/>
      <c r="D187" s="615"/>
      <c r="E187" s="231"/>
      <c r="F187" s="408"/>
      <c r="G187" s="232">
        <f>+G186-6109360.415</f>
        <v>0</v>
      </c>
      <c r="H187" s="233"/>
      <c r="I187" s="234"/>
      <c r="J187" s="272"/>
      <c r="K187" s="235" t="s">
        <v>200</v>
      </c>
      <c r="L187" s="236">
        <f>+L186+I186</f>
        <v>5754861.6389000006</v>
      </c>
      <c r="M187" s="284"/>
      <c r="N187" s="330">
        <f>+N185</f>
        <v>842715.74139999948</v>
      </c>
      <c r="O187" s="331" t="s">
        <v>1478</v>
      </c>
      <c r="P187" s="259"/>
    </row>
    <row r="188" spans="1:16" x14ac:dyDescent="0.15">
      <c r="A188" s="181"/>
      <c r="B188" s="409"/>
      <c r="C188" s="336"/>
      <c r="D188" s="409"/>
      <c r="E188" s="231"/>
      <c r="F188" s="408"/>
      <c r="G188" s="232"/>
      <c r="H188" s="233"/>
      <c r="I188" s="234"/>
      <c r="J188" s="273"/>
      <c r="K188" s="235"/>
      <c r="L188" s="236"/>
      <c r="M188" s="284"/>
      <c r="N188" s="330"/>
      <c r="O188" s="331"/>
    </row>
    <row r="189" spans="1:16" x14ac:dyDescent="0.15">
      <c r="A189" s="241" t="s">
        <v>1425</v>
      </c>
      <c r="B189" s="410" t="s">
        <v>1493</v>
      </c>
      <c r="C189" s="336"/>
      <c r="D189" s="409"/>
      <c r="E189" s="231" t="s">
        <v>67</v>
      </c>
      <c r="F189" s="408">
        <v>1394822.17</v>
      </c>
      <c r="G189" s="232" t="s">
        <v>98</v>
      </c>
      <c r="H189" s="233">
        <v>40945</v>
      </c>
      <c r="I189" s="234" t="s">
        <v>199</v>
      </c>
      <c r="J189" s="273">
        <v>111977.51800000001</v>
      </c>
      <c r="K189" s="268"/>
      <c r="L189" s="236"/>
      <c r="M189" s="235"/>
      <c r="N189" s="330"/>
      <c r="O189" s="331"/>
    </row>
    <row r="190" spans="1:16" x14ac:dyDescent="0.15">
      <c r="A190" s="241" t="s">
        <v>1426</v>
      </c>
      <c r="B190" s="410" t="s">
        <v>1494</v>
      </c>
      <c r="C190" s="336"/>
      <c r="D190" s="409"/>
      <c r="E190" s="231" t="s">
        <v>67</v>
      </c>
      <c r="F190" s="408">
        <v>2515628.1800000002</v>
      </c>
      <c r="G190" s="232" t="s">
        <v>98</v>
      </c>
      <c r="H190" s="233">
        <v>40949</v>
      </c>
      <c r="I190" s="234" t="s">
        <v>199</v>
      </c>
      <c r="J190" s="273">
        <v>78308.755000000005</v>
      </c>
      <c r="K190" s="268"/>
      <c r="L190" s="236"/>
      <c r="M190" s="235"/>
      <c r="N190" s="330"/>
      <c r="O190" s="331"/>
    </row>
    <row r="191" spans="1:16" x14ac:dyDescent="0.15">
      <c r="A191" s="241" t="s">
        <v>1479</v>
      </c>
      <c r="B191" s="410" t="s">
        <v>1495</v>
      </c>
      <c r="C191" s="336"/>
      <c r="D191" s="409"/>
      <c r="E191" s="231" t="s">
        <v>67</v>
      </c>
      <c r="F191" s="408">
        <v>771558.36</v>
      </c>
      <c r="G191" s="232" t="s">
        <v>98</v>
      </c>
      <c r="H191" s="233">
        <v>40952</v>
      </c>
      <c r="I191" s="234" t="s">
        <v>199</v>
      </c>
      <c r="J191" s="273">
        <v>161306.68</v>
      </c>
      <c r="K191" s="268"/>
      <c r="L191" s="236"/>
      <c r="M191" s="235"/>
      <c r="N191" s="330"/>
      <c r="O191" s="331"/>
    </row>
    <row r="192" spans="1:16" x14ac:dyDescent="0.15">
      <c r="A192" s="241" t="s">
        <v>1480</v>
      </c>
      <c r="B192" s="410" t="s">
        <v>1496</v>
      </c>
      <c r="C192" s="336"/>
      <c r="D192" s="409"/>
      <c r="E192" s="231" t="s">
        <v>67</v>
      </c>
      <c r="F192" s="408">
        <v>2220664.5299999998</v>
      </c>
      <c r="G192" s="232" t="s">
        <v>98</v>
      </c>
      <c r="H192" s="233">
        <v>40956</v>
      </c>
      <c r="I192" s="234" t="s">
        <v>199</v>
      </c>
      <c r="J192" s="273">
        <v>155288.83300000001</v>
      </c>
      <c r="K192" s="268"/>
      <c r="L192" s="236"/>
      <c r="M192" s="235"/>
      <c r="N192" s="330"/>
      <c r="O192" s="331"/>
    </row>
    <row r="193" spans="1:16" ht="12" customHeight="1" x14ac:dyDescent="0.15">
      <c r="A193" s="241" t="s">
        <v>1481</v>
      </c>
      <c r="B193" s="410" t="s">
        <v>1497</v>
      </c>
      <c r="C193" s="336"/>
      <c r="D193" s="409"/>
      <c r="E193" s="231" t="s">
        <v>67</v>
      </c>
      <c r="F193" s="408">
        <v>119462.13</v>
      </c>
      <c r="G193" s="232" t="s">
        <v>98</v>
      </c>
      <c r="H193" s="233">
        <v>40959</v>
      </c>
      <c r="I193" s="234" t="s">
        <v>199</v>
      </c>
      <c r="J193" s="273">
        <v>134639</v>
      </c>
      <c r="K193" s="268"/>
      <c r="L193" s="236"/>
      <c r="M193" s="235"/>
      <c r="N193" s="330"/>
      <c r="O193" s="331"/>
    </row>
    <row r="194" spans="1:16" ht="12" customHeight="1" x14ac:dyDescent="0.15">
      <c r="A194" s="241" t="s">
        <v>1482</v>
      </c>
      <c r="B194" s="410" t="s">
        <v>1498</v>
      </c>
      <c r="C194" s="336"/>
      <c r="D194" s="409"/>
      <c r="E194" s="231" t="s">
        <v>67</v>
      </c>
      <c r="F194" s="408">
        <v>1467000.37</v>
      </c>
      <c r="G194" s="232" t="s">
        <v>98</v>
      </c>
      <c r="H194" s="233">
        <v>40960</v>
      </c>
      <c r="I194" s="234" t="s">
        <v>199</v>
      </c>
      <c r="J194" s="273">
        <v>16189.028</v>
      </c>
      <c r="K194" s="268"/>
      <c r="L194" s="236"/>
      <c r="M194" s="235"/>
      <c r="N194" s="330"/>
      <c r="O194" s="331"/>
    </row>
    <row r="195" spans="1:16" ht="11.25" customHeight="1" x14ac:dyDescent="0.15">
      <c r="A195" s="241" t="s">
        <v>1483</v>
      </c>
      <c r="B195" s="410" t="s">
        <v>1499</v>
      </c>
      <c r="C195" s="336"/>
      <c r="D195" s="409"/>
      <c r="E195" s="231" t="s">
        <v>67</v>
      </c>
      <c r="F195" s="408">
        <v>1651048.76</v>
      </c>
      <c r="G195" s="232" t="s">
        <v>98</v>
      </c>
      <c r="H195" s="233">
        <v>40963</v>
      </c>
      <c r="I195" s="234" t="s">
        <v>199</v>
      </c>
      <c r="J195" s="273">
        <v>89863</v>
      </c>
      <c r="K195" s="268"/>
      <c r="L195" s="236"/>
      <c r="M195" s="235"/>
      <c r="N195" s="330"/>
      <c r="O195" s="331"/>
    </row>
    <row r="196" spans="1:16" x14ac:dyDescent="0.15">
      <c r="A196" s="241" t="s">
        <v>1484</v>
      </c>
      <c r="B196" s="410" t="s">
        <v>1500</v>
      </c>
      <c r="C196" s="336"/>
      <c r="D196" s="409"/>
      <c r="E196" s="231" t="s">
        <v>67</v>
      </c>
      <c r="F196" s="408">
        <v>5650043.4299999997</v>
      </c>
      <c r="G196" s="232" t="s">
        <v>98</v>
      </c>
      <c r="H196" s="233">
        <v>40966</v>
      </c>
      <c r="I196" s="234" t="s">
        <v>199</v>
      </c>
      <c r="J196" s="273">
        <v>117820.67399999998</v>
      </c>
      <c r="K196" s="268"/>
      <c r="L196" s="236"/>
      <c r="M196" s="266">
        <f>+O196-O186</f>
        <v>-1.1641532182693481E-9</v>
      </c>
      <c r="N196" s="228" t="s">
        <v>56</v>
      </c>
      <c r="O196" s="333">
        <f>SUM(N187:N195)</f>
        <v>842715.74139999948</v>
      </c>
      <c r="P196" s="259"/>
    </row>
    <row r="197" spans="1:16" x14ac:dyDescent="0.15">
      <c r="A197" s="241" t="s">
        <v>1485</v>
      </c>
      <c r="B197" s="410" t="s">
        <v>1501</v>
      </c>
      <c r="C197" s="336"/>
      <c r="D197" s="409"/>
      <c r="E197" s="231" t="s">
        <v>67</v>
      </c>
      <c r="F197" s="408">
        <v>1636778.15</v>
      </c>
      <c r="G197" s="232" t="s">
        <v>98</v>
      </c>
      <c r="H197" s="233">
        <v>40966</v>
      </c>
      <c r="I197" s="234" t="s">
        <v>199</v>
      </c>
      <c r="J197" s="273">
        <v>88193.957999999999</v>
      </c>
      <c r="K197" s="268"/>
      <c r="L197" s="236"/>
      <c r="M197" s="266"/>
      <c r="P197" s="259"/>
    </row>
    <row r="198" spans="1:16" x14ac:dyDescent="0.15">
      <c r="A198" s="241" t="s">
        <v>1486</v>
      </c>
      <c r="B198" s="410" t="s">
        <v>1502</v>
      </c>
      <c r="C198" s="336"/>
      <c r="D198" s="409"/>
      <c r="E198" s="231" t="s">
        <v>67</v>
      </c>
      <c r="F198" s="408">
        <v>4193703.91</v>
      </c>
      <c r="G198" s="232" t="s">
        <v>98</v>
      </c>
      <c r="H198" s="233">
        <v>40973</v>
      </c>
      <c r="I198" s="234" t="s">
        <v>199</v>
      </c>
      <c r="J198" s="273">
        <v>132555.019</v>
      </c>
      <c r="K198" s="268"/>
      <c r="L198" s="236"/>
      <c r="M198" s="266"/>
      <c r="P198" s="259"/>
    </row>
    <row r="199" spans="1:16" ht="12" thickBot="1" x14ac:dyDescent="0.2">
      <c r="A199" s="268"/>
      <c r="B199" s="409"/>
      <c r="C199" s="336"/>
      <c r="D199" s="409"/>
      <c r="E199" s="231"/>
      <c r="F199" s="408"/>
      <c r="G199" s="232"/>
      <c r="H199" s="233"/>
      <c r="I199" s="401" t="s">
        <v>1283</v>
      </c>
      <c r="J199" s="395">
        <f>SUM(J189:J198)</f>
        <v>1086142.4650000001</v>
      </c>
      <c r="K199" s="268"/>
      <c r="L199" s="236"/>
      <c r="M199" s="266"/>
      <c r="P199" s="259"/>
    </row>
    <row r="200" spans="1:16" ht="12" thickTop="1" x14ac:dyDescent="0.15">
      <c r="A200" s="235" t="s">
        <v>1414</v>
      </c>
      <c r="B200" s="409" t="s">
        <v>1487</v>
      </c>
      <c r="C200" s="336"/>
      <c r="D200" s="409"/>
      <c r="E200" s="231" t="s">
        <v>67</v>
      </c>
      <c r="F200" s="408">
        <v>49972969.560000002</v>
      </c>
      <c r="G200" s="232" t="s">
        <v>98</v>
      </c>
      <c r="H200" s="233">
        <v>40924</v>
      </c>
      <c r="I200" s="234" t="s">
        <v>199</v>
      </c>
      <c r="J200" s="229">
        <v>22933.832000000002</v>
      </c>
      <c r="K200" s="235"/>
      <c r="L200" s="236"/>
      <c r="M200" s="266"/>
      <c r="P200" s="259"/>
    </row>
    <row r="201" spans="1:16" x14ac:dyDescent="0.15">
      <c r="A201" s="181" t="s">
        <v>1415</v>
      </c>
      <c r="B201" s="409" t="s">
        <v>1488</v>
      </c>
      <c r="C201" s="336"/>
      <c r="D201" s="409"/>
      <c r="E201" s="231" t="s">
        <v>67</v>
      </c>
      <c r="F201" s="408">
        <v>27788397.32</v>
      </c>
      <c r="G201" s="232" t="s">
        <v>98</v>
      </c>
      <c r="H201" s="233">
        <v>40933</v>
      </c>
      <c r="I201" s="234" t="s">
        <v>199</v>
      </c>
      <c r="J201" s="229">
        <v>189603.72</v>
      </c>
      <c r="K201" s="268"/>
      <c r="L201" s="236"/>
      <c r="M201" s="266"/>
      <c r="P201" s="259"/>
    </row>
    <row r="202" spans="1:16" x14ac:dyDescent="0.15">
      <c r="A202" s="181" t="s">
        <v>1474</v>
      </c>
      <c r="B202" s="409" t="s">
        <v>1489</v>
      </c>
      <c r="C202" s="336"/>
      <c r="D202" s="409"/>
      <c r="E202" s="231" t="s">
        <v>67</v>
      </c>
      <c r="F202" s="408">
        <v>65834124.509999998</v>
      </c>
      <c r="G202" s="232" t="s">
        <v>98</v>
      </c>
      <c r="H202" s="233">
        <v>40945</v>
      </c>
      <c r="I202" s="234" t="s">
        <v>199</v>
      </c>
      <c r="J202" s="229">
        <v>768751.94100000011</v>
      </c>
      <c r="K202" s="268"/>
      <c r="L202" s="236"/>
      <c r="M202" s="266"/>
      <c r="P202" s="259"/>
    </row>
    <row r="203" spans="1:16" x14ac:dyDescent="0.15">
      <c r="A203" s="181" t="s">
        <v>1475</v>
      </c>
      <c r="B203" s="409" t="s">
        <v>1490</v>
      </c>
      <c r="C203" s="336"/>
      <c r="D203" s="409"/>
      <c r="E203" s="231" t="s">
        <v>67</v>
      </c>
      <c r="F203" s="408">
        <v>37939087.049999997</v>
      </c>
      <c r="G203" s="232" t="s">
        <v>98</v>
      </c>
      <c r="H203" s="233">
        <v>40953</v>
      </c>
      <c r="I203" s="234" t="s">
        <v>199</v>
      </c>
      <c r="J203" s="229">
        <v>850243.58000000007</v>
      </c>
      <c r="K203" s="268"/>
      <c r="L203" s="236"/>
      <c r="M203" s="266"/>
      <c r="P203" s="259"/>
    </row>
    <row r="204" spans="1:16" x14ac:dyDescent="0.15">
      <c r="A204" s="181" t="s">
        <v>1476</v>
      </c>
      <c r="B204" s="409" t="s">
        <v>1491</v>
      </c>
      <c r="C204" s="336"/>
      <c r="D204" s="409"/>
      <c r="E204" s="231" t="s">
        <v>67</v>
      </c>
      <c r="F204" s="408">
        <v>37667775.060000002</v>
      </c>
      <c r="G204" s="232" t="s">
        <v>98</v>
      </c>
      <c r="H204" s="233">
        <v>40954</v>
      </c>
      <c r="I204" s="234" t="s">
        <v>199</v>
      </c>
      <c r="J204" s="229">
        <v>298618.99599999998</v>
      </c>
      <c r="K204" s="268"/>
      <c r="L204" s="236"/>
      <c r="M204" s="266"/>
      <c r="P204" s="259"/>
    </row>
    <row r="205" spans="1:16" x14ac:dyDescent="0.15">
      <c r="A205" s="181" t="s">
        <v>1477</v>
      </c>
      <c r="B205" s="409" t="s">
        <v>1492</v>
      </c>
      <c r="C205" s="336"/>
      <c r="D205" s="409"/>
      <c r="E205" s="231" t="s">
        <v>67</v>
      </c>
      <c r="F205" s="408">
        <v>36146608.840000004</v>
      </c>
      <c r="G205" s="232" t="s">
        <v>98</v>
      </c>
      <c r="H205" s="233">
        <v>40962</v>
      </c>
      <c r="I205" s="234" t="s">
        <v>199</v>
      </c>
      <c r="J205" s="229">
        <v>1114296.716</v>
      </c>
      <c r="K205" s="268"/>
      <c r="L205" s="236"/>
      <c r="M205" s="266"/>
      <c r="P205" s="259"/>
    </row>
    <row r="206" spans="1:16" x14ac:dyDescent="0.15">
      <c r="A206" s="181" t="s">
        <v>1478</v>
      </c>
      <c r="B206" s="411" t="s">
        <v>1503</v>
      </c>
      <c r="C206" s="336"/>
      <c r="D206" s="409"/>
      <c r="E206" s="231" t="s">
        <v>67</v>
      </c>
      <c r="F206" s="408">
        <v>53304537.020000003</v>
      </c>
      <c r="G206" s="232" t="s">
        <v>98</v>
      </c>
      <c r="H206" s="233">
        <v>40973</v>
      </c>
      <c r="I206" s="234" t="s">
        <v>199</v>
      </c>
      <c r="J206" s="229">
        <v>92163.209999999992</v>
      </c>
      <c r="K206" s="268"/>
      <c r="L206" s="236"/>
      <c r="M206" s="266"/>
      <c r="P206" s="259"/>
    </row>
    <row r="207" spans="1:16" ht="12" thickBot="1" x14ac:dyDescent="0.2">
      <c r="A207" s="181"/>
      <c r="B207" s="409"/>
      <c r="C207" s="336"/>
      <c r="D207" s="409"/>
      <c r="E207" s="231"/>
      <c r="F207" s="408"/>
      <c r="G207" s="232"/>
      <c r="H207" s="233"/>
      <c r="I207" s="401" t="s">
        <v>320</v>
      </c>
      <c r="J207" s="395">
        <f>SUM(J200:J206)</f>
        <v>3336611.9950000001</v>
      </c>
      <c r="K207" s="235"/>
      <c r="L207" s="236"/>
      <c r="M207" s="266"/>
      <c r="P207" s="259"/>
    </row>
    <row r="208" spans="1:16" ht="12" thickTop="1" x14ac:dyDescent="0.15">
      <c r="A208" s="241"/>
      <c r="B208" s="180"/>
      <c r="C208" s="349"/>
      <c r="D208" s="350"/>
      <c r="E208" s="350"/>
      <c r="F208" s="350"/>
      <c r="G208" s="351"/>
      <c r="J208" s="259"/>
    </row>
    <row r="209" spans="1:16" x14ac:dyDescent="0.15">
      <c r="A209" s="181"/>
      <c r="B209" s="181" t="s">
        <v>10</v>
      </c>
      <c r="C209" s="348" t="s">
        <v>1008</v>
      </c>
      <c r="D209" s="181" t="s">
        <v>1118</v>
      </c>
      <c r="E209" s="181" t="s">
        <v>871</v>
      </c>
      <c r="F209" s="181" t="s">
        <v>872</v>
      </c>
      <c r="G209" s="181" t="s">
        <v>18</v>
      </c>
      <c r="J209" s="229"/>
    </row>
    <row r="210" spans="1:16" x14ac:dyDescent="0.15">
      <c r="A210" s="241" t="s">
        <v>1425</v>
      </c>
      <c r="B210" s="180">
        <v>111978</v>
      </c>
      <c r="C210" s="349">
        <v>24.997900000000001</v>
      </c>
      <c r="D210" s="350">
        <f>+B210*C210</f>
        <v>2799214.8462</v>
      </c>
      <c r="E210" s="350">
        <f>+D210*0.01</f>
        <v>27992.148462000001</v>
      </c>
      <c r="F210" s="350">
        <f>+E210*0.1</f>
        <v>2799.2148462000005</v>
      </c>
      <c r="G210" s="351">
        <f>+E210+F210</f>
        <v>30791.363308200001</v>
      </c>
      <c r="J210" s="259"/>
    </row>
    <row r="211" spans="1:16" x14ac:dyDescent="0.15">
      <c r="A211" s="241" t="s">
        <v>1426</v>
      </c>
      <c r="B211" s="180">
        <v>78309</v>
      </c>
      <c r="C211" s="349">
        <v>24.9</v>
      </c>
      <c r="D211" s="350">
        <f t="shared" ref="D211:D219" si="54">+B211*C211</f>
        <v>1949894.0999999999</v>
      </c>
      <c r="E211" s="350">
        <f t="shared" ref="E211:E219" si="55">+D211*0.01</f>
        <v>19498.940999999999</v>
      </c>
      <c r="F211" s="350">
        <f t="shared" ref="F211:F219" si="56">+E211*0.1</f>
        <v>1949.8941</v>
      </c>
      <c r="G211" s="351">
        <f t="shared" ref="G211:G219" si="57">+E211+F211</f>
        <v>21448.8351</v>
      </c>
      <c r="J211" s="259"/>
    </row>
    <row r="212" spans="1:16" x14ac:dyDescent="0.15">
      <c r="A212" s="241" t="s">
        <v>1479</v>
      </c>
      <c r="B212" s="180">
        <v>161307</v>
      </c>
      <c r="C212" s="349">
        <v>24.924399999999999</v>
      </c>
      <c r="D212" s="350">
        <f t="shared" si="54"/>
        <v>4020480.1908</v>
      </c>
      <c r="E212" s="350">
        <f t="shared" si="55"/>
        <v>40204.801908000001</v>
      </c>
      <c r="F212" s="350">
        <f t="shared" si="56"/>
        <v>4020.4801908000004</v>
      </c>
      <c r="G212" s="351">
        <f t="shared" si="57"/>
        <v>44225.282098800002</v>
      </c>
      <c r="J212" s="259"/>
    </row>
    <row r="213" spans="1:16" x14ac:dyDescent="0.15">
      <c r="A213" s="241" t="s">
        <v>1480</v>
      </c>
      <c r="B213" s="180">
        <v>155289</v>
      </c>
      <c r="C213" s="349">
        <v>25.599299999999999</v>
      </c>
      <c r="D213" s="350">
        <f t="shared" si="54"/>
        <v>3975289.6976999999</v>
      </c>
      <c r="E213" s="350">
        <f t="shared" si="55"/>
        <v>39752.896976999997</v>
      </c>
      <c r="F213" s="350">
        <f t="shared" si="56"/>
        <v>3975.2896977</v>
      </c>
      <c r="G213" s="351">
        <f t="shared" si="57"/>
        <v>43728.186674699995</v>
      </c>
      <c r="J213" s="259"/>
    </row>
    <row r="214" spans="1:16" x14ac:dyDescent="0.15">
      <c r="A214" s="241" t="s">
        <v>1481</v>
      </c>
      <c r="B214" s="180">
        <v>134639</v>
      </c>
      <c r="C214" s="349">
        <v>25.615500000000001</v>
      </c>
      <c r="D214" s="350">
        <f t="shared" si="54"/>
        <v>3448845.3045000001</v>
      </c>
      <c r="E214" s="350">
        <f t="shared" si="55"/>
        <v>34488.453045000002</v>
      </c>
      <c r="F214" s="350">
        <f t="shared" si="56"/>
        <v>3448.8453045000006</v>
      </c>
      <c r="G214" s="351">
        <f t="shared" si="57"/>
        <v>37937.298349500001</v>
      </c>
      <c r="J214" s="259"/>
    </row>
    <row r="215" spans="1:16" x14ac:dyDescent="0.15">
      <c r="A215" s="241" t="s">
        <v>1482</v>
      </c>
      <c r="B215" s="180">
        <v>16189</v>
      </c>
      <c r="C215" s="349">
        <v>25.654199999999999</v>
      </c>
      <c r="D215" s="350">
        <f t="shared" si="54"/>
        <v>415315.84379999997</v>
      </c>
      <c r="E215" s="350">
        <f t="shared" si="55"/>
        <v>4153.1584379999995</v>
      </c>
      <c r="F215" s="350">
        <f t="shared" si="56"/>
        <v>415.31584379999998</v>
      </c>
      <c r="G215" s="351">
        <f t="shared" si="57"/>
        <v>4568.4742817999995</v>
      </c>
      <c r="J215" s="259"/>
    </row>
    <row r="216" spans="1:16" x14ac:dyDescent="0.15">
      <c r="A216" s="241" t="s">
        <v>1483</v>
      </c>
      <c r="B216" s="180">
        <v>89863</v>
      </c>
      <c r="C216" s="349">
        <v>25.668700000000001</v>
      </c>
      <c r="D216" s="350">
        <f t="shared" si="54"/>
        <v>2306666.3881000001</v>
      </c>
      <c r="E216" s="350">
        <f t="shared" si="55"/>
        <v>23066.663881</v>
      </c>
      <c r="F216" s="350">
        <f t="shared" si="56"/>
        <v>2306.6663880999999</v>
      </c>
      <c r="G216" s="351">
        <f t="shared" si="57"/>
        <v>25373.330269099999</v>
      </c>
      <c r="J216" s="259"/>
    </row>
    <row r="217" spans="1:16" x14ac:dyDescent="0.15">
      <c r="A217" s="241" t="s">
        <v>1484</v>
      </c>
      <c r="B217" s="180">
        <v>117821</v>
      </c>
      <c r="C217" s="349">
        <v>25.704899999999999</v>
      </c>
      <c r="D217" s="350">
        <f t="shared" si="54"/>
        <v>3028577.0228999997</v>
      </c>
      <c r="E217" s="350">
        <f t="shared" si="55"/>
        <v>30285.770228999998</v>
      </c>
      <c r="F217" s="350">
        <f t="shared" si="56"/>
        <v>3028.5770229</v>
      </c>
      <c r="G217" s="351">
        <f t="shared" si="57"/>
        <v>33314.347251899999</v>
      </c>
      <c r="J217" s="259"/>
    </row>
    <row r="218" spans="1:16" x14ac:dyDescent="0.15">
      <c r="A218" s="241" t="s">
        <v>1485</v>
      </c>
      <c r="B218" s="180">
        <v>88194</v>
      </c>
      <c r="C218" s="349">
        <v>25.924700000000001</v>
      </c>
      <c r="D218" s="350">
        <f t="shared" si="54"/>
        <v>2286402.9918</v>
      </c>
      <c r="E218" s="350">
        <f t="shared" si="55"/>
        <v>22864.029918</v>
      </c>
      <c r="F218" s="350">
        <f t="shared" si="56"/>
        <v>2286.4029918000001</v>
      </c>
      <c r="G218" s="351">
        <f t="shared" si="57"/>
        <v>25150.432909800002</v>
      </c>
      <c r="J218" s="259"/>
    </row>
    <row r="219" spans="1:16" x14ac:dyDescent="0.15">
      <c r="A219" s="241" t="s">
        <v>1486</v>
      </c>
      <c r="B219" s="180">
        <v>132555</v>
      </c>
      <c r="C219" s="349">
        <v>26.23</v>
      </c>
      <c r="D219" s="350">
        <f t="shared" si="54"/>
        <v>3476917.65</v>
      </c>
      <c r="E219" s="350">
        <f t="shared" si="55"/>
        <v>34769.176500000001</v>
      </c>
      <c r="F219" s="350">
        <f t="shared" si="56"/>
        <v>3476.9176500000003</v>
      </c>
      <c r="G219" s="351">
        <f t="shared" si="57"/>
        <v>38246.094150000004</v>
      </c>
      <c r="J219" s="259"/>
    </row>
    <row r="220" spans="1:16" ht="12" thickBot="1" x14ac:dyDescent="0.2">
      <c r="A220" s="268"/>
      <c r="B220" s="381">
        <f>SUM(B210:B219)</f>
        <v>1086144</v>
      </c>
      <c r="C220" s="349"/>
      <c r="D220" s="350"/>
      <c r="E220" s="380">
        <f>SUM(E210:E219)</f>
        <v>277076.04035800003</v>
      </c>
      <c r="F220" s="380">
        <f t="shared" ref="F220:G220" si="58">SUM(F210:F219)</f>
        <v>27707.604035800003</v>
      </c>
      <c r="G220" s="380">
        <f t="shared" si="58"/>
        <v>304783.64439380006</v>
      </c>
      <c r="J220" s="259"/>
    </row>
    <row r="221" spans="1:16" ht="12" thickTop="1" x14ac:dyDescent="0.15">
      <c r="A221" s="235" t="s">
        <v>1414</v>
      </c>
      <c r="B221" s="180">
        <v>22934</v>
      </c>
      <c r="C221" s="349">
        <v>25.726700000000001</v>
      </c>
      <c r="D221" s="350">
        <f t="shared" ref="D221:D225" si="59">+B221*C221</f>
        <v>590016.13780000003</v>
      </c>
      <c r="E221" s="350">
        <f t="shared" ref="E221:E225" si="60">+D221*0.01</f>
        <v>5900.1613780000007</v>
      </c>
      <c r="F221" s="350">
        <f t="shared" ref="F221:F225" si="61">+E221*0.1</f>
        <v>590.01613780000014</v>
      </c>
      <c r="G221" s="351">
        <f t="shared" ref="G221:G225" si="62">+E221+F221</f>
        <v>6490.1775158000009</v>
      </c>
      <c r="J221" s="259"/>
    </row>
    <row r="222" spans="1:16" x14ac:dyDescent="0.15">
      <c r="A222" s="181" t="s">
        <v>1415</v>
      </c>
      <c r="B222" s="180">
        <v>189604</v>
      </c>
      <c r="C222" s="349">
        <v>25.932400000000001</v>
      </c>
      <c r="D222" s="350">
        <f t="shared" si="59"/>
        <v>4916886.7696000002</v>
      </c>
      <c r="E222" s="350">
        <f t="shared" si="60"/>
        <v>49168.867696000001</v>
      </c>
      <c r="F222" s="350">
        <f t="shared" si="61"/>
        <v>4916.8867696000007</v>
      </c>
      <c r="G222" s="351">
        <f t="shared" si="62"/>
        <v>54085.754465600003</v>
      </c>
      <c r="J222" s="259"/>
    </row>
    <row r="223" spans="1:16" s="180" customFormat="1" x14ac:dyDescent="0.15">
      <c r="A223" s="181" t="s">
        <v>1474</v>
      </c>
      <c r="B223" s="180">
        <v>768752</v>
      </c>
      <c r="C223" s="349">
        <v>25.2883</v>
      </c>
      <c r="D223" s="350">
        <f t="shared" si="59"/>
        <v>19440431.2016</v>
      </c>
      <c r="E223" s="350">
        <f t="shared" si="60"/>
        <v>194404.31201600001</v>
      </c>
      <c r="F223" s="350">
        <f t="shared" si="61"/>
        <v>19440.4312016</v>
      </c>
      <c r="G223" s="351">
        <f t="shared" si="62"/>
        <v>213844.74321760001</v>
      </c>
      <c r="H223" s="181"/>
      <c r="J223" s="259"/>
      <c r="K223" s="181"/>
      <c r="M223" s="182"/>
      <c r="P223" s="182"/>
    </row>
    <row r="224" spans="1:16" x14ac:dyDescent="0.15">
      <c r="A224" s="181" t="s">
        <v>1475</v>
      </c>
      <c r="B224" s="180">
        <v>850244</v>
      </c>
      <c r="C224" s="349">
        <v>25.322199999999999</v>
      </c>
      <c r="D224" s="350">
        <f t="shared" si="59"/>
        <v>21530048.616799999</v>
      </c>
      <c r="E224" s="350">
        <f t="shared" si="60"/>
        <v>215300.486168</v>
      </c>
      <c r="F224" s="350">
        <f t="shared" si="61"/>
        <v>21530.048616800002</v>
      </c>
      <c r="G224" s="351">
        <f t="shared" si="62"/>
        <v>236830.53478479999</v>
      </c>
      <c r="J224" s="259"/>
    </row>
    <row r="225" spans="1:10" x14ac:dyDescent="0.15">
      <c r="A225" s="181" t="s">
        <v>1476</v>
      </c>
      <c r="B225" s="180">
        <v>298619</v>
      </c>
      <c r="C225" s="349">
        <v>25.529</v>
      </c>
      <c r="D225" s="350">
        <f t="shared" si="59"/>
        <v>7623444.4510000004</v>
      </c>
      <c r="E225" s="350">
        <f t="shared" si="60"/>
        <v>76234.444510000001</v>
      </c>
      <c r="F225" s="350">
        <f t="shared" si="61"/>
        <v>7623.4444510000003</v>
      </c>
      <c r="G225" s="351">
        <f t="shared" si="62"/>
        <v>83857.888961000004</v>
      </c>
      <c r="J225" s="259"/>
    </row>
    <row r="226" spans="1:10" x14ac:dyDescent="0.15">
      <c r="A226" s="181" t="s">
        <v>1477</v>
      </c>
      <c r="B226" s="180">
        <v>1114297</v>
      </c>
      <c r="C226" s="349">
        <v>25.8477</v>
      </c>
      <c r="D226" s="350">
        <f t="shared" ref="D226:D227" si="63">+B226*C226</f>
        <v>28802014.5669</v>
      </c>
      <c r="E226" s="350">
        <f t="shared" ref="E226:E227" si="64">+D226*0.01</f>
        <v>288020.14566899999</v>
      </c>
      <c r="F226" s="350">
        <f t="shared" ref="F226:F227" si="65">+E226*0.1</f>
        <v>28802.014566900001</v>
      </c>
      <c r="G226" s="351">
        <f t="shared" ref="G226:G227" si="66">+E226+F226</f>
        <v>316822.16023589997</v>
      </c>
      <c r="J226" s="259"/>
    </row>
    <row r="227" spans="1:10" x14ac:dyDescent="0.15">
      <c r="A227" s="181" t="s">
        <v>1478</v>
      </c>
      <c r="B227" s="180">
        <v>92163</v>
      </c>
      <c r="C227" s="349">
        <v>25.519600000000001</v>
      </c>
      <c r="D227" s="350">
        <f t="shared" si="63"/>
        <v>2351962.8947999999</v>
      </c>
      <c r="E227" s="350">
        <f t="shared" si="64"/>
        <v>23519.628947999998</v>
      </c>
      <c r="F227" s="350">
        <f t="shared" si="65"/>
        <v>2351.9628948</v>
      </c>
      <c r="G227" s="351">
        <f t="shared" si="66"/>
        <v>25871.591842799997</v>
      </c>
    </row>
    <row r="228" spans="1:10" ht="12" thickBot="1" x14ac:dyDescent="0.2">
      <c r="B228" s="402">
        <f>SUM(B221:B227)</f>
        <v>3336613</v>
      </c>
      <c r="C228" s="349"/>
      <c r="E228" s="352">
        <f>SUM(E221:E227)</f>
        <v>852548.04638499999</v>
      </c>
      <c r="F228" s="352">
        <f t="shared" ref="F228:G228" si="67">SUM(F221:F227)</f>
        <v>85254.80463850002</v>
      </c>
      <c r="G228" s="352">
        <f t="shared" si="67"/>
        <v>937802.85102350009</v>
      </c>
    </row>
    <row r="229" spans="1:10" ht="12" thickTop="1" x14ac:dyDescent="0.15"/>
    <row r="230" spans="1:10" x14ac:dyDescent="0.15">
      <c r="B230" s="405"/>
    </row>
  </sheetData>
  <mergeCells count="7">
    <mergeCell ref="B187:D187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P251"/>
  <sheetViews>
    <sheetView topLeftCell="E1" zoomScale="115" zoomScaleNormal="115" workbookViewId="0">
      <pane ySplit="6" topLeftCell="A157" activePane="bottomLeft" state="frozen"/>
      <selection pane="bottomLeft" activeCell="G155" sqref="G155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3.28515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1380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1360</v>
      </c>
      <c r="B7" s="263"/>
      <c r="C7" s="328">
        <v>125259.0282999998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125259.0282999998</v>
      </c>
      <c r="O7" s="328">
        <f>+C209</f>
        <v>800253.2542999998</v>
      </c>
    </row>
    <row r="8" spans="1:15" x14ac:dyDescent="0.15">
      <c r="A8" s="193" t="s">
        <v>1361</v>
      </c>
      <c r="B8" s="193"/>
      <c r="C8" s="329">
        <v>180053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125259.0282999998</v>
      </c>
      <c r="O8" s="329">
        <f>O7+G8-I8-L8</f>
        <v>800253.2542999998</v>
      </c>
    </row>
    <row r="9" spans="1:15" x14ac:dyDescent="0.15">
      <c r="A9" s="193" t="s">
        <v>1349</v>
      </c>
      <c r="B9" s="193"/>
      <c r="C9" s="329">
        <v>135144.226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125259.0282999998</v>
      </c>
      <c r="O9" s="329">
        <f t="shared" ref="O9" si="1">O8+G9-I9-L9</f>
        <v>800253.2542999998</v>
      </c>
    </row>
    <row r="10" spans="1:15" x14ac:dyDescent="0.15">
      <c r="A10" s="193" t="s">
        <v>1362</v>
      </c>
      <c r="B10" s="193"/>
      <c r="C10" s="329">
        <v>269955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" si="2">+N9-I10-L10</f>
        <v>125259.0282999998</v>
      </c>
      <c r="O10" s="329">
        <f t="shared" ref="O10" si="3">O9+G10-I10-L10</f>
        <v>800253.2542999998</v>
      </c>
    </row>
    <row r="11" spans="1:15" x14ac:dyDescent="0.15">
      <c r="A11" s="193" t="s">
        <v>1363</v>
      </c>
      <c r="B11" s="193"/>
      <c r="C11" s="329">
        <v>89842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79" si="4">+N10-I11-L11</f>
        <v>125259.0282999998</v>
      </c>
      <c r="O11" s="329">
        <f t="shared" ref="O11:O79" si="5">O10+G11-I11-L11</f>
        <v>800253.2542999998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4"/>
        <v>125259.0282999998</v>
      </c>
      <c r="O12" s="329">
        <f t="shared" si="5"/>
        <v>800253.2542999998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1381</v>
      </c>
      <c r="I13" s="329">
        <v>12306.75</v>
      </c>
      <c r="J13" s="193" t="s">
        <v>1360</v>
      </c>
      <c r="K13" s="193" t="s">
        <v>1440</v>
      </c>
      <c r="L13" s="329">
        <v>6430.13</v>
      </c>
      <c r="M13" s="207" t="s">
        <v>1360</v>
      </c>
      <c r="N13" s="329">
        <f t="shared" si="4"/>
        <v>106522.1482999998</v>
      </c>
      <c r="O13" s="329">
        <f t="shared" si="5"/>
        <v>781516.37429999979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1381</v>
      </c>
      <c r="I14" s="329"/>
      <c r="J14" s="193"/>
      <c r="K14" s="193" t="s">
        <v>1440</v>
      </c>
      <c r="L14" s="329">
        <v>29995.599999999999</v>
      </c>
      <c r="M14" s="207" t="s">
        <v>1360</v>
      </c>
      <c r="N14" s="329">
        <f t="shared" si="4"/>
        <v>76526.548299999791</v>
      </c>
      <c r="O14" s="329">
        <f t="shared" si="5"/>
        <v>751520.77429999982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1381</v>
      </c>
      <c r="I15" s="329"/>
      <c r="J15" s="193"/>
      <c r="K15" s="193" t="s">
        <v>1440</v>
      </c>
      <c r="L15" s="329">
        <v>29440.11</v>
      </c>
      <c r="M15" s="207" t="s">
        <v>1360</v>
      </c>
      <c r="N15" s="329">
        <f t="shared" si="4"/>
        <v>47086.438299999791</v>
      </c>
      <c r="O15" s="329">
        <f t="shared" si="5"/>
        <v>722080.66429999983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1381</v>
      </c>
      <c r="I16" s="329"/>
      <c r="J16" s="193"/>
      <c r="K16" s="193" t="s">
        <v>1440</v>
      </c>
      <c r="L16" s="329">
        <v>519.53</v>
      </c>
      <c r="M16" s="207" t="s">
        <v>1360</v>
      </c>
      <c r="N16" s="329">
        <f t="shared" si="4"/>
        <v>46566.908299999792</v>
      </c>
      <c r="O16" s="329">
        <f t="shared" si="5"/>
        <v>721561.1342999998</v>
      </c>
    </row>
    <row r="17" spans="1:15" x14ac:dyDescent="0.15">
      <c r="A17" s="193"/>
      <c r="B17" s="193"/>
      <c r="C17" s="329"/>
      <c r="D17" s="201"/>
      <c r="E17" s="193"/>
      <c r="F17" s="203"/>
      <c r="G17" s="329"/>
      <c r="H17" s="201" t="s">
        <v>1381</v>
      </c>
      <c r="I17" s="329"/>
      <c r="J17" s="193"/>
      <c r="K17" s="193" t="s">
        <v>1440</v>
      </c>
      <c r="L17" s="329">
        <v>27208.15</v>
      </c>
      <c r="M17" s="193" t="s">
        <v>1360</v>
      </c>
      <c r="N17" s="329">
        <f t="shared" si="4"/>
        <v>19358.75829999979</v>
      </c>
      <c r="O17" s="329">
        <f t="shared" si="5"/>
        <v>694352.98429999978</v>
      </c>
    </row>
    <row r="18" spans="1:15" x14ac:dyDescent="0.15">
      <c r="A18" s="193"/>
      <c r="B18" s="193"/>
      <c r="C18" s="329"/>
      <c r="D18" s="201" t="s">
        <v>1382</v>
      </c>
      <c r="E18" s="193" t="s">
        <v>319</v>
      </c>
      <c r="F18" s="203" t="s">
        <v>1349</v>
      </c>
      <c r="G18" s="329">
        <v>315292.46899999998</v>
      </c>
      <c r="H18" s="201" t="s">
        <v>1382</v>
      </c>
      <c r="I18" s="329">
        <v>16961.07</v>
      </c>
      <c r="J18" s="193" t="s">
        <v>1360</v>
      </c>
      <c r="K18" s="193" t="s">
        <v>1440</v>
      </c>
      <c r="L18" s="329">
        <v>2397.6880000000001</v>
      </c>
      <c r="M18" s="193" t="s">
        <v>1360</v>
      </c>
      <c r="N18" s="329">
        <f t="shared" ref="N18:N24" si="6">+N17-I18-L18</f>
        <v>2.9999979051353876E-4</v>
      </c>
      <c r="O18" s="329">
        <f t="shared" ref="O18:O24" si="7">O17+G18-I18-L18</f>
        <v>990286.69529999979</v>
      </c>
    </row>
    <row r="19" spans="1:15" x14ac:dyDescent="0.15">
      <c r="A19" s="193"/>
      <c r="B19" s="193"/>
      <c r="C19" s="329"/>
      <c r="D19" s="201"/>
      <c r="E19" s="193"/>
      <c r="F19" s="203"/>
      <c r="G19" s="329"/>
      <c r="H19" s="201" t="s">
        <v>1382</v>
      </c>
      <c r="I19" s="329"/>
      <c r="J19" s="193"/>
      <c r="K19" s="193" t="s">
        <v>1440</v>
      </c>
      <c r="L19" s="329">
        <v>36570.802000000003</v>
      </c>
      <c r="M19" s="193" t="s">
        <v>1361</v>
      </c>
      <c r="N19" s="329">
        <f>C8+N18-I19-L19</f>
        <v>143482.19829999979</v>
      </c>
      <c r="O19" s="329">
        <f t="shared" si="7"/>
        <v>953715.89329999976</v>
      </c>
    </row>
    <row r="20" spans="1:15" x14ac:dyDescent="0.15">
      <c r="A20" s="193"/>
      <c r="B20" s="193"/>
      <c r="C20" s="329"/>
      <c r="D20" s="201"/>
      <c r="E20" s="193"/>
      <c r="F20" s="203"/>
      <c r="G20" s="329"/>
      <c r="H20" s="201" t="s">
        <v>1382</v>
      </c>
      <c r="I20" s="329"/>
      <c r="J20" s="193"/>
      <c r="K20" s="193" t="s">
        <v>1440</v>
      </c>
      <c r="L20" s="329">
        <v>3565.02</v>
      </c>
      <c r="M20" s="193" t="s">
        <v>1361</v>
      </c>
      <c r="N20" s="329">
        <f t="shared" si="6"/>
        <v>139917.1782999998</v>
      </c>
      <c r="O20" s="329">
        <f t="shared" si="7"/>
        <v>950150.87329999974</v>
      </c>
    </row>
    <row r="21" spans="1:15" x14ac:dyDescent="0.15">
      <c r="A21" s="193"/>
      <c r="B21" s="193"/>
      <c r="C21" s="329"/>
      <c r="D21" s="201"/>
      <c r="E21" s="193"/>
      <c r="F21" s="203"/>
      <c r="G21" s="329"/>
      <c r="H21" s="201" t="s">
        <v>1382</v>
      </c>
      <c r="I21" s="329"/>
      <c r="J21" s="193"/>
      <c r="K21" s="193" t="s">
        <v>1440</v>
      </c>
      <c r="L21" s="329">
        <v>1394.44</v>
      </c>
      <c r="M21" s="193" t="s">
        <v>1361</v>
      </c>
      <c r="N21" s="329">
        <f t="shared" si="6"/>
        <v>138522.73829999979</v>
      </c>
      <c r="O21" s="329">
        <f t="shared" si="7"/>
        <v>948756.4332999998</v>
      </c>
    </row>
    <row r="22" spans="1:15" x14ac:dyDescent="0.15">
      <c r="A22" s="193"/>
      <c r="B22" s="193"/>
      <c r="C22" s="329"/>
      <c r="D22" s="201"/>
      <c r="E22" s="193"/>
      <c r="F22" s="203"/>
      <c r="G22" s="329"/>
      <c r="H22" s="201" t="s">
        <v>1382</v>
      </c>
      <c r="I22" s="329"/>
      <c r="J22" s="193"/>
      <c r="K22" s="193" t="s">
        <v>1440</v>
      </c>
      <c r="L22" s="329">
        <v>34665.29</v>
      </c>
      <c r="M22" s="193" t="s">
        <v>1361</v>
      </c>
      <c r="N22" s="329">
        <f t="shared" si="6"/>
        <v>103857.44829999979</v>
      </c>
      <c r="O22" s="329">
        <f t="shared" si="7"/>
        <v>914091.14329999976</v>
      </c>
    </row>
    <row r="23" spans="1:15" x14ac:dyDescent="0.15">
      <c r="A23" s="193"/>
      <c r="B23" s="193"/>
      <c r="C23" s="329"/>
      <c r="D23" s="201"/>
      <c r="E23" s="193"/>
      <c r="F23" s="193"/>
      <c r="G23" s="329"/>
      <c r="H23" s="201" t="s">
        <v>1382</v>
      </c>
      <c r="I23" s="329"/>
      <c r="J23" s="193"/>
      <c r="K23" s="193" t="s">
        <v>1440</v>
      </c>
      <c r="L23" s="329">
        <v>38367.160000000003</v>
      </c>
      <c r="M23" s="193" t="s">
        <v>1361</v>
      </c>
      <c r="N23" s="329">
        <f t="shared" si="6"/>
        <v>65490.288299999782</v>
      </c>
      <c r="O23" s="329">
        <f t="shared" si="7"/>
        <v>875723.98329999973</v>
      </c>
    </row>
    <row r="24" spans="1:15" x14ac:dyDescent="0.15">
      <c r="A24" s="193"/>
      <c r="B24" s="193"/>
      <c r="C24" s="329"/>
      <c r="D24" s="201"/>
      <c r="E24" s="193"/>
      <c r="F24" s="203"/>
      <c r="G24" s="329"/>
      <c r="H24" s="201" t="s">
        <v>1382</v>
      </c>
      <c r="I24" s="329"/>
      <c r="J24" s="193"/>
      <c r="K24" s="193" t="s">
        <v>1440</v>
      </c>
      <c r="L24" s="329">
        <v>2360.36</v>
      </c>
      <c r="M24" s="193" t="s">
        <v>1361</v>
      </c>
      <c r="N24" s="329">
        <f t="shared" si="6"/>
        <v>63129.928299999781</v>
      </c>
      <c r="O24" s="329">
        <f t="shared" si="7"/>
        <v>873363.62329999974</v>
      </c>
    </row>
    <row r="25" spans="1:15" x14ac:dyDescent="0.15">
      <c r="A25" s="193"/>
      <c r="B25" s="193"/>
      <c r="C25" s="329"/>
      <c r="D25" s="201"/>
      <c r="E25" s="193"/>
      <c r="F25" s="203"/>
      <c r="G25" s="329"/>
      <c r="H25" s="201" t="s">
        <v>1382</v>
      </c>
      <c r="I25" s="329"/>
      <c r="J25" s="193"/>
      <c r="K25" s="193" t="s">
        <v>1440</v>
      </c>
      <c r="L25" s="329">
        <v>26021.94</v>
      </c>
      <c r="M25" s="193" t="s">
        <v>1361</v>
      </c>
      <c r="N25" s="329">
        <f t="shared" si="4"/>
        <v>37107.988299999779</v>
      </c>
      <c r="O25" s="329">
        <f t="shared" si="5"/>
        <v>847341.6832999998</v>
      </c>
    </row>
    <row r="26" spans="1:15" x14ac:dyDescent="0.15">
      <c r="A26" s="193"/>
      <c r="B26" s="193"/>
      <c r="C26" s="329"/>
      <c r="D26" s="201" t="s">
        <v>1383</v>
      </c>
      <c r="E26" s="193" t="s">
        <v>319</v>
      </c>
      <c r="F26" s="203" t="s">
        <v>1349</v>
      </c>
      <c r="G26" s="329">
        <v>45008.597999999998</v>
      </c>
      <c r="H26" s="201" t="s">
        <v>1383</v>
      </c>
      <c r="I26" s="329">
        <v>19920.739999999998</v>
      </c>
      <c r="J26" s="193" t="s">
        <v>1361</v>
      </c>
      <c r="K26" s="193" t="s">
        <v>1440</v>
      </c>
      <c r="L26" s="329">
        <v>1428.26</v>
      </c>
      <c r="M26" s="193" t="s">
        <v>1361</v>
      </c>
      <c r="N26" s="329">
        <f t="shared" si="4"/>
        <v>15758.988299999781</v>
      </c>
      <c r="O26" s="329">
        <f t="shared" si="5"/>
        <v>871001.2812999998</v>
      </c>
    </row>
    <row r="27" spans="1:15" x14ac:dyDescent="0.15">
      <c r="A27" s="193"/>
      <c r="B27" s="193"/>
      <c r="C27" s="329"/>
      <c r="D27" s="201"/>
      <c r="E27" s="193"/>
      <c r="F27" s="203"/>
      <c r="G27" s="329"/>
      <c r="H27" s="201" t="s">
        <v>1383</v>
      </c>
      <c r="I27" s="329"/>
      <c r="J27" s="193"/>
      <c r="K27" s="193" t="s">
        <v>1440</v>
      </c>
      <c r="L27" s="329">
        <v>2748.65</v>
      </c>
      <c r="M27" s="193" t="s">
        <v>1361</v>
      </c>
      <c r="N27" s="329">
        <f t="shared" ref="N27:N33" si="8">+N26-I27-L27</f>
        <v>13010.338299999781</v>
      </c>
      <c r="O27" s="329">
        <f t="shared" ref="O27:O33" si="9">O26+G27-I27-L27</f>
        <v>868252.63129999978</v>
      </c>
    </row>
    <row r="28" spans="1:15" x14ac:dyDescent="0.15">
      <c r="A28" s="193"/>
      <c r="B28" s="193"/>
      <c r="C28" s="329"/>
      <c r="D28" s="201"/>
      <c r="E28" s="193"/>
      <c r="F28" s="203"/>
      <c r="G28" s="329"/>
      <c r="H28" s="201" t="s">
        <v>1383</v>
      </c>
      <c r="I28" s="329"/>
      <c r="J28" s="193"/>
      <c r="K28" s="193" t="s">
        <v>1440</v>
      </c>
      <c r="L28" s="329">
        <v>13010.338</v>
      </c>
      <c r="M28" s="193" t="s">
        <v>1361</v>
      </c>
      <c r="N28" s="329">
        <f t="shared" si="8"/>
        <v>2.9999978141859174E-4</v>
      </c>
      <c r="O28" s="329">
        <f t="shared" si="9"/>
        <v>855242.29329999979</v>
      </c>
    </row>
    <row r="29" spans="1:15" x14ac:dyDescent="0.15">
      <c r="A29" s="193"/>
      <c r="B29" s="193"/>
      <c r="C29" s="329"/>
      <c r="D29" s="201"/>
      <c r="E29" s="193"/>
      <c r="F29" s="203"/>
      <c r="G29" s="329"/>
      <c r="H29" s="201" t="s">
        <v>1383</v>
      </c>
      <c r="I29" s="329"/>
      <c r="J29" s="193"/>
      <c r="K29" s="193" t="s">
        <v>1441</v>
      </c>
      <c r="L29" s="329">
        <v>20047.392</v>
      </c>
      <c r="M29" s="193" t="s">
        <v>1349</v>
      </c>
      <c r="N29" s="329">
        <f>C9+N28-I29-L29</f>
        <v>115096.83429999978</v>
      </c>
      <c r="O29" s="329">
        <f t="shared" si="9"/>
        <v>835194.90129999979</v>
      </c>
    </row>
    <row r="30" spans="1:15" x14ac:dyDescent="0.15">
      <c r="A30" s="193"/>
      <c r="B30" s="193"/>
      <c r="C30" s="329"/>
      <c r="D30" s="201"/>
      <c r="E30" s="193"/>
      <c r="F30" s="203"/>
      <c r="G30" s="329"/>
      <c r="H30" s="201" t="s">
        <v>1383</v>
      </c>
      <c r="I30" s="329"/>
      <c r="J30" s="193"/>
      <c r="K30" s="193" t="s">
        <v>1441</v>
      </c>
      <c r="L30" s="329">
        <v>79305.39</v>
      </c>
      <c r="M30" s="193" t="s">
        <v>1349</v>
      </c>
      <c r="N30" s="329">
        <f t="shared" si="8"/>
        <v>35791.444299999785</v>
      </c>
      <c r="O30" s="329">
        <f t="shared" si="9"/>
        <v>755889.51129999978</v>
      </c>
    </row>
    <row r="31" spans="1:15" x14ac:dyDescent="0.15">
      <c r="A31" s="193"/>
      <c r="B31" s="193"/>
      <c r="C31" s="329"/>
      <c r="D31" s="201"/>
      <c r="E31" s="193"/>
      <c r="F31" s="203"/>
      <c r="G31" s="329"/>
      <c r="H31" s="201" t="s">
        <v>1383</v>
      </c>
      <c r="I31" s="329"/>
      <c r="J31" s="193"/>
      <c r="K31" s="193" t="s">
        <v>1441</v>
      </c>
      <c r="L31" s="329">
        <v>2117.42</v>
      </c>
      <c r="M31" s="193" t="s">
        <v>1349</v>
      </c>
      <c r="N31" s="329">
        <f t="shared" si="8"/>
        <v>33674.024299999786</v>
      </c>
      <c r="O31" s="329">
        <f t="shared" si="9"/>
        <v>753772.09129999974</v>
      </c>
    </row>
    <row r="32" spans="1:15" x14ac:dyDescent="0.15">
      <c r="A32" s="193"/>
      <c r="B32" s="193"/>
      <c r="C32" s="329"/>
      <c r="D32" s="201" t="s">
        <v>1384</v>
      </c>
      <c r="E32" s="193" t="s">
        <v>319</v>
      </c>
      <c r="F32" s="203" t="s">
        <v>1349</v>
      </c>
      <c r="G32" s="329">
        <v>270255.23599999998</v>
      </c>
      <c r="H32" s="201" t="s">
        <v>1384</v>
      </c>
      <c r="I32" s="329">
        <v>12117.619999999999</v>
      </c>
      <c r="J32" s="193" t="s">
        <v>1349</v>
      </c>
      <c r="K32" s="193" t="s">
        <v>1441</v>
      </c>
      <c r="L32" s="329">
        <v>1305.21</v>
      </c>
      <c r="M32" s="193" t="s">
        <v>1349</v>
      </c>
      <c r="N32" s="329">
        <f t="shared" si="8"/>
        <v>20251.194299999788</v>
      </c>
      <c r="O32" s="329">
        <f t="shared" si="9"/>
        <v>1010604.4972999998</v>
      </c>
    </row>
    <row r="33" spans="1:16" x14ac:dyDescent="0.15">
      <c r="A33" s="193"/>
      <c r="B33" s="193"/>
      <c r="C33" s="329"/>
      <c r="D33" s="201" t="s">
        <v>1384</v>
      </c>
      <c r="E33" s="193" t="s">
        <v>1283</v>
      </c>
      <c r="F33" s="203" t="s">
        <v>1416</v>
      </c>
      <c r="G33" s="329">
        <v>180054</v>
      </c>
      <c r="H33" s="201" t="s">
        <v>1384</v>
      </c>
      <c r="I33" s="329"/>
      <c r="J33" s="203"/>
      <c r="K33" s="193" t="s">
        <v>1441</v>
      </c>
      <c r="L33" s="329">
        <v>14163.38</v>
      </c>
      <c r="M33" s="193" t="s">
        <v>1349</v>
      </c>
      <c r="N33" s="329">
        <f t="shared" si="8"/>
        <v>6087.814299999789</v>
      </c>
      <c r="O33" s="329">
        <f t="shared" si="9"/>
        <v>1176495.1173</v>
      </c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1384</v>
      </c>
      <c r="I34" s="329"/>
      <c r="J34" s="193"/>
      <c r="K34" s="193" t="s">
        <v>1441</v>
      </c>
      <c r="L34" s="329">
        <v>2933.21</v>
      </c>
      <c r="M34" s="193" t="s">
        <v>1349</v>
      </c>
      <c r="N34" s="329">
        <f t="shared" si="4"/>
        <v>3154.604299999789</v>
      </c>
      <c r="O34" s="329">
        <f t="shared" si="5"/>
        <v>1173561.9073000001</v>
      </c>
    </row>
    <row r="35" spans="1:16" x14ac:dyDescent="0.15">
      <c r="A35" s="193"/>
      <c r="B35" s="193"/>
      <c r="C35" s="329"/>
      <c r="D35" s="201"/>
      <c r="E35" s="193"/>
      <c r="F35" s="203"/>
      <c r="G35" s="329"/>
      <c r="H35" s="201" t="s">
        <v>1384</v>
      </c>
      <c r="I35" s="329"/>
      <c r="J35" s="193"/>
      <c r="K35" s="193" t="s">
        <v>1441</v>
      </c>
      <c r="L35" s="329">
        <v>3154.6039999999998</v>
      </c>
      <c r="M35" s="193" t="s">
        <v>1349</v>
      </c>
      <c r="N35" s="329">
        <f t="shared" ref="N35:N39" si="10">+N34-I35-L35</f>
        <v>2.999997891492967E-4</v>
      </c>
      <c r="O35" s="329">
        <f t="shared" ref="O35:O39" si="11">O34+G35-I35-L35</f>
        <v>1170407.3033</v>
      </c>
      <c r="P35" s="259"/>
    </row>
    <row r="36" spans="1:16" x14ac:dyDescent="0.15">
      <c r="A36" s="193"/>
      <c r="B36" s="193"/>
      <c r="C36" s="329"/>
      <c r="D36" s="201"/>
      <c r="E36" s="193"/>
      <c r="F36" s="203"/>
      <c r="G36" s="329"/>
      <c r="H36" s="201" t="s">
        <v>1384</v>
      </c>
      <c r="I36" s="329"/>
      <c r="J36" s="193"/>
      <c r="K36" s="193" t="s">
        <v>1440</v>
      </c>
      <c r="L36" s="329">
        <v>29971.236000000001</v>
      </c>
      <c r="M36" s="193" t="s">
        <v>1362</v>
      </c>
      <c r="N36" s="329">
        <f>C10+N35-I36-L36</f>
        <v>239983.76429999978</v>
      </c>
      <c r="O36" s="329">
        <f t="shared" si="11"/>
        <v>1140436.0673</v>
      </c>
      <c r="P36" s="259"/>
    </row>
    <row r="37" spans="1:16" x14ac:dyDescent="0.15">
      <c r="A37" s="193"/>
      <c r="B37" s="193"/>
      <c r="C37" s="329"/>
      <c r="D37" s="201"/>
      <c r="E37" s="193"/>
      <c r="F37" s="203"/>
      <c r="G37" s="329"/>
      <c r="H37" s="201" t="s">
        <v>1384</v>
      </c>
      <c r="I37" s="329"/>
      <c r="J37" s="193"/>
      <c r="K37" s="193" t="s">
        <v>1440</v>
      </c>
      <c r="L37" s="329">
        <v>26342.959999999999</v>
      </c>
      <c r="M37" s="193" t="s">
        <v>1362</v>
      </c>
      <c r="N37" s="329">
        <f t="shared" si="10"/>
        <v>213640.80429999979</v>
      </c>
      <c r="O37" s="329">
        <f t="shared" si="11"/>
        <v>1114093.1073</v>
      </c>
      <c r="P37" s="259"/>
    </row>
    <row r="38" spans="1:16" x14ac:dyDescent="0.15">
      <c r="A38" s="193"/>
      <c r="B38" s="193"/>
      <c r="C38" s="329"/>
      <c r="D38" s="201"/>
      <c r="E38" s="193"/>
      <c r="F38" s="203"/>
      <c r="G38" s="329"/>
      <c r="H38" s="201" t="s">
        <v>1384</v>
      </c>
      <c r="I38" s="329"/>
      <c r="J38" s="203"/>
      <c r="K38" s="193" t="s">
        <v>1440</v>
      </c>
      <c r="L38" s="329">
        <v>4778.09</v>
      </c>
      <c r="M38" s="193" t="s">
        <v>1362</v>
      </c>
      <c r="N38" s="329">
        <f t="shared" si="10"/>
        <v>208862.71429999979</v>
      </c>
      <c r="O38" s="329">
        <f t="shared" si="11"/>
        <v>1109315.0172999999</v>
      </c>
      <c r="P38" s="259"/>
    </row>
    <row r="39" spans="1:16" x14ac:dyDescent="0.15">
      <c r="A39" s="193"/>
      <c r="B39" s="193"/>
      <c r="C39" s="329"/>
      <c r="D39" s="201"/>
      <c r="E39" s="193"/>
      <c r="F39" s="203"/>
      <c r="G39" s="329"/>
      <c r="H39" s="201" t="s">
        <v>1384</v>
      </c>
      <c r="I39" s="329"/>
      <c r="J39" s="203"/>
      <c r="K39" s="193" t="s">
        <v>1440</v>
      </c>
      <c r="L39" s="329">
        <v>24916.83</v>
      </c>
      <c r="M39" s="193" t="s">
        <v>1362</v>
      </c>
      <c r="N39" s="329">
        <f t="shared" si="10"/>
        <v>183945.8842999998</v>
      </c>
      <c r="O39" s="329">
        <f t="shared" si="11"/>
        <v>1084398.1872999999</v>
      </c>
      <c r="P39" s="259"/>
    </row>
    <row r="40" spans="1:16" x14ac:dyDescent="0.15">
      <c r="A40" s="193"/>
      <c r="B40" s="193"/>
      <c r="C40" s="329"/>
      <c r="D40" s="201"/>
      <c r="E40" s="193"/>
      <c r="F40" s="203"/>
      <c r="G40" s="329"/>
      <c r="H40" s="201" t="s">
        <v>1384</v>
      </c>
      <c r="I40" s="329"/>
      <c r="J40" s="193"/>
      <c r="K40" s="193" t="s">
        <v>1440</v>
      </c>
      <c r="L40" s="329">
        <v>24079.34</v>
      </c>
      <c r="M40" s="193" t="s">
        <v>1362</v>
      </c>
      <c r="N40" s="329">
        <f t="shared" si="4"/>
        <v>159866.5442999998</v>
      </c>
      <c r="O40" s="329">
        <f t="shared" si="5"/>
        <v>1060318.8472999998</v>
      </c>
      <c r="P40" s="259"/>
    </row>
    <row r="41" spans="1:16" x14ac:dyDescent="0.15">
      <c r="A41" s="193"/>
      <c r="B41" s="193"/>
      <c r="C41" s="329"/>
      <c r="D41" s="201" t="s">
        <v>1385</v>
      </c>
      <c r="E41" s="193" t="s">
        <v>1283</v>
      </c>
      <c r="F41" s="203" t="s">
        <v>1417</v>
      </c>
      <c r="G41" s="329">
        <v>224911</v>
      </c>
      <c r="H41" s="201" t="s">
        <v>1385</v>
      </c>
      <c r="I41" s="329">
        <v>159866.54399999999</v>
      </c>
      <c r="J41" s="193" t="s">
        <v>1362</v>
      </c>
      <c r="K41" s="193"/>
      <c r="L41" s="329"/>
      <c r="M41" s="193"/>
      <c r="N41" s="329">
        <f t="shared" ref="N41:N47" si="12">+N40-I41-L41</f>
        <v>2.9999981052242219E-4</v>
      </c>
      <c r="O41" s="329">
        <f t="shared" ref="O41:O47" si="13">O40+G41-I41-L41</f>
        <v>1125363.3032999998</v>
      </c>
      <c r="P41" s="259"/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1385</v>
      </c>
      <c r="I42" s="329">
        <v>89842</v>
      </c>
      <c r="J42" s="193" t="s">
        <v>1363</v>
      </c>
      <c r="K42" s="193"/>
      <c r="L42" s="329"/>
      <c r="M42" s="193"/>
      <c r="N42" s="329">
        <f>C11+N41-I42-L42</f>
        <v>2.9999981052242219E-4</v>
      </c>
      <c r="O42" s="329">
        <f t="shared" si="13"/>
        <v>1035521.3032999998</v>
      </c>
      <c r="P42" s="259"/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1385</v>
      </c>
      <c r="I43" s="329">
        <v>12224.986000000001</v>
      </c>
      <c r="J43" s="203" t="s">
        <v>1349</v>
      </c>
      <c r="K43" s="193" t="s">
        <v>1441</v>
      </c>
      <c r="L43" s="329">
        <v>2805.01</v>
      </c>
      <c r="M43" s="203" t="s">
        <v>1349</v>
      </c>
      <c r="N43" s="329">
        <f>G18+G26+G32+N42-I43-L43</f>
        <v>615526.30729999975</v>
      </c>
      <c r="O43" s="329">
        <f t="shared" ref="O43:O46" si="14">O42+G43-I43-L43</f>
        <v>1020491.3072999998</v>
      </c>
      <c r="P43" s="259"/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1385</v>
      </c>
      <c r="I44" s="329"/>
      <c r="J44" s="203"/>
      <c r="K44" s="193" t="s">
        <v>1441</v>
      </c>
      <c r="L44" s="329">
        <v>33142.46</v>
      </c>
      <c r="M44" s="203" t="s">
        <v>1349</v>
      </c>
      <c r="N44" s="329">
        <f t="shared" ref="N44:N46" si="15">+N43-I44-L44</f>
        <v>582383.84729999979</v>
      </c>
      <c r="O44" s="329">
        <f t="shared" si="14"/>
        <v>987348.84729999979</v>
      </c>
      <c r="P44" s="259"/>
    </row>
    <row r="45" spans="1:16" x14ac:dyDescent="0.15">
      <c r="A45" s="193"/>
      <c r="B45" s="193"/>
      <c r="C45" s="329"/>
      <c r="D45" s="201"/>
      <c r="E45" s="193"/>
      <c r="F45" s="193"/>
      <c r="G45" s="329"/>
      <c r="H45" s="201" t="s">
        <v>1385</v>
      </c>
      <c r="I45" s="329"/>
      <c r="J45" s="203"/>
      <c r="K45" s="193" t="s">
        <v>1441</v>
      </c>
      <c r="L45" s="329">
        <v>1171.17</v>
      </c>
      <c r="M45" s="203" t="s">
        <v>1349</v>
      </c>
      <c r="N45" s="329">
        <f t="shared" si="15"/>
        <v>581212.67729999975</v>
      </c>
      <c r="O45" s="329">
        <f t="shared" si="14"/>
        <v>986177.67729999975</v>
      </c>
      <c r="P45" s="259"/>
    </row>
    <row r="46" spans="1:16" x14ac:dyDescent="0.15">
      <c r="A46" s="193"/>
      <c r="B46" s="193"/>
      <c r="C46" s="329"/>
      <c r="D46" s="201"/>
      <c r="E46" s="193"/>
      <c r="F46" s="203"/>
      <c r="G46" s="329"/>
      <c r="H46" s="201" t="s">
        <v>1385</v>
      </c>
      <c r="I46" s="329"/>
      <c r="J46" s="193"/>
      <c r="K46" s="193" t="s">
        <v>1441</v>
      </c>
      <c r="L46" s="329">
        <v>3205.72</v>
      </c>
      <c r="M46" s="203" t="s">
        <v>1349</v>
      </c>
      <c r="N46" s="329">
        <f t="shared" si="15"/>
        <v>578006.95729999978</v>
      </c>
      <c r="O46" s="329">
        <f t="shared" si="14"/>
        <v>982971.95729999978</v>
      </c>
      <c r="P46" s="259"/>
    </row>
    <row r="47" spans="1:16" x14ac:dyDescent="0.15">
      <c r="A47" s="193"/>
      <c r="B47" s="193"/>
      <c r="C47" s="329"/>
      <c r="D47" s="201"/>
      <c r="E47" s="193"/>
      <c r="F47" s="193"/>
      <c r="G47" s="329"/>
      <c r="H47" s="201" t="s">
        <v>1385</v>
      </c>
      <c r="I47" s="329"/>
      <c r="J47" s="203"/>
      <c r="K47" s="193" t="s">
        <v>1441</v>
      </c>
      <c r="L47" s="329">
        <v>149913.51999999999</v>
      </c>
      <c r="M47" s="203" t="s">
        <v>1349</v>
      </c>
      <c r="N47" s="329">
        <f t="shared" si="12"/>
        <v>428093.43729999976</v>
      </c>
      <c r="O47" s="329">
        <f t="shared" si="13"/>
        <v>833058.43729999976</v>
      </c>
      <c r="P47" s="259"/>
    </row>
    <row r="48" spans="1:16" x14ac:dyDescent="0.15">
      <c r="A48" s="193"/>
      <c r="B48" s="193"/>
      <c r="C48" s="329"/>
      <c r="D48" s="201"/>
      <c r="E48" s="193"/>
      <c r="F48" s="193"/>
      <c r="G48" s="329"/>
      <c r="H48" s="201" t="s">
        <v>1385</v>
      </c>
      <c r="I48" s="329"/>
      <c r="J48" s="203"/>
      <c r="K48" s="193" t="s">
        <v>1441</v>
      </c>
      <c r="L48" s="329">
        <v>25923.59</v>
      </c>
      <c r="M48" s="203" t="s">
        <v>1349</v>
      </c>
      <c r="N48" s="329">
        <f t="shared" si="4"/>
        <v>402169.84729999973</v>
      </c>
      <c r="O48" s="329">
        <f t="shared" si="5"/>
        <v>807134.84729999979</v>
      </c>
      <c r="P48" s="259"/>
    </row>
    <row r="49" spans="1:16" x14ac:dyDescent="0.15">
      <c r="A49" s="193"/>
      <c r="B49" s="193"/>
      <c r="C49" s="329"/>
      <c r="D49" s="201"/>
      <c r="E49" s="193"/>
      <c r="F49" s="193"/>
      <c r="G49" s="329"/>
      <c r="H49" s="201" t="s">
        <v>1385</v>
      </c>
      <c r="I49" s="329"/>
      <c r="J49" s="203"/>
      <c r="K49" s="193" t="s">
        <v>1441</v>
      </c>
      <c r="L49" s="329">
        <v>26189.4</v>
      </c>
      <c r="M49" s="203" t="s">
        <v>1349</v>
      </c>
      <c r="N49" s="329">
        <f t="shared" si="4"/>
        <v>375980.44729999971</v>
      </c>
      <c r="O49" s="329">
        <f t="shared" si="5"/>
        <v>780945.44729999977</v>
      </c>
      <c r="P49" s="259"/>
    </row>
    <row r="50" spans="1:16" x14ac:dyDescent="0.15">
      <c r="A50" s="193"/>
      <c r="B50" s="193"/>
      <c r="C50" s="329"/>
      <c r="D50" s="201" t="s">
        <v>1386</v>
      </c>
      <c r="E50" s="193" t="s">
        <v>1283</v>
      </c>
      <c r="F50" s="203" t="s">
        <v>1418</v>
      </c>
      <c r="G50" s="329">
        <v>179936</v>
      </c>
      <c r="H50" s="201" t="s">
        <v>1386</v>
      </c>
      <c r="I50" s="329">
        <v>19062.64</v>
      </c>
      <c r="J50" s="203" t="s">
        <v>1349</v>
      </c>
      <c r="K50" s="193" t="s">
        <v>1441</v>
      </c>
      <c r="L50" s="329">
        <v>2901.06</v>
      </c>
      <c r="M50" s="203" t="s">
        <v>1349</v>
      </c>
      <c r="N50" s="329">
        <f t="shared" si="4"/>
        <v>354016.7472999997</v>
      </c>
      <c r="O50" s="329">
        <f t="shared" si="5"/>
        <v>938917.7472999997</v>
      </c>
      <c r="P50" s="259"/>
    </row>
    <row r="51" spans="1:16" x14ac:dyDescent="0.15">
      <c r="A51" s="193"/>
      <c r="B51" s="193"/>
      <c r="C51" s="329"/>
      <c r="D51" s="201"/>
      <c r="E51" s="193"/>
      <c r="F51" s="193"/>
      <c r="G51" s="329"/>
      <c r="H51" s="201" t="s">
        <v>1386</v>
      </c>
      <c r="I51" s="329"/>
      <c r="J51" s="193"/>
      <c r="K51" s="193" t="s">
        <v>1441</v>
      </c>
      <c r="L51" s="329">
        <v>38228.199999999997</v>
      </c>
      <c r="M51" s="203" t="s">
        <v>1349</v>
      </c>
      <c r="N51" s="329">
        <f t="shared" si="4"/>
        <v>315788.54729999969</v>
      </c>
      <c r="O51" s="329">
        <f t="shared" si="5"/>
        <v>900689.54729999974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1386</v>
      </c>
      <c r="I52" s="329"/>
      <c r="J52" s="193"/>
      <c r="K52" s="193" t="s">
        <v>1441</v>
      </c>
      <c r="L52" s="329">
        <v>64027.02</v>
      </c>
      <c r="M52" s="203" t="s">
        <v>1349</v>
      </c>
      <c r="N52" s="329">
        <f t="shared" si="4"/>
        <v>251761.5272999997</v>
      </c>
      <c r="O52" s="329">
        <f t="shared" si="5"/>
        <v>836662.52729999973</v>
      </c>
      <c r="P52" s="259"/>
    </row>
    <row r="53" spans="1:16" x14ac:dyDescent="0.15">
      <c r="A53" s="193"/>
      <c r="B53" s="193"/>
      <c r="C53" s="329"/>
      <c r="D53" s="201"/>
      <c r="E53" s="193"/>
      <c r="F53" s="203"/>
      <c r="G53" s="329"/>
      <c r="H53" s="201" t="s">
        <v>1386</v>
      </c>
      <c r="I53" s="329"/>
      <c r="J53" s="203"/>
      <c r="K53" s="193" t="s">
        <v>1441</v>
      </c>
      <c r="L53" s="329">
        <v>4495.4399999999996</v>
      </c>
      <c r="M53" s="203" t="s">
        <v>1349</v>
      </c>
      <c r="N53" s="329">
        <f t="shared" si="4"/>
        <v>247266.08729999969</v>
      </c>
      <c r="O53" s="329">
        <f t="shared" si="5"/>
        <v>832167.08729999978</v>
      </c>
      <c r="P53" s="259"/>
    </row>
    <row r="54" spans="1:16" x14ac:dyDescent="0.15">
      <c r="A54" s="193"/>
      <c r="B54" s="193"/>
      <c r="C54" s="329"/>
      <c r="D54" s="201"/>
      <c r="E54" s="193"/>
      <c r="F54" s="203"/>
      <c r="G54" s="329"/>
      <c r="H54" s="201" t="s">
        <v>1386</v>
      </c>
      <c r="I54" s="329"/>
      <c r="J54" s="203"/>
      <c r="K54" s="193" t="s">
        <v>1441</v>
      </c>
      <c r="L54" s="329">
        <v>1304.68</v>
      </c>
      <c r="M54" s="203" t="s">
        <v>1349</v>
      </c>
      <c r="N54" s="329">
        <f t="shared" si="4"/>
        <v>245961.4072999997</v>
      </c>
      <c r="O54" s="329">
        <f t="shared" si="5"/>
        <v>830862.40729999973</v>
      </c>
      <c r="P54" s="259"/>
    </row>
    <row r="55" spans="1:16" x14ac:dyDescent="0.15">
      <c r="A55" s="193"/>
      <c r="B55" s="193"/>
      <c r="C55" s="329"/>
      <c r="D55" s="201"/>
      <c r="E55" s="193"/>
      <c r="F55" s="203"/>
      <c r="G55" s="329"/>
      <c r="H55" s="201" t="s">
        <v>1386</v>
      </c>
      <c r="I55" s="329"/>
      <c r="J55" s="203"/>
      <c r="K55" s="193" t="s">
        <v>1441</v>
      </c>
      <c r="L55" s="329">
        <v>29840.71</v>
      </c>
      <c r="M55" s="203" t="s">
        <v>1349</v>
      </c>
      <c r="N55" s="329">
        <f t="shared" si="4"/>
        <v>216120.69729999971</v>
      </c>
      <c r="O55" s="329">
        <f t="shared" si="5"/>
        <v>801021.69729999977</v>
      </c>
      <c r="P55" s="259"/>
    </row>
    <row r="56" spans="1:16" x14ac:dyDescent="0.15">
      <c r="A56" s="193"/>
      <c r="B56" s="193"/>
      <c r="C56" s="329"/>
      <c r="D56" s="201"/>
      <c r="E56" s="193"/>
      <c r="F56" s="203"/>
      <c r="G56" s="329"/>
      <c r="H56" s="201" t="s">
        <v>1386</v>
      </c>
      <c r="I56" s="329"/>
      <c r="J56" s="203"/>
      <c r="K56" s="193" t="s">
        <v>1441</v>
      </c>
      <c r="L56" s="329">
        <v>30925.61</v>
      </c>
      <c r="M56" s="203" t="s">
        <v>1349</v>
      </c>
      <c r="N56" s="329">
        <f t="shared" si="4"/>
        <v>185195.08729999972</v>
      </c>
      <c r="O56" s="329">
        <f t="shared" si="5"/>
        <v>770096.08729999978</v>
      </c>
      <c r="P56" s="259"/>
    </row>
    <row r="57" spans="1:16" x14ac:dyDescent="0.15">
      <c r="A57" s="193"/>
      <c r="B57" s="193"/>
      <c r="C57" s="329"/>
      <c r="D57" s="201"/>
      <c r="E57" s="193"/>
      <c r="F57" s="203"/>
      <c r="G57" s="329"/>
      <c r="H57" s="201" t="s">
        <v>1386</v>
      </c>
      <c r="I57" s="329"/>
      <c r="J57" s="203"/>
      <c r="K57" s="193" t="s">
        <v>1441</v>
      </c>
      <c r="L57" s="329">
        <v>31160.37</v>
      </c>
      <c r="M57" s="203" t="s">
        <v>1349</v>
      </c>
      <c r="N57" s="329">
        <f t="shared" si="4"/>
        <v>154034.71729999973</v>
      </c>
      <c r="O57" s="329">
        <f t="shared" si="5"/>
        <v>738935.71729999979</v>
      </c>
      <c r="P57" s="259"/>
    </row>
    <row r="58" spans="1:16" x14ac:dyDescent="0.15">
      <c r="A58" s="193"/>
      <c r="B58" s="193"/>
      <c r="C58" s="329"/>
      <c r="D58" s="201" t="s">
        <v>1387</v>
      </c>
      <c r="E58" s="193" t="s">
        <v>319</v>
      </c>
      <c r="F58" s="203" t="s">
        <v>1349</v>
      </c>
      <c r="G58" s="329">
        <v>360115.26199999999</v>
      </c>
      <c r="H58" s="201" t="s">
        <v>1387</v>
      </c>
      <c r="I58" s="329">
        <v>21735.679999999997</v>
      </c>
      <c r="J58" s="203" t="s">
        <v>1349</v>
      </c>
      <c r="K58" s="193" t="s">
        <v>1441</v>
      </c>
      <c r="L58" s="329">
        <v>19638.09</v>
      </c>
      <c r="M58" s="203" t="s">
        <v>1349</v>
      </c>
      <c r="N58" s="329">
        <f t="shared" si="4"/>
        <v>112660.94729999974</v>
      </c>
      <c r="O58" s="329">
        <f t="shared" si="5"/>
        <v>1057677.2092999998</v>
      </c>
      <c r="P58" s="259"/>
    </row>
    <row r="59" spans="1:16" x14ac:dyDescent="0.15">
      <c r="A59" s="193"/>
      <c r="B59" s="193"/>
      <c r="C59" s="329"/>
      <c r="D59" s="201" t="s">
        <v>1387</v>
      </c>
      <c r="E59" s="193" t="s">
        <v>1283</v>
      </c>
      <c r="F59" s="203" t="s">
        <v>1419</v>
      </c>
      <c r="G59" s="329">
        <v>44973</v>
      </c>
      <c r="H59" s="201" t="s">
        <v>1387</v>
      </c>
      <c r="I59" s="329"/>
      <c r="J59" s="203"/>
      <c r="K59" s="193"/>
      <c r="L59" s="329"/>
      <c r="M59" s="203"/>
      <c r="N59" s="329">
        <f t="shared" si="4"/>
        <v>112660.94729999974</v>
      </c>
      <c r="O59" s="329">
        <f t="shared" si="5"/>
        <v>1102650.2092999998</v>
      </c>
      <c r="P59" s="259"/>
    </row>
    <row r="60" spans="1:16" x14ac:dyDescent="0.15">
      <c r="A60" s="193"/>
      <c r="B60" s="193"/>
      <c r="C60" s="329"/>
      <c r="D60" s="201"/>
      <c r="E60" s="193"/>
      <c r="F60" s="203"/>
      <c r="G60" s="329"/>
      <c r="H60" s="201" t="s">
        <v>1388</v>
      </c>
      <c r="I60" s="329">
        <v>11432.92</v>
      </c>
      <c r="J60" s="203" t="s">
        <v>1349</v>
      </c>
      <c r="K60" s="193" t="s">
        <v>1441</v>
      </c>
      <c r="L60" s="329">
        <v>11809.41</v>
      </c>
      <c r="M60" s="203" t="s">
        <v>1349</v>
      </c>
      <c r="N60" s="329">
        <f t="shared" si="4"/>
        <v>89418.617299999736</v>
      </c>
      <c r="O60" s="329">
        <f t="shared" si="5"/>
        <v>1079407.8792999999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1388</v>
      </c>
      <c r="I61" s="329"/>
      <c r="J61" s="203"/>
      <c r="K61" s="193" t="s">
        <v>1441</v>
      </c>
      <c r="L61" s="329">
        <v>4267.37</v>
      </c>
      <c r="M61" s="203" t="s">
        <v>1349</v>
      </c>
      <c r="N61" s="329">
        <f t="shared" si="4"/>
        <v>85151.247299999741</v>
      </c>
      <c r="O61" s="329">
        <f t="shared" si="5"/>
        <v>1075140.5092999998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1388</v>
      </c>
      <c r="I62" s="329"/>
      <c r="J62" s="203"/>
      <c r="K62" s="193" t="s">
        <v>1441</v>
      </c>
      <c r="L62" s="329">
        <v>18710.310000000001</v>
      </c>
      <c r="M62" s="203" t="s">
        <v>1349</v>
      </c>
      <c r="N62" s="329">
        <f t="shared" si="4"/>
        <v>66440.937299999743</v>
      </c>
      <c r="O62" s="329">
        <f t="shared" si="5"/>
        <v>1056430.1992999997</v>
      </c>
      <c r="P62" s="259"/>
    </row>
    <row r="63" spans="1:16" x14ac:dyDescent="0.15">
      <c r="A63" s="193"/>
      <c r="B63" s="193"/>
      <c r="C63" s="329"/>
      <c r="D63" s="201"/>
      <c r="E63" s="193"/>
      <c r="F63" s="203"/>
      <c r="G63" s="329"/>
      <c r="H63" s="201" t="s">
        <v>1388</v>
      </c>
      <c r="I63" s="329"/>
      <c r="J63" s="193"/>
      <c r="K63" s="193" t="s">
        <v>1441</v>
      </c>
      <c r="L63" s="329">
        <v>8484.7999999999993</v>
      </c>
      <c r="M63" s="203" t="s">
        <v>1349</v>
      </c>
      <c r="N63" s="329">
        <f t="shared" si="4"/>
        <v>57956.13729999974</v>
      </c>
      <c r="O63" s="329">
        <f t="shared" si="5"/>
        <v>1047945.3992999997</v>
      </c>
      <c r="P63" s="259"/>
    </row>
    <row r="64" spans="1:16" x14ac:dyDescent="0.15">
      <c r="A64" s="193"/>
      <c r="B64" s="193"/>
      <c r="C64" s="329"/>
      <c r="D64" s="201"/>
      <c r="E64" s="193"/>
      <c r="F64" s="203"/>
      <c r="G64" s="329"/>
      <c r="H64" s="201" t="s">
        <v>1388</v>
      </c>
      <c r="I64" s="329"/>
      <c r="J64" s="203"/>
      <c r="K64" s="193" t="s">
        <v>1441</v>
      </c>
      <c r="L64" s="329">
        <v>21765.27</v>
      </c>
      <c r="M64" s="203" t="s">
        <v>1349</v>
      </c>
      <c r="N64" s="329">
        <f t="shared" si="4"/>
        <v>36190.867299999736</v>
      </c>
      <c r="O64" s="329">
        <f t="shared" si="5"/>
        <v>1026180.1292999997</v>
      </c>
      <c r="P64" s="259"/>
    </row>
    <row r="65" spans="1:16" x14ac:dyDescent="0.15">
      <c r="A65" s="193"/>
      <c r="B65" s="193"/>
      <c r="C65" s="329"/>
      <c r="D65" s="201"/>
      <c r="E65" s="193"/>
      <c r="F65" s="193"/>
      <c r="G65" s="329"/>
      <c r="H65" s="201" t="s">
        <v>1388</v>
      </c>
      <c r="I65" s="329"/>
      <c r="J65" s="203"/>
      <c r="K65" s="193" t="s">
        <v>1441</v>
      </c>
      <c r="L65" s="329">
        <v>31966.81</v>
      </c>
      <c r="M65" s="203" t="s">
        <v>1349</v>
      </c>
      <c r="N65" s="329">
        <f t="shared" si="4"/>
        <v>4224.0572999997348</v>
      </c>
      <c r="O65" s="329">
        <f t="shared" si="5"/>
        <v>994213.31929999962</v>
      </c>
      <c r="P65" s="259"/>
    </row>
    <row r="66" spans="1:16" x14ac:dyDescent="0.15">
      <c r="A66" s="193"/>
      <c r="B66" s="193"/>
      <c r="C66" s="329"/>
      <c r="D66" s="201"/>
      <c r="E66" s="193"/>
      <c r="F66" s="193"/>
      <c r="G66" s="329"/>
      <c r="H66" s="201" t="s">
        <v>1388</v>
      </c>
      <c r="I66" s="329"/>
      <c r="J66" s="203"/>
      <c r="K66" s="193" t="s">
        <v>1441</v>
      </c>
      <c r="L66" s="329">
        <v>4224.0569999999998</v>
      </c>
      <c r="M66" s="203" t="s">
        <v>1349</v>
      </c>
      <c r="N66" s="329">
        <f t="shared" ref="N66:N70" si="16">+N65-I66-L66</f>
        <v>2.9999973503436195E-4</v>
      </c>
      <c r="O66" s="329">
        <f t="shared" ref="O66:O70" si="17">O65+G66-I66-L66</f>
        <v>989989.26229999959</v>
      </c>
      <c r="P66" s="259"/>
    </row>
    <row r="67" spans="1:16" x14ac:dyDescent="0.15">
      <c r="A67" s="193"/>
      <c r="B67" s="193"/>
      <c r="C67" s="329"/>
      <c r="D67" s="201"/>
      <c r="E67" s="193"/>
      <c r="F67" s="193"/>
      <c r="G67" s="329"/>
      <c r="H67" s="201" t="s">
        <v>1388</v>
      </c>
      <c r="I67" s="329"/>
      <c r="J67" s="203"/>
      <c r="K67" s="193" t="s">
        <v>1440</v>
      </c>
      <c r="L67" s="329">
        <v>29976.803</v>
      </c>
      <c r="M67" s="203" t="s">
        <v>1416</v>
      </c>
      <c r="N67" s="329">
        <f>G33+N66-I67-L67</f>
        <v>150077.19729999971</v>
      </c>
      <c r="O67" s="329">
        <f t="shared" si="17"/>
        <v>960012.45929999964</v>
      </c>
      <c r="P67" s="259"/>
    </row>
    <row r="68" spans="1:16" x14ac:dyDescent="0.15">
      <c r="A68" s="193"/>
      <c r="B68" s="193"/>
      <c r="C68" s="329"/>
      <c r="D68" s="201"/>
      <c r="E68" s="193"/>
      <c r="F68" s="203"/>
      <c r="G68" s="329"/>
      <c r="H68" s="201" t="s">
        <v>1389</v>
      </c>
      <c r="I68" s="329">
        <v>8840.24</v>
      </c>
      <c r="J68" s="203" t="s">
        <v>1416</v>
      </c>
      <c r="K68" s="193" t="s">
        <v>1440</v>
      </c>
      <c r="L68" s="329">
        <v>2250.2600000000002</v>
      </c>
      <c r="M68" s="203" t="s">
        <v>1416</v>
      </c>
      <c r="N68" s="329">
        <f t="shared" si="16"/>
        <v>138986.69729999971</v>
      </c>
      <c r="O68" s="329">
        <f t="shared" si="17"/>
        <v>948921.95929999964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1389</v>
      </c>
      <c r="I69" s="329"/>
      <c r="J69" s="193"/>
      <c r="K69" s="193" t="s">
        <v>1440</v>
      </c>
      <c r="L69" s="329">
        <v>19633.080000000002</v>
      </c>
      <c r="M69" s="203" t="s">
        <v>1416</v>
      </c>
      <c r="N69" s="329">
        <f t="shared" si="16"/>
        <v>119353.61729999971</v>
      </c>
      <c r="O69" s="329">
        <f t="shared" si="17"/>
        <v>929288.87929999968</v>
      </c>
      <c r="P69" s="259"/>
    </row>
    <row r="70" spans="1:16" x14ac:dyDescent="0.15">
      <c r="A70" s="193"/>
      <c r="B70" s="193"/>
      <c r="C70" s="329"/>
      <c r="D70" s="201"/>
      <c r="E70" s="193"/>
      <c r="F70" s="203"/>
      <c r="G70" s="329"/>
      <c r="H70" s="201" t="s">
        <v>1389</v>
      </c>
      <c r="I70" s="329"/>
      <c r="J70" s="203"/>
      <c r="K70" s="193" t="s">
        <v>1440</v>
      </c>
      <c r="L70" s="329">
        <v>33888.720000000001</v>
      </c>
      <c r="M70" s="203" t="s">
        <v>1416</v>
      </c>
      <c r="N70" s="329">
        <f t="shared" si="16"/>
        <v>85464.897299999706</v>
      </c>
      <c r="O70" s="329">
        <f t="shared" si="17"/>
        <v>895400.15929999971</v>
      </c>
      <c r="P70" s="259"/>
    </row>
    <row r="71" spans="1:16" x14ac:dyDescent="0.15">
      <c r="A71" s="193"/>
      <c r="B71" s="193"/>
      <c r="C71" s="329"/>
      <c r="D71" s="201"/>
      <c r="E71" s="193"/>
      <c r="F71" s="203"/>
      <c r="G71" s="329"/>
      <c r="H71" s="201" t="s">
        <v>1389</v>
      </c>
      <c r="I71" s="329"/>
      <c r="J71" s="203"/>
      <c r="K71" s="193" t="s">
        <v>1440</v>
      </c>
      <c r="L71" s="329">
        <v>27849.08</v>
      </c>
      <c r="M71" s="203" t="s">
        <v>1416</v>
      </c>
      <c r="N71" s="329">
        <f t="shared" si="4"/>
        <v>57615.817299999704</v>
      </c>
      <c r="O71" s="329">
        <f t="shared" si="5"/>
        <v>867551.07929999975</v>
      </c>
      <c r="P71" s="259"/>
    </row>
    <row r="72" spans="1:16" x14ac:dyDescent="0.15">
      <c r="A72" s="193"/>
      <c r="B72" s="193"/>
      <c r="C72" s="329"/>
      <c r="D72" s="201"/>
      <c r="E72" s="193"/>
      <c r="F72" s="203"/>
      <c r="G72" s="329"/>
      <c r="H72" s="201" t="s">
        <v>1389</v>
      </c>
      <c r="I72" s="329"/>
      <c r="J72" s="193"/>
      <c r="K72" s="193" t="s">
        <v>1440</v>
      </c>
      <c r="L72" s="329">
        <v>15346.31</v>
      </c>
      <c r="M72" s="203" t="s">
        <v>1416</v>
      </c>
      <c r="N72" s="329">
        <f t="shared" si="4"/>
        <v>42269.507299999706</v>
      </c>
      <c r="O72" s="329">
        <f t="shared" si="5"/>
        <v>852204.76929999969</v>
      </c>
      <c r="P72" s="259"/>
    </row>
    <row r="73" spans="1:16" x14ac:dyDescent="0.15">
      <c r="A73" s="193"/>
      <c r="B73" s="193"/>
      <c r="C73" s="329"/>
      <c r="D73" s="201" t="s">
        <v>1390</v>
      </c>
      <c r="E73" s="193" t="s">
        <v>319</v>
      </c>
      <c r="F73" s="203" t="s">
        <v>1412</v>
      </c>
      <c r="G73" s="329">
        <v>225187.35500000001</v>
      </c>
      <c r="H73" s="201" t="s">
        <v>1390</v>
      </c>
      <c r="I73" s="329">
        <v>14381.48</v>
      </c>
      <c r="J73" s="203" t="s">
        <v>1416</v>
      </c>
      <c r="K73" s="193" t="s">
        <v>1440</v>
      </c>
      <c r="L73" s="329">
        <v>27888.026999999998</v>
      </c>
      <c r="M73" s="203" t="s">
        <v>1416</v>
      </c>
      <c r="N73" s="329">
        <f t="shared" si="4"/>
        <v>2.999997086590156E-4</v>
      </c>
      <c r="O73" s="329">
        <f t="shared" si="5"/>
        <v>1035122.6172999998</v>
      </c>
      <c r="P73" s="259"/>
    </row>
    <row r="74" spans="1:16" x14ac:dyDescent="0.15">
      <c r="A74" s="193"/>
      <c r="B74" s="193"/>
      <c r="C74" s="329"/>
      <c r="D74" s="201" t="s">
        <v>1390</v>
      </c>
      <c r="E74" s="193" t="s">
        <v>1283</v>
      </c>
      <c r="F74" s="203" t="s">
        <v>1420</v>
      </c>
      <c r="G74" s="329">
        <v>44991</v>
      </c>
      <c r="H74" s="201" t="s">
        <v>1390</v>
      </c>
      <c r="I74" s="329"/>
      <c r="J74" s="203"/>
      <c r="K74" s="193" t="s">
        <v>1440</v>
      </c>
      <c r="L74" s="329">
        <v>7193.2430000000004</v>
      </c>
      <c r="M74" s="203" t="s">
        <v>1417</v>
      </c>
      <c r="N74" s="329">
        <f>G41+N73-I74-L74</f>
        <v>217717.75729999974</v>
      </c>
      <c r="O74" s="329">
        <f t="shared" ref="O74:O76" si="18">O73+G74-I74-L74</f>
        <v>1072920.3742999998</v>
      </c>
      <c r="P74" s="259"/>
    </row>
    <row r="75" spans="1:16" x14ac:dyDescent="0.15">
      <c r="A75" s="193"/>
      <c r="B75" s="193"/>
      <c r="C75" s="329"/>
      <c r="D75" s="201"/>
      <c r="E75" s="193"/>
      <c r="F75" s="203"/>
      <c r="G75" s="329"/>
      <c r="H75" s="201" t="s">
        <v>1390</v>
      </c>
      <c r="I75" s="329"/>
      <c r="J75" s="203"/>
      <c r="K75" s="193" t="s">
        <v>1440</v>
      </c>
      <c r="L75" s="329">
        <v>6156.5</v>
      </c>
      <c r="M75" s="203" t="s">
        <v>1417</v>
      </c>
      <c r="N75" s="329">
        <f t="shared" ref="N75:N76" si="19">+N74-I75-L75</f>
        <v>211561.25729999974</v>
      </c>
      <c r="O75" s="329">
        <f t="shared" si="18"/>
        <v>1066763.8742999998</v>
      </c>
      <c r="P75" s="259"/>
    </row>
    <row r="76" spans="1:16" x14ac:dyDescent="0.15">
      <c r="A76" s="193"/>
      <c r="B76" s="193"/>
      <c r="C76" s="329"/>
      <c r="D76" s="201" t="s">
        <v>1391</v>
      </c>
      <c r="E76" s="193" t="s">
        <v>319</v>
      </c>
      <c r="F76" s="203" t="s">
        <v>1412</v>
      </c>
      <c r="G76" s="329">
        <v>45026.845999999998</v>
      </c>
      <c r="H76" s="201" t="s">
        <v>1391</v>
      </c>
      <c r="I76" s="329">
        <v>8189.52</v>
      </c>
      <c r="J76" s="203" t="s">
        <v>1417</v>
      </c>
      <c r="K76" s="193" t="s">
        <v>1440</v>
      </c>
      <c r="L76" s="329">
        <v>1147.95</v>
      </c>
      <c r="M76" s="203" t="s">
        <v>1417</v>
      </c>
      <c r="N76" s="329">
        <f t="shared" si="19"/>
        <v>202223.78729999973</v>
      </c>
      <c r="O76" s="329">
        <f t="shared" si="18"/>
        <v>1102453.2502999997</v>
      </c>
      <c r="P76" s="259"/>
    </row>
    <row r="77" spans="1:16" x14ac:dyDescent="0.15">
      <c r="A77" s="193"/>
      <c r="B77" s="193"/>
      <c r="C77" s="329"/>
      <c r="D77" s="201" t="s">
        <v>1391</v>
      </c>
      <c r="E77" s="193" t="s">
        <v>1283</v>
      </c>
      <c r="F77" s="203" t="s">
        <v>1421</v>
      </c>
      <c r="G77" s="329">
        <v>89946</v>
      </c>
      <c r="H77" s="201" t="s">
        <v>1391</v>
      </c>
      <c r="I77" s="329"/>
      <c r="J77" s="203"/>
      <c r="K77" s="193" t="s">
        <v>1440</v>
      </c>
      <c r="L77" s="329">
        <v>28889.61</v>
      </c>
      <c r="M77" s="203" t="s">
        <v>1417</v>
      </c>
      <c r="N77" s="329">
        <f t="shared" si="4"/>
        <v>173334.17729999975</v>
      </c>
      <c r="O77" s="329">
        <f t="shared" si="5"/>
        <v>1163509.6402999996</v>
      </c>
      <c r="P77" s="259"/>
    </row>
    <row r="78" spans="1:16" x14ac:dyDescent="0.15">
      <c r="A78" s="193"/>
      <c r="B78" s="193"/>
      <c r="C78" s="329"/>
      <c r="D78" s="201"/>
      <c r="E78" s="193"/>
      <c r="F78" s="203"/>
      <c r="G78" s="329"/>
      <c r="H78" s="201" t="s">
        <v>1391</v>
      </c>
      <c r="I78" s="329"/>
      <c r="J78" s="203"/>
      <c r="K78" s="193" t="s">
        <v>1440</v>
      </c>
      <c r="L78" s="329">
        <v>37180.04</v>
      </c>
      <c r="M78" s="203" t="s">
        <v>1417</v>
      </c>
      <c r="N78" s="329">
        <f t="shared" si="4"/>
        <v>136154.13729999974</v>
      </c>
      <c r="O78" s="329">
        <f t="shared" si="5"/>
        <v>1126329.6002999996</v>
      </c>
      <c r="P78" s="259"/>
    </row>
    <row r="79" spans="1:16" x14ac:dyDescent="0.15">
      <c r="A79" s="193"/>
      <c r="B79" s="193"/>
      <c r="C79" s="329"/>
      <c r="D79" s="201" t="s">
        <v>1392</v>
      </c>
      <c r="E79" s="193" t="s">
        <v>319</v>
      </c>
      <c r="F79" s="203" t="s">
        <v>1412</v>
      </c>
      <c r="G79" s="329">
        <v>21586.527999999998</v>
      </c>
      <c r="H79" s="201" t="s">
        <v>1392</v>
      </c>
      <c r="I79" s="329">
        <v>136154.13699999999</v>
      </c>
      <c r="J79" s="203" t="s">
        <v>1417</v>
      </c>
      <c r="K79" s="193"/>
      <c r="L79" s="329"/>
      <c r="M79" s="203"/>
      <c r="N79" s="329">
        <f t="shared" si="4"/>
        <v>2.9999975231476128E-4</v>
      </c>
      <c r="O79" s="329">
        <f t="shared" si="5"/>
        <v>1011761.9912999995</v>
      </c>
      <c r="P79" s="259"/>
    </row>
    <row r="80" spans="1:16" x14ac:dyDescent="0.15">
      <c r="A80" s="193"/>
      <c r="B80" s="193"/>
      <c r="C80" s="329"/>
      <c r="D80" s="201" t="s">
        <v>1392</v>
      </c>
      <c r="E80" s="193" t="s">
        <v>319</v>
      </c>
      <c r="F80" s="203" t="s">
        <v>1413</v>
      </c>
      <c r="G80" s="329">
        <v>113454.649</v>
      </c>
      <c r="H80" s="201" t="s">
        <v>1392</v>
      </c>
      <c r="I80" s="329">
        <v>172139.61300000001</v>
      </c>
      <c r="J80" s="203" t="s">
        <v>1418</v>
      </c>
      <c r="K80" s="193" t="s">
        <v>1440</v>
      </c>
      <c r="L80" s="329">
        <v>3096.54</v>
      </c>
      <c r="M80" s="203" t="s">
        <v>1418</v>
      </c>
      <c r="N80" s="329">
        <f>G50+N79-I80-L80</f>
        <v>4699.8472999997402</v>
      </c>
      <c r="O80" s="329">
        <f t="shared" ref="O80:O81" si="20">O79+G80-I80-L80</f>
        <v>949980.48729999957</v>
      </c>
      <c r="P80" s="259"/>
    </row>
    <row r="81" spans="1:16" x14ac:dyDescent="0.15">
      <c r="A81" s="193"/>
      <c r="B81" s="193"/>
      <c r="C81" s="329"/>
      <c r="D81" s="201"/>
      <c r="E81" s="193"/>
      <c r="F81" s="203"/>
      <c r="G81" s="329"/>
      <c r="H81" s="201" t="s">
        <v>1392</v>
      </c>
      <c r="I81" s="329"/>
      <c r="J81" s="203"/>
      <c r="K81" s="193" t="s">
        <v>1440</v>
      </c>
      <c r="L81" s="329">
        <v>4699.8469999999998</v>
      </c>
      <c r="M81" s="203" t="s">
        <v>1418</v>
      </c>
      <c r="N81" s="329">
        <f t="shared" ref="N81" si="21">+N80-I81-L81</f>
        <v>2.9999974049133016E-4</v>
      </c>
      <c r="O81" s="329">
        <f t="shared" si="20"/>
        <v>945280.64029999962</v>
      </c>
      <c r="P81" s="259"/>
    </row>
    <row r="82" spans="1:16" x14ac:dyDescent="0.15">
      <c r="A82" s="193"/>
      <c r="B82" s="193"/>
      <c r="C82" s="329"/>
      <c r="D82" s="201"/>
      <c r="E82" s="193"/>
      <c r="F82" s="203"/>
      <c r="G82" s="329"/>
      <c r="H82" s="201" t="s">
        <v>1392</v>
      </c>
      <c r="I82" s="329"/>
      <c r="J82" s="203"/>
      <c r="K82" s="193" t="s">
        <v>1441</v>
      </c>
      <c r="L82" s="329">
        <v>29194.312999999998</v>
      </c>
      <c r="M82" s="203" t="s">
        <v>1349</v>
      </c>
      <c r="N82" s="329">
        <f>G58+N81-I82-L82</f>
        <v>330920.94929999969</v>
      </c>
      <c r="O82" s="329">
        <f t="shared" ref="O82:O85" si="22">O81+G82-I82-L82</f>
        <v>916086.32729999966</v>
      </c>
      <c r="P82" s="259"/>
    </row>
    <row r="83" spans="1:16" x14ac:dyDescent="0.15">
      <c r="A83" s="193"/>
      <c r="B83" s="193"/>
      <c r="C83" s="329"/>
      <c r="D83" s="201"/>
      <c r="E83" s="193"/>
      <c r="F83" s="203"/>
      <c r="G83" s="329"/>
      <c r="H83" s="201" t="s">
        <v>1392</v>
      </c>
      <c r="I83" s="329"/>
      <c r="J83" s="203"/>
      <c r="K83" s="193" t="s">
        <v>1441</v>
      </c>
      <c r="L83" s="329">
        <v>3188.44</v>
      </c>
      <c r="M83" s="203" t="s">
        <v>1349</v>
      </c>
      <c r="N83" s="329">
        <f t="shared" ref="N83:N85" si="23">+N82-I83-L83</f>
        <v>327732.50929999969</v>
      </c>
      <c r="O83" s="329">
        <f t="shared" si="22"/>
        <v>912897.88729999971</v>
      </c>
      <c r="P83" s="259"/>
    </row>
    <row r="84" spans="1:16" x14ac:dyDescent="0.15">
      <c r="A84" s="193"/>
      <c r="B84" s="193"/>
      <c r="C84" s="329"/>
      <c r="D84" s="201"/>
      <c r="E84" s="193"/>
      <c r="F84" s="203"/>
      <c r="G84" s="329"/>
      <c r="H84" s="201" t="s">
        <v>1392</v>
      </c>
      <c r="I84" s="329"/>
      <c r="J84" s="203"/>
      <c r="K84" s="193" t="s">
        <v>1441</v>
      </c>
      <c r="L84" s="329">
        <v>16735.310000000001</v>
      </c>
      <c r="M84" s="203" t="s">
        <v>1349</v>
      </c>
      <c r="N84" s="329">
        <f t="shared" si="23"/>
        <v>310997.19929999969</v>
      </c>
      <c r="O84" s="329">
        <f t="shared" si="22"/>
        <v>896162.57729999966</v>
      </c>
      <c r="P84" s="259"/>
    </row>
    <row r="85" spans="1:16" x14ac:dyDescent="0.15">
      <c r="A85" s="193"/>
      <c r="B85" s="193"/>
      <c r="C85" s="329"/>
      <c r="D85" s="201"/>
      <c r="E85" s="193"/>
      <c r="F85" s="203"/>
      <c r="G85" s="329"/>
      <c r="H85" s="201" t="s">
        <v>1392</v>
      </c>
      <c r="I85" s="329"/>
      <c r="J85" s="203"/>
      <c r="K85" s="193" t="s">
        <v>1441</v>
      </c>
      <c r="L85" s="329">
        <v>31901.38</v>
      </c>
      <c r="M85" s="203" t="s">
        <v>1349</v>
      </c>
      <c r="N85" s="329">
        <f t="shared" si="23"/>
        <v>279095.81929999968</v>
      </c>
      <c r="O85" s="329">
        <f t="shared" si="22"/>
        <v>864261.19729999965</v>
      </c>
      <c r="P85" s="259"/>
    </row>
    <row r="86" spans="1:16" x14ac:dyDescent="0.15">
      <c r="A86" s="193"/>
      <c r="B86" s="193"/>
      <c r="C86" s="329"/>
      <c r="D86" s="201" t="s">
        <v>1393</v>
      </c>
      <c r="E86" s="193" t="s">
        <v>319</v>
      </c>
      <c r="F86" s="203" t="s">
        <v>1413</v>
      </c>
      <c r="G86" s="329">
        <v>269719.13900000002</v>
      </c>
      <c r="H86" s="201" t="s">
        <v>1393</v>
      </c>
      <c r="I86" s="329">
        <v>15959.060000000001</v>
      </c>
      <c r="J86" s="203" t="s">
        <v>1349</v>
      </c>
      <c r="K86" s="193" t="s">
        <v>1441</v>
      </c>
      <c r="L86" s="329">
        <v>160169.98000000001</v>
      </c>
      <c r="M86" s="203" t="s">
        <v>1349</v>
      </c>
      <c r="N86" s="329">
        <f t="shared" ref="N86:N157" si="24">+N85-I86-L86</f>
        <v>102966.77929999967</v>
      </c>
      <c r="O86" s="329">
        <f t="shared" ref="O86:O157" si="25">O85+G86-I86-L86</f>
        <v>957851.29629999958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1393</v>
      </c>
      <c r="I87" s="329"/>
      <c r="J87" s="193"/>
      <c r="K87" s="193" t="s">
        <v>1441</v>
      </c>
      <c r="L87" s="329">
        <v>29409.13</v>
      </c>
      <c r="M87" s="203" t="s">
        <v>1349</v>
      </c>
      <c r="N87" s="329">
        <f t="shared" si="24"/>
        <v>73557.64929999967</v>
      </c>
      <c r="O87" s="329">
        <f t="shared" si="25"/>
        <v>928442.16629999958</v>
      </c>
      <c r="P87" s="259"/>
    </row>
    <row r="88" spans="1:16" x14ac:dyDescent="0.15">
      <c r="A88" s="193"/>
      <c r="B88" s="193"/>
      <c r="C88" s="329"/>
      <c r="D88" s="201"/>
      <c r="E88" s="193"/>
      <c r="F88" s="203"/>
      <c r="G88" s="329"/>
      <c r="H88" s="201" t="s">
        <v>1393</v>
      </c>
      <c r="I88" s="329"/>
      <c r="J88" s="203"/>
      <c r="K88" s="193" t="s">
        <v>1441</v>
      </c>
      <c r="L88" s="329">
        <v>30310.39</v>
      </c>
      <c r="M88" s="203" t="s">
        <v>1349</v>
      </c>
      <c r="N88" s="329">
        <f t="shared" si="24"/>
        <v>43247.25929999967</v>
      </c>
      <c r="O88" s="329">
        <f t="shared" si="25"/>
        <v>898131.77629999956</v>
      </c>
      <c r="P88" s="259"/>
    </row>
    <row r="89" spans="1:16" x14ac:dyDescent="0.15">
      <c r="A89" s="193"/>
      <c r="B89" s="193"/>
      <c r="C89" s="329"/>
      <c r="D89" s="201"/>
      <c r="E89" s="193"/>
      <c r="F89" s="193"/>
      <c r="G89" s="329"/>
      <c r="H89" s="201" t="s">
        <v>1393</v>
      </c>
      <c r="I89" s="329"/>
      <c r="J89" s="203"/>
      <c r="K89" s="193" t="s">
        <v>1441</v>
      </c>
      <c r="L89" s="329">
        <v>43247.258999999998</v>
      </c>
      <c r="M89" s="203" t="s">
        <v>1349</v>
      </c>
      <c r="N89" s="329">
        <f t="shared" si="24"/>
        <v>2.9999967227922752E-4</v>
      </c>
      <c r="O89" s="329">
        <f t="shared" si="25"/>
        <v>854884.5172999996</v>
      </c>
      <c r="P89" s="259"/>
    </row>
    <row r="90" spans="1:16" x14ac:dyDescent="0.15">
      <c r="A90" s="193"/>
      <c r="B90" s="193"/>
      <c r="C90" s="329"/>
      <c r="D90" s="201"/>
      <c r="E90" s="193"/>
      <c r="F90" s="193"/>
      <c r="G90" s="329"/>
      <c r="H90" s="201" t="s">
        <v>1393</v>
      </c>
      <c r="I90" s="329"/>
      <c r="J90" s="203"/>
      <c r="K90" s="193" t="s">
        <v>1440</v>
      </c>
      <c r="L90" s="329">
        <v>13960.300999999999</v>
      </c>
      <c r="M90" s="203" t="s">
        <v>1419</v>
      </c>
      <c r="N90" s="329">
        <f>G59+N89-I90-L90</f>
        <v>31012.699299999673</v>
      </c>
      <c r="O90" s="329">
        <f t="shared" ref="O90:O91" si="26">O89+G90-I90-L90</f>
        <v>840924.21629999962</v>
      </c>
      <c r="P90" s="259"/>
    </row>
    <row r="91" spans="1:16" x14ac:dyDescent="0.15">
      <c r="A91" s="193"/>
      <c r="B91" s="193"/>
      <c r="C91" s="329"/>
      <c r="D91" s="201"/>
      <c r="E91" s="193"/>
      <c r="F91" s="203"/>
      <c r="G91" s="329"/>
      <c r="H91" s="201" t="s">
        <v>1393</v>
      </c>
      <c r="I91" s="329"/>
      <c r="J91" s="203"/>
      <c r="K91" s="193" t="s">
        <v>1440</v>
      </c>
      <c r="L91" s="329">
        <v>31012.699000000001</v>
      </c>
      <c r="M91" s="203" t="s">
        <v>1419</v>
      </c>
      <c r="N91" s="329">
        <f t="shared" ref="N91" si="27">+N90-I91-L91</f>
        <v>2.9999967227922752E-4</v>
      </c>
      <c r="O91" s="329">
        <f t="shared" si="26"/>
        <v>809911.5172999996</v>
      </c>
      <c r="P91" s="259"/>
    </row>
    <row r="92" spans="1:16" x14ac:dyDescent="0.15">
      <c r="A92" s="193"/>
      <c r="B92" s="193"/>
      <c r="C92" s="329"/>
      <c r="D92" s="201"/>
      <c r="E92" s="193"/>
      <c r="F92" s="203"/>
      <c r="G92" s="329"/>
      <c r="H92" s="201" t="s">
        <v>1393</v>
      </c>
      <c r="I92" s="329"/>
      <c r="J92" s="203"/>
      <c r="K92" s="193" t="s">
        <v>1441</v>
      </c>
      <c r="L92" s="329">
        <v>6952.4809999999998</v>
      </c>
      <c r="M92" s="203" t="s">
        <v>1412</v>
      </c>
      <c r="N92" s="329">
        <f>G73+N91-I92-L92</f>
        <v>218234.87429999968</v>
      </c>
      <c r="O92" s="329">
        <f t="shared" ref="O92:O95" si="28">O91+G92-I92-L92</f>
        <v>802959.03629999957</v>
      </c>
      <c r="P92" s="259"/>
    </row>
    <row r="93" spans="1:16" x14ac:dyDescent="0.15">
      <c r="A93" s="193"/>
      <c r="B93" s="193"/>
      <c r="C93" s="329"/>
      <c r="D93" s="201"/>
      <c r="E93" s="193"/>
      <c r="F93" s="193"/>
      <c r="G93" s="329"/>
      <c r="H93" s="201" t="s">
        <v>1393</v>
      </c>
      <c r="I93" s="329"/>
      <c r="J93" s="203"/>
      <c r="K93" s="193" t="s">
        <v>1441</v>
      </c>
      <c r="L93" s="329">
        <v>30838.97</v>
      </c>
      <c r="M93" s="203" t="s">
        <v>1412</v>
      </c>
      <c r="N93" s="329">
        <f t="shared" ref="N93:N95" si="29">+N92-I93-L93</f>
        <v>187395.90429999967</v>
      </c>
      <c r="O93" s="329">
        <f t="shared" si="28"/>
        <v>772120.0662999996</v>
      </c>
      <c r="P93" s="259"/>
    </row>
    <row r="94" spans="1:16" x14ac:dyDescent="0.15">
      <c r="A94" s="193"/>
      <c r="B94" s="193"/>
      <c r="C94" s="329"/>
      <c r="D94" s="201" t="s">
        <v>1394</v>
      </c>
      <c r="E94" s="193" t="s">
        <v>319</v>
      </c>
      <c r="F94" s="203" t="s">
        <v>1413</v>
      </c>
      <c r="G94" s="329">
        <v>314726.36</v>
      </c>
      <c r="H94" s="201" t="s">
        <v>1394</v>
      </c>
      <c r="I94" s="329">
        <v>4449.3899999999994</v>
      </c>
      <c r="J94" s="203" t="s">
        <v>1412</v>
      </c>
      <c r="K94" s="193" t="s">
        <v>1441</v>
      </c>
      <c r="L94" s="329">
        <v>83432.27</v>
      </c>
      <c r="M94" s="203" t="s">
        <v>1412</v>
      </c>
      <c r="N94" s="329">
        <f t="shared" si="29"/>
        <v>99514.244299999686</v>
      </c>
      <c r="O94" s="329">
        <f t="shared" si="28"/>
        <v>998964.76629999955</v>
      </c>
      <c r="P94" s="259"/>
    </row>
    <row r="95" spans="1:16" x14ac:dyDescent="0.15">
      <c r="A95" s="193"/>
      <c r="B95" s="193"/>
      <c r="C95" s="329"/>
      <c r="D95" s="201"/>
      <c r="E95" s="193"/>
      <c r="F95" s="203"/>
      <c r="G95" s="329"/>
      <c r="H95" s="201" t="s">
        <v>1394</v>
      </c>
      <c r="I95" s="329"/>
      <c r="J95" s="203"/>
      <c r="K95" s="193" t="s">
        <v>1441</v>
      </c>
      <c r="L95" s="329">
        <v>34222.22</v>
      </c>
      <c r="M95" s="203" t="s">
        <v>1412</v>
      </c>
      <c r="N95" s="329">
        <f t="shared" si="29"/>
        <v>65292.024299999684</v>
      </c>
      <c r="O95" s="329">
        <f t="shared" si="28"/>
        <v>964742.54629999958</v>
      </c>
      <c r="P95" s="259"/>
    </row>
    <row r="96" spans="1:16" x14ac:dyDescent="0.15">
      <c r="A96" s="193"/>
      <c r="B96" s="193"/>
      <c r="C96" s="329"/>
      <c r="D96" s="201"/>
      <c r="E96" s="193"/>
      <c r="F96" s="193"/>
      <c r="G96" s="329"/>
      <c r="H96" s="201" t="s">
        <v>1394</v>
      </c>
      <c r="I96" s="329"/>
      <c r="J96" s="203"/>
      <c r="K96" s="193" t="s">
        <v>1441</v>
      </c>
      <c r="L96" s="329">
        <v>30465.27</v>
      </c>
      <c r="M96" s="203" t="s">
        <v>1412</v>
      </c>
      <c r="N96" s="329">
        <f t="shared" si="24"/>
        <v>34826.75429999968</v>
      </c>
      <c r="O96" s="329">
        <f t="shared" si="25"/>
        <v>934277.27629999956</v>
      </c>
      <c r="P96" s="259"/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1394</v>
      </c>
      <c r="I97" s="329"/>
      <c r="J97" s="193"/>
      <c r="K97" s="193" t="s">
        <v>1441</v>
      </c>
      <c r="L97" s="329">
        <v>34826.754000000001</v>
      </c>
      <c r="M97" s="203" t="s">
        <v>1412</v>
      </c>
      <c r="N97" s="329">
        <f t="shared" si="24"/>
        <v>2.9999967955518514E-4</v>
      </c>
      <c r="O97" s="329">
        <f t="shared" si="25"/>
        <v>899450.5222999996</v>
      </c>
      <c r="P97" s="259"/>
    </row>
    <row r="98" spans="1:16" x14ac:dyDescent="0.15">
      <c r="A98" s="193"/>
      <c r="B98" s="193"/>
      <c r="C98" s="329"/>
      <c r="D98" s="201"/>
      <c r="E98" s="193"/>
      <c r="F98" s="203"/>
      <c r="G98" s="329"/>
      <c r="H98" s="201" t="s">
        <v>1394</v>
      </c>
      <c r="I98" s="329"/>
      <c r="J98" s="193"/>
      <c r="K98" s="193" t="s">
        <v>1440</v>
      </c>
      <c r="L98" s="329">
        <v>2459.9760000000001</v>
      </c>
      <c r="M98" s="203" t="s">
        <v>1420</v>
      </c>
      <c r="N98" s="329">
        <f>G74+N97-I98-L98</f>
        <v>42531.024299999677</v>
      </c>
      <c r="O98" s="329">
        <f t="shared" ref="O98:O99" si="30">O97+G98-I98-L98</f>
        <v>896990.54629999958</v>
      </c>
      <c r="P98" s="259"/>
    </row>
    <row r="99" spans="1:16" x14ac:dyDescent="0.15">
      <c r="A99" s="193"/>
      <c r="B99" s="193"/>
      <c r="C99" s="329"/>
      <c r="D99" s="201"/>
      <c r="E99" s="193"/>
      <c r="F99" s="203"/>
      <c r="G99" s="329"/>
      <c r="H99" s="201" t="s">
        <v>1395</v>
      </c>
      <c r="I99" s="329">
        <v>8802.7999999999993</v>
      </c>
      <c r="J99" s="203" t="s">
        <v>1420</v>
      </c>
      <c r="K99" s="193" t="s">
        <v>1440</v>
      </c>
      <c r="L99" s="329">
        <v>33728.224000000002</v>
      </c>
      <c r="M99" s="203" t="s">
        <v>1420</v>
      </c>
      <c r="N99" s="329">
        <f t="shared" ref="N99" si="31">+N98-I99-L99</f>
        <v>2.9999967955518514E-4</v>
      </c>
      <c r="O99" s="329">
        <f t="shared" si="30"/>
        <v>854459.52229999949</v>
      </c>
      <c r="P99" s="259"/>
    </row>
    <row r="100" spans="1:16" x14ac:dyDescent="0.15">
      <c r="A100" s="193"/>
      <c r="B100" s="193"/>
      <c r="C100" s="329"/>
      <c r="D100" s="201"/>
      <c r="E100" s="193"/>
      <c r="F100" s="203"/>
      <c r="G100" s="329"/>
      <c r="H100" s="201" t="s">
        <v>1395</v>
      </c>
      <c r="I100" s="329"/>
      <c r="J100" s="203"/>
      <c r="K100" s="193" t="s">
        <v>1441</v>
      </c>
      <c r="L100" s="329">
        <v>251.10599999999999</v>
      </c>
      <c r="M100" s="203" t="s">
        <v>1412</v>
      </c>
      <c r="N100" s="329">
        <f>G76+N99-I100-L100</f>
        <v>44775.740299999678</v>
      </c>
      <c r="O100" s="329">
        <f t="shared" ref="O100:O102" si="32">O99+G100-I100-L100</f>
        <v>854208.41629999946</v>
      </c>
      <c r="P100" s="259"/>
    </row>
    <row r="101" spans="1:16" x14ac:dyDescent="0.15">
      <c r="A101" s="193"/>
      <c r="B101" s="193"/>
      <c r="C101" s="329"/>
      <c r="D101" s="201"/>
      <c r="E101" s="193"/>
      <c r="F101" s="203"/>
      <c r="G101" s="329"/>
      <c r="H101" s="201" t="s">
        <v>1395</v>
      </c>
      <c r="I101" s="329"/>
      <c r="J101" s="193"/>
      <c r="K101" s="193" t="s">
        <v>1441</v>
      </c>
      <c r="L101" s="329">
        <v>29167.64</v>
      </c>
      <c r="M101" s="203" t="s">
        <v>1412</v>
      </c>
      <c r="N101" s="329">
        <f t="shared" ref="N101:N102" si="33">+N100-I101-L101</f>
        <v>15608.100299999678</v>
      </c>
      <c r="O101" s="329">
        <f t="shared" si="32"/>
        <v>825040.77629999944</v>
      </c>
      <c r="P101" s="259"/>
    </row>
    <row r="102" spans="1:16" x14ac:dyDescent="0.15">
      <c r="A102" s="193"/>
      <c r="B102" s="193"/>
      <c r="C102" s="329"/>
      <c r="D102" s="201"/>
      <c r="E102" s="193"/>
      <c r="F102" s="203"/>
      <c r="G102" s="329"/>
      <c r="H102" s="201" t="s">
        <v>1395</v>
      </c>
      <c r="I102" s="329"/>
      <c r="J102" s="193"/>
      <c r="K102" s="193" t="s">
        <v>1441</v>
      </c>
      <c r="L102" s="329">
        <v>15608.1</v>
      </c>
      <c r="M102" s="203" t="s">
        <v>1412</v>
      </c>
      <c r="N102" s="329">
        <f t="shared" si="33"/>
        <v>2.9999967773619574E-4</v>
      </c>
      <c r="O102" s="329">
        <f t="shared" si="32"/>
        <v>809432.67629999947</v>
      </c>
      <c r="P102" s="259"/>
    </row>
    <row r="103" spans="1:16" x14ac:dyDescent="0.15">
      <c r="A103" s="193"/>
      <c r="B103" s="193"/>
      <c r="C103" s="329"/>
      <c r="D103" s="201"/>
      <c r="E103" s="193"/>
      <c r="F103" s="203"/>
      <c r="G103" s="329"/>
      <c r="H103" s="201" t="s">
        <v>1395</v>
      </c>
      <c r="I103" s="329"/>
      <c r="J103" s="193"/>
      <c r="K103" s="193" t="s">
        <v>1440</v>
      </c>
      <c r="L103" s="329">
        <v>20218.04</v>
      </c>
      <c r="M103" s="203" t="s">
        <v>1421</v>
      </c>
      <c r="N103" s="329">
        <f>G77+N102-I103-L103</f>
        <v>69727.960299999686</v>
      </c>
      <c r="O103" s="329">
        <f t="shared" ref="O103:O105" si="34">O102+G103-I103-L103</f>
        <v>789214.63629999943</v>
      </c>
      <c r="P103" s="259"/>
    </row>
    <row r="104" spans="1:16" x14ac:dyDescent="0.15">
      <c r="A104" s="193"/>
      <c r="B104" s="193"/>
      <c r="C104" s="329"/>
      <c r="D104" s="201" t="s">
        <v>1396</v>
      </c>
      <c r="E104" s="193" t="s">
        <v>319</v>
      </c>
      <c r="F104" s="203" t="s">
        <v>1413</v>
      </c>
      <c r="G104" s="329">
        <v>63881.34</v>
      </c>
      <c r="H104" s="201" t="s">
        <v>1396</v>
      </c>
      <c r="I104" s="329">
        <v>6944.4400000000005</v>
      </c>
      <c r="J104" s="203" t="s">
        <v>1421</v>
      </c>
      <c r="K104" s="193" t="s">
        <v>1440</v>
      </c>
      <c r="L104" s="329">
        <v>33902.36</v>
      </c>
      <c r="M104" s="203" t="s">
        <v>1421</v>
      </c>
      <c r="N104" s="329">
        <f t="shared" ref="N104:N105" si="35">+N103-I104-L104</f>
        <v>28881.160299999683</v>
      </c>
      <c r="O104" s="329">
        <f t="shared" si="34"/>
        <v>812249.17629999947</v>
      </c>
      <c r="P104" s="259"/>
    </row>
    <row r="105" spans="1:16" x14ac:dyDescent="0.15">
      <c r="A105" s="193"/>
      <c r="B105" s="193"/>
      <c r="C105" s="329"/>
      <c r="D105" s="201"/>
      <c r="E105" s="193"/>
      <c r="F105" s="203"/>
      <c r="G105" s="329"/>
      <c r="H105" s="201" t="s">
        <v>1396</v>
      </c>
      <c r="I105" s="329"/>
      <c r="J105" s="193"/>
      <c r="K105" s="193" t="s">
        <v>1440</v>
      </c>
      <c r="L105" s="329">
        <v>6597.95</v>
      </c>
      <c r="M105" s="203" t="s">
        <v>1421</v>
      </c>
      <c r="N105" s="329">
        <f t="shared" si="35"/>
        <v>22283.210299999682</v>
      </c>
      <c r="O105" s="329">
        <f t="shared" si="34"/>
        <v>805651.22629999951</v>
      </c>
      <c r="P105" s="259"/>
    </row>
    <row r="106" spans="1:16" x14ac:dyDescent="0.15">
      <c r="A106" s="193"/>
      <c r="B106" s="193"/>
      <c r="C106" s="329"/>
      <c r="D106" s="201"/>
      <c r="E106" s="193"/>
      <c r="F106" s="193"/>
      <c r="G106" s="329"/>
      <c r="H106" s="201" t="s">
        <v>1396</v>
      </c>
      <c r="I106" s="329"/>
      <c r="J106" s="203"/>
      <c r="K106" s="193" t="s">
        <v>1440</v>
      </c>
      <c r="L106" s="329">
        <v>22283.21</v>
      </c>
      <c r="M106" s="203" t="s">
        <v>1421</v>
      </c>
      <c r="N106" s="329">
        <f t="shared" si="24"/>
        <v>2.9999968319316395E-4</v>
      </c>
      <c r="O106" s="329">
        <f t="shared" si="25"/>
        <v>783368.01629999955</v>
      </c>
      <c r="P106" s="259"/>
    </row>
    <row r="107" spans="1:16" x14ac:dyDescent="0.15">
      <c r="A107" s="193"/>
      <c r="B107" s="193"/>
      <c r="C107" s="329"/>
      <c r="D107" s="201"/>
      <c r="E107" s="193"/>
      <c r="F107" s="193"/>
      <c r="G107" s="329"/>
      <c r="H107" s="201" t="s">
        <v>1396</v>
      </c>
      <c r="I107" s="329"/>
      <c r="J107" s="203"/>
      <c r="K107" s="193" t="s">
        <v>1441</v>
      </c>
      <c r="L107" s="329">
        <v>16658.48</v>
      </c>
      <c r="M107" s="203" t="s">
        <v>1412</v>
      </c>
      <c r="N107" s="329">
        <f>G79+N106-I107-L107</f>
        <v>4928.0482999996821</v>
      </c>
      <c r="O107" s="329">
        <f t="shared" ref="O107:O108" si="36">O106+G107-I107-L107</f>
        <v>766709.53629999957</v>
      </c>
      <c r="P107" s="259"/>
    </row>
    <row r="108" spans="1:16" x14ac:dyDescent="0.15">
      <c r="A108" s="193"/>
      <c r="B108" s="193"/>
      <c r="C108" s="329"/>
      <c r="D108" s="201" t="s">
        <v>1397</v>
      </c>
      <c r="E108" s="193" t="s">
        <v>319</v>
      </c>
      <c r="F108" s="203" t="s">
        <v>1413</v>
      </c>
      <c r="G108" s="329">
        <v>140997.03899999999</v>
      </c>
      <c r="H108" s="201" t="s">
        <v>1397</v>
      </c>
      <c r="I108" s="329">
        <v>4928.0479999999998</v>
      </c>
      <c r="J108" s="203" t="s">
        <v>1412</v>
      </c>
      <c r="K108" s="193"/>
      <c r="L108" s="329"/>
      <c r="M108" s="203"/>
      <c r="N108" s="329">
        <f t="shared" ref="N108" si="37">+N107-I108-L108</f>
        <v>2.9999968228366924E-4</v>
      </c>
      <c r="O108" s="329">
        <f t="shared" si="36"/>
        <v>902778.52729999961</v>
      </c>
      <c r="P108" s="259"/>
    </row>
    <row r="109" spans="1:16" x14ac:dyDescent="0.15">
      <c r="A109" s="193"/>
      <c r="B109" s="193"/>
      <c r="C109" s="329"/>
      <c r="D109" s="201"/>
      <c r="E109" s="193"/>
      <c r="F109" s="203"/>
      <c r="G109" s="329"/>
      <c r="H109" s="201" t="s">
        <v>1397</v>
      </c>
      <c r="I109" s="329">
        <v>211.69200000000001</v>
      </c>
      <c r="J109" s="203" t="s">
        <v>1413</v>
      </c>
      <c r="K109" s="193" t="s">
        <v>1441</v>
      </c>
      <c r="L109" s="329">
        <v>34754.660000000003</v>
      </c>
      <c r="M109" s="203" t="s">
        <v>1413</v>
      </c>
      <c r="N109" s="329">
        <f>G80+G86+G94+G104+G108+G114+N108-I109-L109</f>
        <v>924630.73829999962</v>
      </c>
      <c r="O109" s="329">
        <f t="shared" ref="O109:O111" si="38">O108+G109-I109-L109</f>
        <v>867812.17529999954</v>
      </c>
      <c r="P109" s="259"/>
    </row>
    <row r="110" spans="1:16" x14ac:dyDescent="0.15">
      <c r="A110" s="193"/>
      <c r="B110" s="193"/>
      <c r="C110" s="329"/>
      <c r="D110" s="201"/>
      <c r="E110" s="193"/>
      <c r="F110" s="203"/>
      <c r="G110" s="329"/>
      <c r="H110" s="201" t="s">
        <v>1397</v>
      </c>
      <c r="I110" s="329"/>
      <c r="J110" s="193"/>
      <c r="K110" s="193" t="s">
        <v>1441</v>
      </c>
      <c r="L110" s="329">
        <v>3559.66</v>
      </c>
      <c r="M110" s="203" t="s">
        <v>1413</v>
      </c>
      <c r="N110" s="329">
        <f t="shared" ref="N110:N111" si="39">+N109-I110-L110</f>
        <v>921071.07829999959</v>
      </c>
      <c r="O110" s="329">
        <f t="shared" si="38"/>
        <v>864252.5152999995</v>
      </c>
      <c r="P110" s="259"/>
    </row>
    <row r="111" spans="1:16" x14ac:dyDescent="0.15">
      <c r="A111" s="193"/>
      <c r="B111" s="193"/>
      <c r="C111" s="329"/>
      <c r="D111" s="201"/>
      <c r="E111" s="193"/>
      <c r="F111" s="203"/>
      <c r="G111" s="329"/>
      <c r="H111" s="201" t="s">
        <v>1397</v>
      </c>
      <c r="I111" s="329"/>
      <c r="J111" s="203"/>
      <c r="K111" s="193" t="s">
        <v>1441</v>
      </c>
      <c r="L111" s="329">
        <v>21309.040000000001</v>
      </c>
      <c r="M111" s="203" t="s">
        <v>1413</v>
      </c>
      <c r="N111" s="329">
        <f t="shared" si="39"/>
        <v>899762.03829999955</v>
      </c>
      <c r="O111" s="329">
        <f t="shared" si="38"/>
        <v>842943.47529999947</v>
      </c>
      <c r="P111" s="259"/>
    </row>
    <row r="112" spans="1:16" x14ac:dyDescent="0.15">
      <c r="A112" s="193"/>
      <c r="B112" s="193"/>
      <c r="C112" s="329"/>
      <c r="D112" s="201"/>
      <c r="E112" s="193"/>
      <c r="F112" s="203"/>
      <c r="G112" s="329"/>
      <c r="H112" s="201" t="s">
        <v>1397</v>
      </c>
      <c r="I112" s="329"/>
      <c r="J112" s="203"/>
      <c r="K112" s="193" t="s">
        <v>1441</v>
      </c>
      <c r="L112" s="329">
        <v>29459.11</v>
      </c>
      <c r="M112" s="203" t="s">
        <v>1413</v>
      </c>
      <c r="N112" s="329">
        <f t="shared" si="24"/>
        <v>870302.92829999956</v>
      </c>
      <c r="O112" s="329">
        <f t="shared" si="25"/>
        <v>813484.36529999948</v>
      </c>
      <c r="P112" s="259"/>
    </row>
    <row r="113" spans="1:16" x14ac:dyDescent="0.15">
      <c r="A113" s="193"/>
      <c r="B113" s="193"/>
      <c r="C113" s="329"/>
      <c r="D113" s="201"/>
      <c r="E113" s="193"/>
      <c r="F113" s="203"/>
      <c r="G113" s="329"/>
      <c r="H113" s="201" t="s">
        <v>1397</v>
      </c>
      <c r="I113" s="329"/>
      <c r="J113" s="203"/>
      <c r="K113" s="193" t="s">
        <v>1441</v>
      </c>
      <c r="L113" s="329">
        <v>44071.31</v>
      </c>
      <c r="M113" s="203" t="s">
        <v>1413</v>
      </c>
      <c r="N113" s="329">
        <f t="shared" si="24"/>
        <v>826231.61829999951</v>
      </c>
      <c r="O113" s="329">
        <f t="shared" si="25"/>
        <v>769413.05529999943</v>
      </c>
      <c r="P113" s="259"/>
    </row>
    <row r="114" spans="1:16" x14ac:dyDescent="0.15">
      <c r="A114" s="193"/>
      <c r="B114" s="193"/>
      <c r="C114" s="329"/>
      <c r="D114" s="201" t="s">
        <v>1398</v>
      </c>
      <c r="E114" s="193" t="s">
        <v>319</v>
      </c>
      <c r="F114" s="203" t="s">
        <v>1413</v>
      </c>
      <c r="G114" s="329">
        <v>56818.563000000002</v>
      </c>
      <c r="H114" s="201" t="s">
        <v>1398</v>
      </c>
      <c r="I114" s="329">
        <v>24808.729999999996</v>
      </c>
      <c r="J114" s="203" t="s">
        <v>1413</v>
      </c>
      <c r="K114" s="193" t="s">
        <v>1441</v>
      </c>
      <c r="L114" s="329">
        <v>24377.35</v>
      </c>
      <c r="M114" s="203" t="s">
        <v>1413</v>
      </c>
      <c r="N114" s="329">
        <f t="shared" si="24"/>
        <v>777045.53829999955</v>
      </c>
      <c r="O114" s="329">
        <f t="shared" si="25"/>
        <v>777045.53829999943</v>
      </c>
      <c r="P114" s="259"/>
    </row>
    <row r="115" spans="1:16" x14ac:dyDescent="0.15">
      <c r="A115" s="193"/>
      <c r="B115" s="193"/>
      <c r="C115" s="329"/>
      <c r="D115" s="201" t="s">
        <v>1398</v>
      </c>
      <c r="E115" s="193" t="s">
        <v>319</v>
      </c>
      <c r="F115" s="203" t="s">
        <v>1414</v>
      </c>
      <c r="G115" s="329">
        <v>248064.31899999999</v>
      </c>
      <c r="H115" s="201" t="s">
        <v>1398</v>
      </c>
      <c r="I115" s="329"/>
      <c r="J115" s="203"/>
      <c r="K115" s="193" t="s">
        <v>1441</v>
      </c>
      <c r="L115" s="329">
        <v>21795.02</v>
      </c>
      <c r="M115" s="203" t="s">
        <v>1413</v>
      </c>
      <c r="N115" s="329">
        <f t="shared" si="24"/>
        <v>755250.51829999953</v>
      </c>
      <c r="O115" s="329">
        <f t="shared" si="25"/>
        <v>1003314.8372999994</v>
      </c>
      <c r="P115" s="259"/>
    </row>
    <row r="116" spans="1:16" x14ac:dyDescent="0.15">
      <c r="A116" s="193"/>
      <c r="B116" s="193"/>
      <c r="C116" s="329"/>
      <c r="D116" s="201" t="s">
        <v>1398</v>
      </c>
      <c r="E116" s="193" t="s">
        <v>1283</v>
      </c>
      <c r="F116" s="203" t="s">
        <v>1422</v>
      </c>
      <c r="G116" s="329">
        <v>89844</v>
      </c>
      <c r="H116" s="201" t="s">
        <v>1398</v>
      </c>
      <c r="I116" s="329"/>
      <c r="J116" s="203"/>
      <c r="K116" s="193" t="s">
        <v>1441</v>
      </c>
      <c r="L116" s="329">
        <v>1276.19</v>
      </c>
      <c r="M116" s="203" t="s">
        <v>1413</v>
      </c>
      <c r="N116" s="329">
        <f t="shared" si="24"/>
        <v>753974.32829999959</v>
      </c>
      <c r="O116" s="329">
        <f t="shared" si="25"/>
        <v>1091882.6472999994</v>
      </c>
      <c r="P116" s="259"/>
    </row>
    <row r="117" spans="1:16" x14ac:dyDescent="0.15">
      <c r="A117" s="193"/>
      <c r="B117" s="193"/>
      <c r="C117" s="329"/>
      <c r="D117" s="201"/>
      <c r="E117" s="193"/>
      <c r="F117" s="203"/>
      <c r="G117" s="329"/>
      <c r="H117" s="201" t="s">
        <v>1399</v>
      </c>
      <c r="I117" s="329">
        <v>356735.39</v>
      </c>
      <c r="J117" s="203" t="s">
        <v>1413</v>
      </c>
      <c r="K117" s="193" t="s">
        <v>1441</v>
      </c>
      <c r="L117" s="329">
        <v>32780.400000000001</v>
      </c>
      <c r="M117" s="203" t="s">
        <v>1413</v>
      </c>
      <c r="N117" s="329">
        <f t="shared" si="24"/>
        <v>364458.53829999955</v>
      </c>
      <c r="O117" s="329">
        <f t="shared" si="25"/>
        <v>702366.85729999933</v>
      </c>
      <c r="P117" s="259"/>
    </row>
    <row r="118" spans="1:16" x14ac:dyDescent="0.15">
      <c r="A118" s="193"/>
      <c r="B118" s="193"/>
      <c r="C118" s="329"/>
      <c r="D118" s="201"/>
      <c r="E118" s="193"/>
      <c r="F118" s="203"/>
      <c r="G118" s="329"/>
      <c r="H118" s="201" t="s">
        <v>1399</v>
      </c>
      <c r="I118" s="329"/>
      <c r="J118" s="193"/>
      <c r="K118" s="193" t="s">
        <v>1441</v>
      </c>
      <c r="L118" s="329">
        <v>1184.32</v>
      </c>
      <c r="M118" s="203" t="s">
        <v>1413</v>
      </c>
      <c r="N118" s="329">
        <f t="shared" si="24"/>
        <v>363274.21829999954</v>
      </c>
      <c r="O118" s="329">
        <f t="shared" si="25"/>
        <v>701182.53729999939</v>
      </c>
      <c r="P118" s="259"/>
    </row>
    <row r="119" spans="1:16" x14ac:dyDescent="0.15">
      <c r="A119" s="193"/>
      <c r="B119" s="193"/>
      <c r="C119" s="329"/>
      <c r="D119" s="201"/>
      <c r="E119" s="193"/>
      <c r="F119" s="193"/>
      <c r="G119" s="329"/>
      <c r="H119" s="201" t="s">
        <v>1399</v>
      </c>
      <c r="I119" s="329"/>
      <c r="J119" s="203"/>
      <c r="K119" s="193" t="s">
        <v>1441</v>
      </c>
      <c r="L119" s="329">
        <v>1307.1400000000001</v>
      </c>
      <c r="M119" s="203" t="s">
        <v>1413</v>
      </c>
      <c r="N119" s="329">
        <f t="shared" si="24"/>
        <v>361967.07829999953</v>
      </c>
      <c r="O119" s="329">
        <f t="shared" si="25"/>
        <v>699875.39729999937</v>
      </c>
      <c r="P119" s="259"/>
    </row>
    <row r="120" spans="1:16" x14ac:dyDescent="0.15">
      <c r="A120" s="193"/>
      <c r="B120" s="193"/>
      <c r="C120" s="329"/>
      <c r="D120" s="201"/>
      <c r="E120" s="193"/>
      <c r="F120" s="203"/>
      <c r="G120" s="329"/>
      <c r="H120" s="201" t="s">
        <v>1399</v>
      </c>
      <c r="I120" s="329"/>
      <c r="J120" s="203"/>
      <c r="K120" s="193" t="s">
        <v>1441</v>
      </c>
      <c r="L120" s="329">
        <v>13511.79</v>
      </c>
      <c r="M120" s="203" t="s">
        <v>1413</v>
      </c>
      <c r="N120" s="329">
        <f t="shared" si="24"/>
        <v>348455.28829999955</v>
      </c>
      <c r="O120" s="329">
        <f t="shared" si="25"/>
        <v>686363.60729999933</v>
      </c>
      <c r="P120" s="259"/>
    </row>
    <row r="121" spans="1:16" x14ac:dyDescent="0.15">
      <c r="A121" s="193"/>
      <c r="B121" s="193"/>
      <c r="C121" s="329"/>
      <c r="D121" s="201"/>
      <c r="E121" s="193"/>
      <c r="F121" s="203"/>
      <c r="G121" s="329"/>
      <c r="H121" s="201" t="s">
        <v>1399</v>
      </c>
      <c r="I121" s="329"/>
      <c r="J121" s="203"/>
      <c r="K121" s="193" t="s">
        <v>1441</v>
      </c>
      <c r="L121" s="329">
        <v>12287.53</v>
      </c>
      <c r="M121" s="203" t="s">
        <v>1413</v>
      </c>
      <c r="N121" s="329">
        <f t="shared" si="24"/>
        <v>336167.75829999952</v>
      </c>
      <c r="O121" s="329">
        <f t="shared" si="25"/>
        <v>674076.07729999931</v>
      </c>
      <c r="P121" s="259"/>
    </row>
    <row r="122" spans="1:16" x14ac:dyDescent="0.15">
      <c r="A122" s="193"/>
      <c r="B122" s="193"/>
      <c r="C122" s="329"/>
      <c r="D122" s="201" t="s">
        <v>1400</v>
      </c>
      <c r="E122" s="193" t="s">
        <v>319</v>
      </c>
      <c r="F122" s="203" t="s">
        <v>1414</v>
      </c>
      <c r="G122" s="329">
        <v>269855.90100000001</v>
      </c>
      <c r="H122" s="201" t="s">
        <v>1400</v>
      </c>
      <c r="I122" s="329">
        <v>4425.3599999999997</v>
      </c>
      <c r="J122" s="203" t="s">
        <v>1413</v>
      </c>
      <c r="K122" s="193" t="s">
        <v>1441</v>
      </c>
      <c r="L122" s="329">
        <v>2392.87</v>
      </c>
      <c r="M122" s="203" t="s">
        <v>1413</v>
      </c>
      <c r="N122" s="329">
        <f t="shared" si="24"/>
        <v>329349.52829999954</v>
      </c>
      <c r="O122" s="329">
        <f t="shared" si="25"/>
        <v>937113.7482999994</v>
      </c>
      <c r="P122" s="259"/>
    </row>
    <row r="123" spans="1:16" x14ac:dyDescent="0.15">
      <c r="A123" s="193"/>
      <c r="B123" s="193"/>
      <c r="C123" s="329"/>
      <c r="D123" s="201"/>
      <c r="E123" s="193"/>
      <c r="F123" s="203"/>
      <c r="G123" s="329"/>
      <c r="H123" s="201" t="s">
        <v>1400</v>
      </c>
      <c r="I123" s="329"/>
      <c r="J123" s="203"/>
      <c r="K123" s="193" t="s">
        <v>1441</v>
      </c>
      <c r="L123" s="329">
        <v>10569.75</v>
      </c>
      <c r="M123" s="203" t="s">
        <v>1413</v>
      </c>
      <c r="N123" s="329">
        <f t="shared" si="24"/>
        <v>318779.77829999954</v>
      </c>
      <c r="O123" s="329">
        <f t="shared" si="25"/>
        <v>926543.9982999994</v>
      </c>
      <c r="P123" s="259"/>
    </row>
    <row r="124" spans="1:16" x14ac:dyDescent="0.15">
      <c r="A124" s="193"/>
      <c r="B124" s="193"/>
      <c r="C124" s="329"/>
      <c r="D124" s="201" t="s">
        <v>1401</v>
      </c>
      <c r="E124" s="193" t="s">
        <v>319</v>
      </c>
      <c r="F124" s="203" t="s">
        <v>1414</v>
      </c>
      <c r="G124" s="329">
        <v>269749.16399999999</v>
      </c>
      <c r="H124" s="201" t="s">
        <v>1401</v>
      </c>
      <c r="I124" s="329">
        <v>11896.669999999998</v>
      </c>
      <c r="J124" s="203" t="s">
        <v>1413</v>
      </c>
      <c r="K124" s="193" t="s">
        <v>1441</v>
      </c>
      <c r="L124" s="329">
        <v>38681.14</v>
      </c>
      <c r="M124" s="203" t="s">
        <v>1413</v>
      </c>
      <c r="N124" s="329">
        <f t="shared" si="24"/>
        <v>268201.96829999954</v>
      </c>
      <c r="O124" s="329">
        <f t="shared" si="25"/>
        <v>1145715.3522999997</v>
      </c>
      <c r="P124" s="259"/>
    </row>
    <row r="125" spans="1:16" x14ac:dyDescent="0.15">
      <c r="A125" s="193"/>
      <c r="B125" s="193"/>
      <c r="C125" s="329"/>
      <c r="D125" s="201"/>
      <c r="E125" s="193"/>
      <c r="F125" s="203"/>
      <c r="G125" s="329"/>
      <c r="H125" s="201" t="s">
        <v>1401</v>
      </c>
      <c r="I125" s="329"/>
      <c r="J125" s="203"/>
      <c r="K125" s="193" t="s">
        <v>1441</v>
      </c>
      <c r="L125" s="329">
        <v>9988.77</v>
      </c>
      <c r="M125" s="203" t="s">
        <v>1413</v>
      </c>
      <c r="N125" s="329">
        <f t="shared" si="24"/>
        <v>258213.19829999955</v>
      </c>
      <c r="O125" s="329">
        <f t="shared" si="25"/>
        <v>1135726.5822999997</v>
      </c>
      <c r="P125" s="259"/>
    </row>
    <row r="126" spans="1:16" x14ac:dyDescent="0.15">
      <c r="A126" s="193"/>
      <c r="B126" s="193"/>
      <c r="C126" s="329"/>
      <c r="D126" s="201"/>
      <c r="E126" s="193"/>
      <c r="F126" s="203"/>
      <c r="G126" s="329"/>
      <c r="H126" s="201" t="s">
        <v>1401</v>
      </c>
      <c r="I126" s="329"/>
      <c r="J126" s="203"/>
      <c r="K126" s="193" t="s">
        <v>1441</v>
      </c>
      <c r="L126" s="329">
        <v>18288.419999999998</v>
      </c>
      <c r="M126" s="203" t="s">
        <v>1413</v>
      </c>
      <c r="N126" s="329">
        <f t="shared" si="24"/>
        <v>239924.77829999954</v>
      </c>
      <c r="O126" s="329">
        <f t="shared" si="25"/>
        <v>1117438.1622999997</v>
      </c>
      <c r="P126" s="259"/>
    </row>
    <row r="127" spans="1:16" x14ac:dyDescent="0.15">
      <c r="A127" s="193"/>
      <c r="B127" s="193"/>
      <c r="C127" s="329"/>
      <c r="D127" s="201"/>
      <c r="E127" s="193"/>
      <c r="F127" s="193"/>
      <c r="G127" s="329"/>
      <c r="H127" s="201" t="s">
        <v>1402</v>
      </c>
      <c r="I127" s="329">
        <v>209606.39</v>
      </c>
      <c r="J127" s="203" t="s">
        <v>1413</v>
      </c>
      <c r="K127" s="193" t="s">
        <v>1441</v>
      </c>
      <c r="L127" s="329">
        <v>30318.387999999999</v>
      </c>
      <c r="M127" s="203" t="s">
        <v>1413</v>
      </c>
      <c r="N127" s="329">
        <f t="shared" si="24"/>
        <v>2.9999952676007524E-4</v>
      </c>
      <c r="O127" s="329">
        <f t="shared" si="25"/>
        <v>877513.38429999969</v>
      </c>
      <c r="P127" s="259"/>
    </row>
    <row r="128" spans="1:16" x14ac:dyDescent="0.15">
      <c r="A128" s="193"/>
      <c r="B128" s="193"/>
      <c r="C128" s="329"/>
      <c r="D128" s="201"/>
      <c r="E128" s="193"/>
      <c r="F128" s="193"/>
      <c r="G128" s="329"/>
      <c r="H128" s="201" t="s">
        <v>1402</v>
      </c>
      <c r="I128" s="329"/>
      <c r="J128" s="203"/>
      <c r="K128" s="193" t="s">
        <v>1441</v>
      </c>
      <c r="L128" s="329">
        <v>9746.5020000000004</v>
      </c>
      <c r="M128" s="203" t="s">
        <v>1414</v>
      </c>
      <c r="N128" s="329">
        <f>G115+N127-I128-L128</f>
        <v>238317.8172999995</v>
      </c>
      <c r="O128" s="329">
        <f t="shared" ref="O128:O132" si="40">O127+G128-I128-L128</f>
        <v>867766.88229999971</v>
      </c>
      <c r="P128" s="259"/>
    </row>
    <row r="129" spans="1:16" x14ac:dyDescent="0.15">
      <c r="A129" s="193"/>
      <c r="B129" s="193"/>
      <c r="C129" s="329"/>
      <c r="D129" s="201"/>
      <c r="E129" s="193"/>
      <c r="F129" s="193"/>
      <c r="G129" s="329"/>
      <c r="H129" s="201" t="s">
        <v>1402</v>
      </c>
      <c r="I129" s="329"/>
      <c r="J129" s="203"/>
      <c r="K129" s="193" t="s">
        <v>1441</v>
      </c>
      <c r="L129" s="329">
        <v>34271.31</v>
      </c>
      <c r="M129" s="203" t="s">
        <v>1414</v>
      </c>
      <c r="N129" s="329">
        <f t="shared" ref="N129:N132" si="41">+N128-I129-L129</f>
        <v>204046.5072999995</v>
      </c>
      <c r="O129" s="329">
        <f t="shared" si="40"/>
        <v>833495.57229999965</v>
      </c>
      <c r="P129" s="259"/>
    </row>
    <row r="130" spans="1:16" x14ac:dyDescent="0.15">
      <c r="A130" s="193"/>
      <c r="B130" s="193"/>
      <c r="C130" s="329"/>
      <c r="D130" s="201"/>
      <c r="E130" s="193"/>
      <c r="F130" s="193"/>
      <c r="G130" s="329"/>
      <c r="H130" s="201" t="s">
        <v>1402</v>
      </c>
      <c r="I130" s="329"/>
      <c r="J130" s="203"/>
      <c r="K130" s="193" t="s">
        <v>1441</v>
      </c>
      <c r="L130" s="329">
        <v>1148.1300000000001</v>
      </c>
      <c r="M130" s="203" t="s">
        <v>1414</v>
      </c>
      <c r="N130" s="329">
        <f t="shared" si="41"/>
        <v>202898.3772999995</v>
      </c>
      <c r="O130" s="329">
        <f t="shared" si="40"/>
        <v>832347.44229999965</v>
      </c>
      <c r="P130" s="259"/>
    </row>
    <row r="131" spans="1:16" x14ac:dyDescent="0.15">
      <c r="A131" s="193"/>
      <c r="B131" s="193"/>
      <c r="C131" s="329"/>
      <c r="D131" s="201"/>
      <c r="E131" s="193"/>
      <c r="F131" s="193"/>
      <c r="G131" s="329"/>
      <c r="H131" s="201" t="s">
        <v>1402</v>
      </c>
      <c r="I131" s="329"/>
      <c r="J131" s="193"/>
      <c r="K131" s="193" t="s">
        <v>1441</v>
      </c>
      <c r="L131" s="329">
        <v>21764.63</v>
      </c>
      <c r="M131" s="203" t="s">
        <v>1414</v>
      </c>
      <c r="N131" s="329">
        <f t="shared" si="41"/>
        <v>181133.74729999949</v>
      </c>
      <c r="O131" s="329">
        <f t="shared" si="40"/>
        <v>810582.81229999964</v>
      </c>
      <c r="P131" s="259"/>
    </row>
    <row r="132" spans="1:16" x14ac:dyDescent="0.15">
      <c r="A132" s="193"/>
      <c r="B132" s="193"/>
      <c r="C132" s="329"/>
      <c r="D132" s="201"/>
      <c r="E132" s="193"/>
      <c r="F132" s="193"/>
      <c r="G132" s="329"/>
      <c r="H132" s="201" t="s">
        <v>1402</v>
      </c>
      <c r="I132" s="329"/>
      <c r="J132" s="203"/>
      <c r="K132" s="193" t="s">
        <v>1441</v>
      </c>
      <c r="L132" s="329">
        <v>52237.11</v>
      </c>
      <c r="M132" s="203" t="s">
        <v>1414</v>
      </c>
      <c r="N132" s="329">
        <f t="shared" si="41"/>
        <v>128896.63729999949</v>
      </c>
      <c r="O132" s="329">
        <f t="shared" si="40"/>
        <v>758345.70229999966</v>
      </c>
      <c r="P132" s="259"/>
    </row>
    <row r="133" spans="1:16" x14ac:dyDescent="0.15">
      <c r="A133" s="193"/>
      <c r="B133" s="193"/>
      <c r="C133" s="329"/>
      <c r="D133" s="201"/>
      <c r="E133" s="193"/>
      <c r="F133" s="203"/>
      <c r="G133" s="329"/>
      <c r="H133" s="201" t="s">
        <v>1403</v>
      </c>
      <c r="I133" s="329">
        <v>6936.6</v>
      </c>
      <c r="J133" s="203" t="s">
        <v>1414</v>
      </c>
      <c r="K133" s="193" t="s">
        <v>1441</v>
      </c>
      <c r="L133" s="329">
        <v>1119.77</v>
      </c>
      <c r="M133" s="203" t="s">
        <v>1414</v>
      </c>
      <c r="N133" s="329">
        <f t="shared" si="24"/>
        <v>120840.26729999948</v>
      </c>
      <c r="O133" s="329">
        <f t="shared" si="25"/>
        <v>750289.33229999966</v>
      </c>
      <c r="P133" s="259"/>
    </row>
    <row r="134" spans="1:16" x14ac:dyDescent="0.15">
      <c r="A134" s="193"/>
      <c r="B134" s="193"/>
      <c r="C134" s="329"/>
      <c r="D134" s="201"/>
      <c r="E134" s="193"/>
      <c r="F134" s="203"/>
      <c r="G134" s="329"/>
      <c r="H134" s="201" t="s">
        <v>1403</v>
      </c>
      <c r="I134" s="329"/>
      <c r="J134" s="193"/>
      <c r="K134" s="193" t="s">
        <v>1441</v>
      </c>
      <c r="L134" s="329">
        <v>34521</v>
      </c>
      <c r="M134" s="203" t="s">
        <v>1414</v>
      </c>
      <c r="N134" s="329">
        <f t="shared" si="24"/>
        <v>86319.267299999483</v>
      </c>
      <c r="O134" s="329">
        <f t="shared" si="25"/>
        <v>715768.33229999966</v>
      </c>
      <c r="P134" s="259"/>
    </row>
    <row r="135" spans="1:16" x14ac:dyDescent="0.15">
      <c r="A135" s="193"/>
      <c r="B135" s="193"/>
      <c r="C135" s="329"/>
      <c r="D135" s="201"/>
      <c r="E135" s="193"/>
      <c r="F135" s="203"/>
      <c r="G135" s="329"/>
      <c r="H135" s="201" t="s">
        <v>1403</v>
      </c>
      <c r="I135" s="329"/>
      <c r="J135" s="203"/>
      <c r="K135" s="193" t="s">
        <v>1441</v>
      </c>
      <c r="L135" s="329">
        <v>38492.19</v>
      </c>
      <c r="M135" s="203" t="s">
        <v>1414</v>
      </c>
      <c r="N135" s="329">
        <f t="shared" si="24"/>
        <v>47827.077299999481</v>
      </c>
      <c r="O135" s="329">
        <f t="shared" si="25"/>
        <v>677276.14229999972</v>
      </c>
      <c r="P135" s="259"/>
    </row>
    <row r="136" spans="1:16" x14ac:dyDescent="0.15">
      <c r="A136" s="193"/>
      <c r="B136" s="193"/>
      <c r="C136" s="329"/>
      <c r="D136" s="201"/>
      <c r="E136" s="193"/>
      <c r="F136" s="203"/>
      <c r="G136" s="329"/>
      <c r="H136" s="201" t="s">
        <v>1403</v>
      </c>
      <c r="I136" s="329"/>
      <c r="J136" s="193"/>
      <c r="K136" s="193" t="s">
        <v>1441</v>
      </c>
      <c r="L136" s="329">
        <v>1261.74</v>
      </c>
      <c r="M136" s="203" t="s">
        <v>1414</v>
      </c>
      <c r="N136" s="329">
        <f t="shared" si="24"/>
        <v>46565.337299999483</v>
      </c>
      <c r="O136" s="329">
        <f t="shared" si="25"/>
        <v>676014.40229999973</v>
      </c>
      <c r="P136" s="259"/>
    </row>
    <row r="137" spans="1:16" x14ac:dyDescent="0.15">
      <c r="A137" s="193"/>
      <c r="B137" s="193"/>
      <c r="C137" s="329"/>
      <c r="D137" s="201" t="s">
        <v>1404</v>
      </c>
      <c r="E137" s="193" t="s">
        <v>319</v>
      </c>
      <c r="F137" s="203" t="s">
        <v>1414</v>
      </c>
      <c r="G137" s="329">
        <v>314332.19099999999</v>
      </c>
      <c r="H137" s="201" t="s">
        <v>1404</v>
      </c>
      <c r="I137" s="329">
        <v>13232.489999999998</v>
      </c>
      <c r="J137" s="203" t="s">
        <v>1414</v>
      </c>
      <c r="K137" s="193" t="s">
        <v>1441</v>
      </c>
      <c r="L137" s="329">
        <v>1460.63</v>
      </c>
      <c r="M137" s="203" t="s">
        <v>1414</v>
      </c>
      <c r="N137" s="329">
        <f t="shared" si="24"/>
        <v>31872.217299999484</v>
      </c>
      <c r="O137" s="329">
        <f t="shared" si="25"/>
        <v>975653.47329999972</v>
      </c>
      <c r="P137" s="259"/>
    </row>
    <row r="138" spans="1:16" x14ac:dyDescent="0.15">
      <c r="A138" s="193"/>
      <c r="B138" s="193"/>
      <c r="C138" s="329"/>
      <c r="D138" s="201" t="s">
        <v>1404</v>
      </c>
      <c r="E138" s="193" t="s">
        <v>1283</v>
      </c>
      <c r="F138" s="203" t="s">
        <v>1423</v>
      </c>
      <c r="G138" s="329">
        <v>44890</v>
      </c>
      <c r="H138" s="201" t="s">
        <v>1404</v>
      </c>
      <c r="I138" s="329"/>
      <c r="J138" s="203"/>
      <c r="K138" s="193" t="s">
        <v>1441</v>
      </c>
      <c r="L138" s="329">
        <v>3524.27</v>
      </c>
      <c r="M138" s="203" t="s">
        <v>1414</v>
      </c>
      <c r="N138" s="329">
        <f t="shared" si="24"/>
        <v>28347.947299999483</v>
      </c>
      <c r="O138" s="329">
        <f t="shared" si="25"/>
        <v>1017019.2032999997</v>
      </c>
      <c r="P138" s="259"/>
    </row>
    <row r="139" spans="1:16" x14ac:dyDescent="0.15">
      <c r="A139" s="193"/>
      <c r="B139" s="193"/>
      <c r="C139" s="329"/>
      <c r="D139" s="201"/>
      <c r="E139" s="193"/>
      <c r="F139" s="203"/>
      <c r="G139" s="329"/>
      <c r="H139" s="201" t="s">
        <v>1404</v>
      </c>
      <c r="I139" s="329"/>
      <c r="J139" s="193"/>
      <c r="K139" s="193" t="s">
        <v>1441</v>
      </c>
      <c r="L139" s="329">
        <v>28347.947</v>
      </c>
      <c r="M139" s="203" t="s">
        <v>1414</v>
      </c>
      <c r="N139" s="329">
        <f t="shared" ref="N139:N142" si="42">+N138-I139-L139</f>
        <v>2.9999948310432956E-4</v>
      </c>
      <c r="O139" s="329">
        <f t="shared" ref="O139:O142" si="43">O138+G139-I139-L139</f>
        <v>988671.25629999966</v>
      </c>
      <c r="P139" s="259"/>
    </row>
    <row r="140" spans="1:16" x14ac:dyDescent="0.15">
      <c r="A140" s="193"/>
      <c r="B140" s="193"/>
      <c r="C140" s="329"/>
      <c r="D140" s="201"/>
      <c r="E140" s="193"/>
      <c r="F140" s="203"/>
      <c r="G140" s="329"/>
      <c r="H140" s="201" t="s">
        <v>1404</v>
      </c>
      <c r="I140" s="329"/>
      <c r="J140" s="193"/>
      <c r="K140" s="193" t="s">
        <v>1440</v>
      </c>
      <c r="L140" s="329">
        <v>1403.703</v>
      </c>
      <c r="M140" s="203" t="s">
        <v>1422</v>
      </c>
      <c r="N140" s="329">
        <f>G116+N139-I140-L140</f>
        <v>88440.297299999496</v>
      </c>
      <c r="O140" s="329">
        <f t="shared" si="43"/>
        <v>987267.55329999968</v>
      </c>
      <c r="P140" s="259"/>
    </row>
    <row r="141" spans="1:16" x14ac:dyDescent="0.15">
      <c r="A141" s="193"/>
      <c r="B141" s="193"/>
      <c r="C141" s="329"/>
      <c r="D141" s="201"/>
      <c r="E141" s="193"/>
      <c r="F141" s="203"/>
      <c r="G141" s="329"/>
      <c r="H141" s="201" t="s">
        <v>1404</v>
      </c>
      <c r="I141" s="329"/>
      <c r="J141" s="193"/>
      <c r="K141" s="193" t="s">
        <v>1440</v>
      </c>
      <c r="L141" s="329">
        <v>34589.79</v>
      </c>
      <c r="M141" s="203" t="s">
        <v>1422</v>
      </c>
      <c r="N141" s="329">
        <f t="shared" si="42"/>
        <v>53850.507299999495</v>
      </c>
      <c r="O141" s="329">
        <f t="shared" si="43"/>
        <v>952677.76329999964</v>
      </c>
      <c r="P141" s="259"/>
    </row>
    <row r="142" spans="1:16" x14ac:dyDescent="0.15">
      <c r="A142" s="193"/>
      <c r="B142" s="193"/>
      <c r="C142" s="329"/>
      <c r="D142" s="201"/>
      <c r="E142" s="193"/>
      <c r="F142" s="203"/>
      <c r="G142" s="329"/>
      <c r="H142" s="201" t="s">
        <v>1404</v>
      </c>
      <c r="I142" s="329"/>
      <c r="J142" s="193"/>
      <c r="K142" s="193" t="s">
        <v>1440</v>
      </c>
      <c r="L142" s="329">
        <v>33038.31</v>
      </c>
      <c r="M142" s="203" t="s">
        <v>1422</v>
      </c>
      <c r="N142" s="329">
        <f t="shared" si="42"/>
        <v>20812.197299999498</v>
      </c>
      <c r="O142" s="329">
        <f t="shared" si="43"/>
        <v>919639.4532999997</v>
      </c>
      <c r="P142" s="259"/>
    </row>
    <row r="143" spans="1:16" x14ac:dyDescent="0.15">
      <c r="A143" s="193"/>
      <c r="B143" s="193"/>
      <c r="C143" s="329"/>
      <c r="D143" s="201"/>
      <c r="E143" s="193"/>
      <c r="F143" s="203"/>
      <c r="G143" s="329"/>
      <c r="H143" s="201" t="s">
        <v>1404</v>
      </c>
      <c r="I143" s="329"/>
      <c r="J143" s="203"/>
      <c r="K143" s="193" t="s">
        <v>1440</v>
      </c>
      <c r="L143" s="329">
        <v>20812.197</v>
      </c>
      <c r="M143" s="203" t="s">
        <v>1422</v>
      </c>
      <c r="N143" s="329">
        <f t="shared" si="24"/>
        <v>2.9999949765624478E-4</v>
      </c>
      <c r="O143" s="329">
        <f t="shared" si="25"/>
        <v>898827.25629999966</v>
      </c>
      <c r="P143" s="259"/>
    </row>
    <row r="144" spans="1:16" x14ac:dyDescent="0.15">
      <c r="A144" s="193"/>
      <c r="B144" s="193"/>
      <c r="C144" s="329"/>
      <c r="D144" s="201"/>
      <c r="E144" s="193"/>
      <c r="F144" s="203"/>
      <c r="G144" s="329"/>
      <c r="H144" s="201" t="s">
        <v>1404</v>
      </c>
      <c r="I144" s="329"/>
      <c r="J144" s="203"/>
      <c r="K144" s="193" t="s">
        <v>1441</v>
      </c>
      <c r="L144" s="329">
        <v>25475.582999999999</v>
      </c>
      <c r="M144" s="203" t="s">
        <v>1414</v>
      </c>
      <c r="N144" s="329">
        <f>G122+G124+G137+N143-I144-L144</f>
        <v>828461.67329999944</v>
      </c>
      <c r="O144" s="329">
        <f t="shared" ref="O144:O145" si="44">O143+G144-I144-L144</f>
        <v>873351.67329999967</v>
      </c>
      <c r="P144" s="259"/>
    </row>
    <row r="145" spans="1:16" x14ac:dyDescent="0.15">
      <c r="A145" s="193"/>
      <c r="B145" s="193"/>
      <c r="C145" s="329"/>
      <c r="D145" s="201" t="s">
        <v>1405</v>
      </c>
      <c r="E145" s="193" t="s">
        <v>319</v>
      </c>
      <c r="F145" s="203" t="s">
        <v>1414</v>
      </c>
      <c r="G145" s="329">
        <v>89897.540999999997</v>
      </c>
      <c r="H145" s="201" t="s">
        <v>1405</v>
      </c>
      <c r="I145" s="329">
        <v>18873.100000000002</v>
      </c>
      <c r="J145" s="203" t="s">
        <v>1414</v>
      </c>
      <c r="K145" s="193" t="s">
        <v>1441</v>
      </c>
      <c r="L145" s="329">
        <v>37246.839999999997</v>
      </c>
      <c r="M145" s="203" t="s">
        <v>1414</v>
      </c>
      <c r="N145" s="329">
        <f t="shared" ref="N145" si="45">+N144-I145-L145</f>
        <v>772341.7332999995</v>
      </c>
      <c r="O145" s="329">
        <f t="shared" si="44"/>
        <v>907129.2742999997</v>
      </c>
      <c r="P145" s="259"/>
    </row>
    <row r="146" spans="1:16" x14ac:dyDescent="0.15">
      <c r="A146" s="193"/>
      <c r="B146" s="193"/>
      <c r="C146" s="329"/>
      <c r="D146" s="201"/>
      <c r="E146" s="193"/>
      <c r="F146" s="193"/>
      <c r="G146" s="329"/>
      <c r="H146" s="201" t="s">
        <v>1405</v>
      </c>
      <c r="I146" s="329"/>
      <c r="J146" s="193"/>
      <c r="K146" s="193" t="s">
        <v>1441</v>
      </c>
      <c r="L146" s="329">
        <v>57905.57</v>
      </c>
      <c r="M146" s="203" t="s">
        <v>1414</v>
      </c>
      <c r="N146" s="329">
        <f t="shared" si="24"/>
        <v>714436.16329999955</v>
      </c>
      <c r="O146" s="329">
        <f t="shared" si="25"/>
        <v>849223.70429999975</v>
      </c>
    </row>
    <row r="147" spans="1:16" x14ac:dyDescent="0.15">
      <c r="A147" s="193"/>
      <c r="B147" s="193"/>
      <c r="C147" s="329"/>
      <c r="D147" s="201"/>
      <c r="E147" s="193"/>
      <c r="F147" s="203"/>
      <c r="G147" s="329"/>
      <c r="H147" s="201" t="s">
        <v>1405</v>
      </c>
      <c r="I147" s="329"/>
      <c r="J147" s="193"/>
      <c r="K147" s="193" t="s">
        <v>1441</v>
      </c>
      <c r="L147" s="329">
        <v>33323.019999999997</v>
      </c>
      <c r="M147" s="203" t="s">
        <v>1414</v>
      </c>
      <c r="N147" s="329">
        <f t="shared" si="24"/>
        <v>681113.14329999953</v>
      </c>
      <c r="O147" s="329">
        <f t="shared" si="25"/>
        <v>815900.68429999973</v>
      </c>
    </row>
    <row r="148" spans="1:16" x14ac:dyDescent="0.15">
      <c r="A148" s="193"/>
      <c r="B148" s="193"/>
      <c r="C148" s="329"/>
      <c r="D148" s="201"/>
      <c r="E148" s="193"/>
      <c r="F148" s="203"/>
      <c r="G148" s="329"/>
      <c r="H148" s="201" t="s">
        <v>1405</v>
      </c>
      <c r="I148" s="329"/>
      <c r="J148" s="193"/>
      <c r="K148" s="193" t="s">
        <v>1441</v>
      </c>
      <c r="L148" s="329">
        <v>45669.72</v>
      </c>
      <c r="M148" s="203" t="s">
        <v>1414</v>
      </c>
      <c r="N148" s="329">
        <f t="shared" si="24"/>
        <v>635443.42329999956</v>
      </c>
      <c r="O148" s="329">
        <f t="shared" si="25"/>
        <v>770230.96429999976</v>
      </c>
    </row>
    <row r="149" spans="1:16" x14ac:dyDescent="0.15">
      <c r="A149" s="193"/>
      <c r="B149" s="193"/>
      <c r="C149" s="329"/>
      <c r="D149" s="201" t="s">
        <v>1406</v>
      </c>
      <c r="E149" s="193" t="s">
        <v>319</v>
      </c>
      <c r="F149" s="203" t="s">
        <v>1414</v>
      </c>
      <c r="G149" s="329">
        <v>134865.43100000001</v>
      </c>
      <c r="H149" s="201" t="s">
        <v>1406</v>
      </c>
      <c r="I149" s="329">
        <v>318009.39</v>
      </c>
      <c r="J149" s="203" t="s">
        <v>1414</v>
      </c>
      <c r="K149" s="193" t="s">
        <v>1441</v>
      </c>
      <c r="L149" s="329">
        <v>32552.720000000001</v>
      </c>
      <c r="M149" s="203" t="s">
        <v>1414</v>
      </c>
      <c r="N149" s="329">
        <f t="shared" si="24"/>
        <v>284881.31329999957</v>
      </c>
      <c r="O149" s="329">
        <f t="shared" si="25"/>
        <v>554534.28529999976</v>
      </c>
    </row>
    <row r="150" spans="1:16" x14ac:dyDescent="0.15">
      <c r="A150" s="193"/>
      <c r="B150" s="193"/>
      <c r="C150" s="329"/>
      <c r="D150" s="201" t="s">
        <v>1406</v>
      </c>
      <c r="E150" s="193" t="s">
        <v>1283</v>
      </c>
      <c r="F150" s="203" t="s">
        <v>1424</v>
      </c>
      <c r="G150" s="329">
        <v>89809</v>
      </c>
      <c r="H150" s="201" t="s">
        <v>1406</v>
      </c>
      <c r="I150" s="329"/>
      <c r="J150" s="193"/>
      <c r="K150" s="193" t="s">
        <v>1441</v>
      </c>
      <c r="L150" s="329">
        <v>34466</v>
      </c>
      <c r="M150" s="203" t="s">
        <v>1414</v>
      </c>
      <c r="N150" s="329">
        <f t="shared" si="24"/>
        <v>250415.31329999957</v>
      </c>
      <c r="O150" s="329">
        <f t="shared" si="25"/>
        <v>609877.28529999976</v>
      </c>
    </row>
    <row r="151" spans="1:16" x14ac:dyDescent="0.15">
      <c r="A151" s="193"/>
      <c r="B151" s="193"/>
      <c r="C151" s="329"/>
      <c r="D151" s="201"/>
      <c r="E151" s="193"/>
      <c r="F151" s="203"/>
      <c r="G151" s="329"/>
      <c r="H151" s="201" t="s">
        <v>1406</v>
      </c>
      <c r="I151" s="329"/>
      <c r="J151" s="193"/>
      <c r="K151" s="193" t="s">
        <v>1441</v>
      </c>
      <c r="L151" s="329">
        <v>30945.01</v>
      </c>
      <c r="M151" s="203" t="s">
        <v>1414</v>
      </c>
      <c r="N151" s="329">
        <f t="shared" si="24"/>
        <v>219470.30329999956</v>
      </c>
      <c r="O151" s="329">
        <f t="shared" si="25"/>
        <v>578932.27529999975</v>
      </c>
    </row>
    <row r="152" spans="1:16" x14ac:dyDescent="0.15">
      <c r="A152" s="193"/>
      <c r="B152" s="193"/>
      <c r="C152" s="329"/>
      <c r="D152" s="201"/>
      <c r="E152" s="193"/>
      <c r="F152" s="193"/>
      <c r="G152" s="329"/>
      <c r="H152" s="201" t="s">
        <v>1406</v>
      </c>
      <c r="I152" s="329"/>
      <c r="J152" s="203"/>
      <c r="K152" s="193" t="s">
        <v>1441</v>
      </c>
      <c r="L152" s="329">
        <v>24752.81</v>
      </c>
      <c r="M152" s="203" t="s">
        <v>1414</v>
      </c>
      <c r="N152" s="329">
        <f t="shared" si="24"/>
        <v>194717.49329999957</v>
      </c>
      <c r="O152" s="329">
        <f t="shared" si="25"/>
        <v>554179.46529999969</v>
      </c>
    </row>
    <row r="153" spans="1:16" x14ac:dyDescent="0.15">
      <c r="A153" s="193"/>
      <c r="B153" s="193"/>
      <c r="C153" s="329"/>
      <c r="D153" s="201"/>
      <c r="E153" s="193"/>
      <c r="F153" s="193"/>
      <c r="G153" s="329"/>
      <c r="H153" s="201" t="s">
        <v>1406</v>
      </c>
      <c r="I153" s="329"/>
      <c r="J153" s="193"/>
      <c r="K153" s="193" t="s">
        <v>1441</v>
      </c>
      <c r="L153" s="329">
        <v>39954.199999999997</v>
      </c>
      <c r="M153" s="203" t="s">
        <v>1414</v>
      </c>
      <c r="N153" s="329">
        <f t="shared" si="24"/>
        <v>154763.29329999955</v>
      </c>
      <c r="O153" s="329">
        <f t="shared" si="25"/>
        <v>514225.26529999968</v>
      </c>
    </row>
    <row r="154" spans="1:16" x14ac:dyDescent="0.15">
      <c r="A154" s="193"/>
      <c r="B154" s="193"/>
      <c r="C154" s="329"/>
      <c r="D154" s="201" t="s">
        <v>1407</v>
      </c>
      <c r="E154" s="193" t="s">
        <v>319</v>
      </c>
      <c r="F154" s="203" t="s">
        <v>1414</v>
      </c>
      <c r="G154" s="329">
        <v>216806.01699999999</v>
      </c>
      <c r="H154" s="201" t="s">
        <v>1407</v>
      </c>
      <c r="I154" s="329">
        <v>63333.630000000005</v>
      </c>
      <c r="J154" s="203" t="s">
        <v>1414</v>
      </c>
      <c r="K154" s="193" t="s">
        <v>1441</v>
      </c>
      <c r="L154" s="329">
        <v>16207.01</v>
      </c>
      <c r="M154" s="203" t="s">
        <v>1414</v>
      </c>
      <c r="N154" s="329">
        <f t="shared" si="24"/>
        <v>75222.653299999554</v>
      </c>
      <c r="O154" s="329">
        <f t="shared" si="25"/>
        <v>651490.6422999996</v>
      </c>
    </row>
    <row r="155" spans="1:16" x14ac:dyDescent="0.15">
      <c r="A155" s="193"/>
      <c r="B155" s="193"/>
      <c r="C155" s="329"/>
      <c r="D155" s="201" t="s">
        <v>1407</v>
      </c>
      <c r="E155" s="193" t="s">
        <v>1283</v>
      </c>
      <c r="F155" s="203" t="s">
        <v>1425</v>
      </c>
      <c r="G155" s="329">
        <v>134873</v>
      </c>
      <c r="H155" s="201" t="s">
        <v>1407</v>
      </c>
      <c r="I155" s="329"/>
      <c r="J155" s="193"/>
      <c r="K155" s="193" t="s">
        <v>1441</v>
      </c>
      <c r="L155" s="329">
        <v>20471.650000000001</v>
      </c>
      <c r="M155" s="203" t="s">
        <v>1414</v>
      </c>
      <c r="N155" s="329">
        <f t="shared" si="24"/>
        <v>54751.003299999553</v>
      </c>
      <c r="O155" s="329">
        <f t="shared" si="25"/>
        <v>765891.99229999958</v>
      </c>
    </row>
    <row r="156" spans="1:16" x14ac:dyDescent="0.15">
      <c r="A156" s="193"/>
      <c r="B156" s="193"/>
      <c r="C156" s="329"/>
      <c r="D156" s="201"/>
      <c r="E156" s="193"/>
      <c r="F156" s="193"/>
      <c r="G156" s="329"/>
      <c r="H156" s="201" t="s">
        <v>1407</v>
      </c>
      <c r="I156" s="329"/>
      <c r="J156" s="203"/>
      <c r="K156" s="193" t="s">
        <v>1441</v>
      </c>
      <c r="L156" s="329">
        <v>36691.64</v>
      </c>
      <c r="M156" s="203" t="s">
        <v>1414</v>
      </c>
      <c r="N156" s="329">
        <f t="shared" si="24"/>
        <v>18059.363299999553</v>
      </c>
      <c r="O156" s="329">
        <f t="shared" si="25"/>
        <v>729200.35229999956</v>
      </c>
    </row>
    <row r="157" spans="1:16" x14ac:dyDescent="0.15">
      <c r="A157" s="193"/>
      <c r="B157" s="193"/>
      <c r="C157" s="329"/>
      <c r="D157" s="201"/>
      <c r="E157" s="193"/>
      <c r="F157" s="203"/>
      <c r="G157" s="329"/>
      <c r="H157" s="201" t="s">
        <v>1407</v>
      </c>
      <c r="I157" s="329"/>
      <c r="J157" s="193"/>
      <c r="K157" s="193" t="s">
        <v>1441</v>
      </c>
      <c r="L157" s="329">
        <v>18059.363000000001</v>
      </c>
      <c r="M157" s="203" t="s">
        <v>1414</v>
      </c>
      <c r="N157" s="329">
        <f t="shared" si="24"/>
        <v>2.9999955222592689E-4</v>
      </c>
      <c r="O157" s="329">
        <f t="shared" si="25"/>
        <v>711140.98929999955</v>
      </c>
    </row>
    <row r="158" spans="1:16" x14ac:dyDescent="0.15">
      <c r="A158" s="193"/>
      <c r="B158" s="193"/>
      <c r="C158" s="329"/>
      <c r="D158" s="201"/>
      <c r="E158" s="193"/>
      <c r="F158" s="203"/>
      <c r="G158" s="329"/>
      <c r="H158" s="201" t="s">
        <v>1407</v>
      </c>
      <c r="I158" s="329"/>
      <c r="J158" s="193"/>
      <c r="K158" s="193" t="s">
        <v>1440</v>
      </c>
      <c r="L158" s="329">
        <v>10486.337</v>
      </c>
      <c r="M158" s="203" t="s">
        <v>1423</v>
      </c>
      <c r="N158" s="329">
        <f>G138+N157-I158-L158</f>
        <v>34403.663299999549</v>
      </c>
      <c r="O158" s="329">
        <f t="shared" ref="O158:O160" si="46">O157+G158-I158-L158</f>
        <v>700654.65229999949</v>
      </c>
    </row>
    <row r="159" spans="1:16" x14ac:dyDescent="0.15">
      <c r="A159" s="193"/>
      <c r="B159" s="193"/>
      <c r="C159" s="329"/>
      <c r="D159" s="201" t="s">
        <v>1408</v>
      </c>
      <c r="E159" s="193" t="s">
        <v>319</v>
      </c>
      <c r="F159" s="203" t="s">
        <v>1414</v>
      </c>
      <c r="G159" s="329">
        <v>89942.381999999998</v>
      </c>
      <c r="H159" s="201" t="s">
        <v>1408</v>
      </c>
      <c r="I159" s="329">
        <v>2511.91</v>
      </c>
      <c r="J159" s="203" t="s">
        <v>1423</v>
      </c>
      <c r="K159" s="193" t="s">
        <v>1440</v>
      </c>
      <c r="L159" s="329">
        <v>7290.15</v>
      </c>
      <c r="M159" s="203" t="s">
        <v>1423</v>
      </c>
      <c r="N159" s="329">
        <f t="shared" ref="N159:N160" si="47">+N158-I159-L159</f>
        <v>24601.603299999551</v>
      </c>
      <c r="O159" s="329">
        <f t="shared" si="46"/>
        <v>780794.97429999942</v>
      </c>
    </row>
    <row r="160" spans="1:16" x14ac:dyDescent="0.15">
      <c r="A160" s="193"/>
      <c r="B160" s="193"/>
      <c r="C160" s="329"/>
      <c r="D160" s="201" t="s">
        <v>1408</v>
      </c>
      <c r="E160" s="193" t="s">
        <v>319</v>
      </c>
      <c r="F160" s="203" t="s">
        <v>1415</v>
      </c>
      <c r="G160" s="329">
        <v>41043.591</v>
      </c>
      <c r="H160" s="201" t="s">
        <v>1408</v>
      </c>
      <c r="I160" s="329"/>
      <c r="J160" s="193"/>
      <c r="K160" s="193" t="s">
        <v>1440</v>
      </c>
      <c r="L160" s="329">
        <v>24601.602999999999</v>
      </c>
      <c r="M160" s="203" t="s">
        <v>1423</v>
      </c>
      <c r="N160" s="329">
        <f t="shared" si="47"/>
        <v>2.9999955222592689E-4</v>
      </c>
      <c r="O160" s="329">
        <f t="shared" si="46"/>
        <v>797236.96229999943</v>
      </c>
    </row>
    <row r="161" spans="1:15" x14ac:dyDescent="0.15">
      <c r="A161" s="193"/>
      <c r="B161" s="193"/>
      <c r="C161" s="329"/>
      <c r="D161" s="201"/>
      <c r="E161" s="193"/>
      <c r="F161" s="203"/>
      <c r="G161" s="329"/>
      <c r="H161" s="201" t="s">
        <v>1408</v>
      </c>
      <c r="I161" s="329"/>
      <c r="J161" s="193"/>
      <c r="K161" s="193" t="s">
        <v>1441</v>
      </c>
      <c r="L161" s="329">
        <v>7185.7370000000001</v>
      </c>
      <c r="M161" s="203" t="s">
        <v>1414</v>
      </c>
      <c r="N161" s="329">
        <f>G145+G149+N160-I161-L161</f>
        <v>217577.23529999956</v>
      </c>
      <c r="O161" s="329">
        <f t="shared" ref="O161:O164" si="48">O160+G161-I161-L161</f>
        <v>790051.22529999947</v>
      </c>
    </row>
    <row r="162" spans="1:15" x14ac:dyDescent="0.15">
      <c r="A162" s="193"/>
      <c r="B162" s="193"/>
      <c r="C162" s="329"/>
      <c r="D162" s="201"/>
      <c r="E162" s="193"/>
      <c r="F162" s="203"/>
      <c r="G162" s="329"/>
      <c r="H162" s="201" t="s">
        <v>1409</v>
      </c>
      <c r="I162" s="329">
        <v>3122.57</v>
      </c>
      <c r="J162" s="203" t="s">
        <v>1414</v>
      </c>
      <c r="K162" s="193" t="s">
        <v>1441</v>
      </c>
      <c r="L162" s="329">
        <v>41524.97</v>
      </c>
      <c r="M162" s="203" t="s">
        <v>1414</v>
      </c>
      <c r="N162" s="329">
        <f t="shared" ref="N162:N164" si="49">+N161-I162-L162</f>
        <v>172929.69529999956</v>
      </c>
      <c r="O162" s="329">
        <f t="shared" si="48"/>
        <v>745403.68529999955</v>
      </c>
    </row>
    <row r="163" spans="1:15" x14ac:dyDescent="0.15">
      <c r="A163" s="193"/>
      <c r="B163" s="193"/>
      <c r="C163" s="329"/>
      <c r="D163" s="201"/>
      <c r="E163" s="193"/>
      <c r="F163" s="203"/>
      <c r="G163" s="329"/>
      <c r="H163" s="201" t="s">
        <v>1409</v>
      </c>
      <c r="I163" s="329"/>
      <c r="J163" s="203"/>
      <c r="K163" s="193" t="s">
        <v>1441</v>
      </c>
      <c r="L163" s="329">
        <v>85897.89</v>
      </c>
      <c r="M163" s="203" t="s">
        <v>1414</v>
      </c>
      <c r="N163" s="329">
        <f t="shared" si="49"/>
        <v>87031.805299999556</v>
      </c>
      <c r="O163" s="329">
        <f t="shared" si="48"/>
        <v>659505.79529999953</v>
      </c>
    </row>
    <row r="164" spans="1:15" x14ac:dyDescent="0.15">
      <c r="A164" s="193"/>
      <c r="B164" s="193"/>
      <c r="C164" s="329"/>
      <c r="D164" s="201"/>
      <c r="E164" s="193"/>
      <c r="F164" s="203"/>
      <c r="G164" s="329"/>
      <c r="H164" s="201" t="s">
        <v>1409</v>
      </c>
      <c r="I164" s="329"/>
      <c r="J164" s="203"/>
      <c r="K164" s="193" t="s">
        <v>1441</v>
      </c>
      <c r="L164" s="329">
        <v>38369.449999999997</v>
      </c>
      <c r="M164" s="203" t="s">
        <v>1414</v>
      </c>
      <c r="N164" s="329">
        <f t="shared" si="49"/>
        <v>48662.355299999559</v>
      </c>
      <c r="O164" s="329">
        <f t="shared" si="48"/>
        <v>621136.34529999958</v>
      </c>
    </row>
    <row r="165" spans="1:15" x14ac:dyDescent="0.15">
      <c r="A165" s="193"/>
      <c r="B165" s="193"/>
      <c r="C165" s="329"/>
      <c r="D165" s="201"/>
      <c r="E165" s="193"/>
      <c r="F165" s="203"/>
      <c r="G165" s="329"/>
      <c r="H165" s="201" t="s">
        <v>1409</v>
      </c>
      <c r="I165" s="329"/>
      <c r="J165" s="193"/>
      <c r="K165" s="193" t="s">
        <v>1441</v>
      </c>
      <c r="L165" s="329">
        <v>1101.43</v>
      </c>
      <c r="M165" s="203" t="s">
        <v>1414</v>
      </c>
      <c r="N165" s="329">
        <f t="shared" ref="N165:N208" si="50">+N164-I165-L165</f>
        <v>47560.925299999559</v>
      </c>
      <c r="O165" s="329">
        <f t="shared" ref="O165:O208" si="51">O164+G165-I165-L165</f>
        <v>620034.91529999953</v>
      </c>
    </row>
    <row r="166" spans="1:15" x14ac:dyDescent="0.15">
      <c r="A166" s="193"/>
      <c r="B166" s="193"/>
      <c r="C166" s="329"/>
      <c r="D166" s="201"/>
      <c r="E166" s="193"/>
      <c r="F166" s="193"/>
      <c r="G166" s="329"/>
      <c r="H166" s="201" t="s">
        <v>1409</v>
      </c>
      <c r="I166" s="329"/>
      <c r="J166" s="193"/>
      <c r="K166" s="193" t="s">
        <v>1441</v>
      </c>
      <c r="L166" s="329">
        <v>33027.050000000003</v>
      </c>
      <c r="M166" s="203" t="s">
        <v>1414</v>
      </c>
      <c r="N166" s="329">
        <f t="shared" si="50"/>
        <v>14533.875299999556</v>
      </c>
      <c r="O166" s="329">
        <f t="shared" si="51"/>
        <v>587007.86529999948</v>
      </c>
    </row>
    <row r="167" spans="1:15" x14ac:dyDescent="0.15">
      <c r="A167" s="193"/>
      <c r="B167" s="193"/>
      <c r="C167" s="329"/>
      <c r="D167" s="201"/>
      <c r="E167" s="193"/>
      <c r="F167" s="203"/>
      <c r="G167" s="329"/>
      <c r="H167" s="201" t="s">
        <v>1409</v>
      </c>
      <c r="I167" s="329"/>
      <c r="J167" s="193"/>
      <c r="K167" s="193" t="s">
        <v>1441</v>
      </c>
      <c r="L167" s="329">
        <v>2798.02</v>
      </c>
      <c r="M167" s="203" t="s">
        <v>1414</v>
      </c>
      <c r="N167" s="329">
        <f t="shared" si="50"/>
        <v>11735.855299999555</v>
      </c>
      <c r="O167" s="329">
        <f t="shared" si="51"/>
        <v>584209.84529999946</v>
      </c>
    </row>
    <row r="168" spans="1:15" x14ac:dyDescent="0.15">
      <c r="A168" s="193"/>
      <c r="B168" s="198"/>
      <c r="C168" s="329"/>
      <c r="D168" s="201"/>
      <c r="E168" s="193"/>
      <c r="F168" s="193"/>
      <c r="G168" s="329"/>
      <c r="H168" s="201" t="s">
        <v>1409</v>
      </c>
      <c r="I168" s="329"/>
      <c r="J168" s="203"/>
      <c r="K168" s="193" t="s">
        <v>1441</v>
      </c>
      <c r="L168" s="329">
        <v>11735.855</v>
      </c>
      <c r="M168" s="203" t="s">
        <v>1414</v>
      </c>
      <c r="N168" s="329">
        <f t="shared" si="50"/>
        <v>2.999995558639057E-4</v>
      </c>
      <c r="O168" s="329">
        <f t="shared" si="51"/>
        <v>572473.99029999948</v>
      </c>
    </row>
    <row r="169" spans="1:15" x14ac:dyDescent="0.15">
      <c r="A169" s="193"/>
      <c r="B169" s="198"/>
      <c r="C169" s="329"/>
      <c r="D169" s="201"/>
      <c r="E169" s="193"/>
      <c r="F169" s="193"/>
      <c r="G169" s="329"/>
      <c r="H169" s="201" t="s">
        <v>1409</v>
      </c>
      <c r="I169" s="329"/>
      <c r="J169" s="203"/>
      <c r="K169" s="193" t="s">
        <v>1440</v>
      </c>
      <c r="L169" s="329">
        <v>13373.445</v>
      </c>
      <c r="M169" s="203" t="s">
        <v>1424</v>
      </c>
      <c r="N169" s="329">
        <f>G150+N168-I169-L169</f>
        <v>76435.555299999542</v>
      </c>
      <c r="O169" s="329">
        <f t="shared" ref="O169:O171" si="52">O168+G169-I169-L169</f>
        <v>559100.54529999953</v>
      </c>
    </row>
    <row r="170" spans="1:15" x14ac:dyDescent="0.15">
      <c r="A170" s="193"/>
      <c r="B170" s="198"/>
      <c r="C170" s="329"/>
      <c r="D170" s="201"/>
      <c r="E170" s="193"/>
      <c r="F170" s="193"/>
      <c r="G170" s="329"/>
      <c r="H170" s="201" t="s">
        <v>1409</v>
      </c>
      <c r="I170" s="329"/>
      <c r="J170" s="193"/>
      <c r="K170" s="193" t="s">
        <v>1440</v>
      </c>
      <c r="L170" s="329">
        <v>26681.07</v>
      </c>
      <c r="M170" s="203" t="s">
        <v>1424</v>
      </c>
      <c r="N170" s="329">
        <f t="shared" ref="N170:N171" si="53">+N169-I170-L170</f>
        <v>49754.485299999542</v>
      </c>
      <c r="O170" s="329">
        <f t="shared" si="52"/>
        <v>532419.47529999958</v>
      </c>
    </row>
    <row r="171" spans="1:15" x14ac:dyDescent="0.15">
      <c r="A171" s="193"/>
      <c r="B171" s="198"/>
      <c r="C171" s="329"/>
      <c r="D171" s="201"/>
      <c r="E171" s="193"/>
      <c r="F171" s="193"/>
      <c r="G171" s="329"/>
      <c r="H171" s="201" t="s">
        <v>1410</v>
      </c>
      <c r="I171" s="329">
        <v>7253.69</v>
      </c>
      <c r="J171" s="203" t="s">
        <v>1424</v>
      </c>
      <c r="K171" s="193" t="s">
        <v>1440</v>
      </c>
      <c r="L171" s="329">
        <v>8782.51</v>
      </c>
      <c r="M171" s="203" t="s">
        <v>1424</v>
      </c>
      <c r="N171" s="329">
        <f t="shared" si="53"/>
        <v>33718.285299999538</v>
      </c>
      <c r="O171" s="329">
        <f t="shared" si="52"/>
        <v>516383.27529999963</v>
      </c>
    </row>
    <row r="172" spans="1:15" x14ac:dyDescent="0.15">
      <c r="A172" s="193"/>
      <c r="B172" s="198"/>
      <c r="C172" s="329"/>
      <c r="D172" s="201"/>
      <c r="E172" s="193"/>
      <c r="F172" s="203"/>
      <c r="G172" s="329"/>
      <c r="H172" s="201" t="s">
        <v>1410</v>
      </c>
      <c r="I172" s="329"/>
      <c r="J172" s="193"/>
      <c r="K172" s="193" t="s">
        <v>1440</v>
      </c>
      <c r="L172" s="329">
        <v>4470.6400000000003</v>
      </c>
      <c r="M172" s="203" t="s">
        <v>1424</v>
      </c>
      <c r="N172" s="329">
        <f t="shared" si="50"/>
        <v>29247.645299999538</v>
      </c>
      <c r="O172" s="329">
        <f t="shared" si="51"/>
        <v>511912.63529999962</v>
      </c>
    </row>
    <row r="173" spans="1:15" x14ac:dyDescent="0.15">
      <c r="A173" s="193"/>
      <c r="B173" s="198"/>
      <c r="C173" s="329"/>
      <c r="D173" s="201"/>
      <c r="E173" s="193"/>
      <c r="F173" s="203"/>
      <c r="G173" s="329"/>
      <c r="H173" s="201" t="s">
        <v>1410</v>
      </c>
      <c r="I173" s="329"/>
      <c r="J173" s="193"/>
      <c r="K173" s="193" t="s">
        <v>1440</v>
      </c>
      <c r="L173" s="329">
        <v>29247.645</v>
      </c>
      <c r="M173" s="203" t="s">
        <v>1424</v>
      </c>
      <c r="N173" s="329">
        <f t="shared" si="50"/>
        <v>2.9999953767401166E-4</v>
      </c>
      <c r="O173" s="329">
        <f t="shared" si="51"/>
        <v>482664.9902999996</v>
      </c>
    </row>
    <row r="174" spans="1:15" x14ac:dyDescent="0.15">
      <c r="A174" s="193"/>
      <c r="B174" s="198"/>
      <c r="C174" s="329"/>
      <c r="D174" s="201"/>
      <c r="E174" s="193"/>
      <c r="F174" s="203"/>
      <c r="G174" s="329"/>
      <c r="H174" s="201" t="s">
        <v>1410</v>
      </c>
      <c r="I174" s="329"/>
      <c r="J174" s="193"/>
      <c r="K174" s="193" t="s">
        <v>1441</v>
      </c>
      <c r="L174" s="329">
        <v>2371.4050000000002</v>
      </c>
      <c r="M174" s="203" t="s">
        <v>1414</v>
      </c>
      <c r="N174" s="329">
        <f>G154+N173-I174-L174</f>
        <v>214434.61229999954</v>
      </c>
      <c r="O174" s="329">
        <f t="shared" ref="O174:O178" si="54">O173+G174-I174-L174</f>
        <v>480293.58529999957</v>
      </c>
    </row>
    <row r="175" spans="1:15" x14ac:dyDescent="0.15">
      <c r="A175" s="193"/>
      <c r="B175" s="198"/>
      <c r="C175" s="329"/>
      <c r="D175" s="201"/>
      <c r="E175" s="193"/>
      <c r="F175" s="193"/>
      <c r="G175" s="329"/>
      <c r="H175" s="201" t="s">
        <v>1410</v>
      </c>
      <c r="I175" s="329"/>
      <c r="J175" s="203"/>
      <c r="K175" s="193" t="s">
        <v>1441</v>
      </c>
      <c r="L175" s="329">
        <v>30172.11</v>
      </c>
      <c r="M175" s="203" t="s">
        <v>1414</v>
      </c>
      <c r="N175" s="329">
        <f t="shared" ref="N175:N178" si="55">+N174-I175-L175</f>
        <v>184262.50229999953</v>
      </c>
      <c r="O175" s="329">
        <f t="shared" si="54"/>
        <v>450121.47529999958</v>
      </c>
    </row>
    <row r="176" spans="1:15" x14ac:dyDescent="0.15">
      <c r="A176" s="193"/>
      <c r="B176" s="198"/>
      <c r="C176" s="329"/>
      <c r="D176" s="201"/>
      <c r="E176" s="193"/>
      <c r="F176" s="193"/>
      <c r="G176" s="329"/>
      <c r="H176" s="201" t="s">
        <v>1410</v>
      </c>
      <c r="I176" s="329"/>
      <c r="J176" s="193"/>
      <c r="K176" s="193" t="s">
        <v>1441</v>
      </c>
      <c r="L176" s="329">
        <v>28419.599999999999</v>
      </c>
      <c r="M176" s="203" t="s">
        <v>1414</v>
      </c>
      <c r="N176" s="329">
        <f t="shared" si="55"/>
        <v>155842.90229999952</v>
      </c>
      <c r="O176" s="329">
        <f t="shared" si="54"/>
        <v>421701.87529999961</v>
      </c>
    </row>
    <row r="177" spans="1:16" x14ac:dyDescent="0.15">
      <c r="A177" s="193"/>
      <c r="B177" s="198"/>
      <c r="C177" s="329"/>
      <c r="D177" s="201" t="s">
        <v>1411</v>
      </c>
      <c r="E177" s="193" t="s">
        <v>1283</v>
      </c>
      <c r="F177" s="203" t="s">
        <v>1426</v>
      </c>
      <c r="G177" s="329">
        <v>179878</v>
      </c>
      <c r="H177" s="201" t="s">
        <v>1411</v>
      </c>
      <c r="I177" s="329">
        <v>8181.04</v>
      </c>
      <c r="J177" s="193" t="s">
        <v>1414</v>
      </c>
      <c r="K177" s="193" t="s">
        <v>1441</v>
      </c>
      <c r="L177" s="329">
        <v>29224.400000000001</v>
      </c>
      <c r="M177" s="203" t="s">
        <v>1414</v>
      </c>
      <c r="N177" s="329">
        <f t="shared" si="55"/>
        <v>118437.46229999952</v>
      </c>
      <c r="O177" s="329">
        <f t="shared" si="54"/>
        <v>564174.43529999955</v>
      </c>
    </row>
    <row r="178" spans="1:16" x14ac:dyDescent="0.15">
      <c r="A178" s="193"/>
      <c r="B178" s="198"/>
      <c r="C178" s="329"/>
      <c r="D178" s="201"/>
      <c r="E178" s="193"/>
      <c r="F178" s="203"/>
      <c r="G178" s="329"/>
      <c r="H178" s="201" t="s">
        <v>1411</v>
      </c>
      <c r="I178" s="329"/>
      <c r="J178" s="193"/>
      <c r="K178" s="193" t="s">
        <v>1441</v>
      </c>
      <c r="L178" s="329">
        <v>11322.21</v>
      </c>
      <c r="M178" s="203" t="s">
        <v>1414</v>
      </c>
      <c r="N178" s="329">
        <f t="shared" si="55"/>
        <v>107115.25229999953</v>
      </c>
      <c r="O178" s="329">
        <f t="shared" si="54"/>
        <v>552852.22529999958</v>
      </c>
    </row>
    <row r="179" spans="1:16" x14ac:dyDescent="0.15">
      <c r="A179" s="193"/>
      <c r="B179" s="198"/>
      <c r="C179" s="329"/>
      <c r="D179" s="201"/>
      <c r="E179" s="193"/>
      <c r="F179" s="203"/>
      <c r="G179" s="329"/>
      <c r="H179" s="201" t="s">
        <v>1411</v>
      </c>
      <c r="I179" s="329"/>
      <c r="J179" s="203"/>
      <c r="K179" s="193" t="s">
        <v>1441</v>
      </c>
      <c r="L179" s="329">
        <v>29640.89</v>
      </c>
      <c r="M179" s="203" t="s">
        <v>1414</v>
      </c>
      <c r="N179" s="329">
        <f t="shared" si="50"/>
        <v>77474.362299999528</v>
      </c>
      <c r="O179" s="329">
        <f t="shared" si="51"/>
        <v>523211.33529999957</v>
      </c>
    </row>
    <row r="180" spans="1:16" x14ac:dyDescent="0.15">
      <c r="A180" s="193"/>
      <c r="B180" s="198"/>
      <c r="C180" s="329"/>
      <c r="D180" s="201"/>
      <c r="E180" s="193"/>
      <c r="F180" s="203"/>
      <c r="G180" s="329"/>
      <c r="H180" s="201" t="s">
        <v>1411</v>
      </c>
      <c r="I180" s="329"/>
      <c r="J180" s="203"/>
      <c r="K180" s="193" t="s">
        <v>1441</v>
      </c>
      <c r="L180" s="329">
        <v>2818.57</v>
      </c>
      <c r="M180" s="203" t="s">
        <v>1414</v>
      </c>
      <c r="N180" s="329">
        <f t="shared" si="50"/>
        <v>74655.792299999521</v>
      </c>
      <c r="O180" s="329">
        <f t="shared" si="51"/>
        <v>520392.76529999956</v>
      </c>
      <c r="P180" s="259"/>
    </row>
    <row r="181" spans="1:16" x14ac:dyDescent="0.15">
      <c r="A181" s="193"/>
      <c r="B181" s="198"/>
      <c r="C181" s="329"/>
      <c r="D181" s="201"/>
      <c r="E181" s="193"/>
      <c r="F181" s="203"/>
      <c r="G181" s="329"/>
      <c r="H181" s="201" t="s">
        <v>1411</v>
      </c>
      <c r="I181" s="329"/>
      <c r="J181" s="203"/>
      <c r="K181" s="193" t="s">
        <v>1441</v>
      </c>
      <c r="L181" s="329">
        <v>32175.8</v>
      </c>
      <c r="M181" s="203" t="s">
        <v>1414</v>
      </c>
      <c r="N181" s="329">
        <f t="shared" si="50"/>
        <v>42479.992299999518</v>
      </c>
      <c r="O181" s="329">
        <f t="shared" si="51"/>
        <v>488216.96529999957</v>
      </c>
      <c r="P181" s="259"/>
    </row>
    <row r="182" spans="1:16" hidden="1" x14ac:dyDescent="0.15">
      <c r="A182" s="193"/>
      <c r="B182" s="198"/>
      <c r="C182" s="329"/>
      <c r="D182" s="201"/>
      <c r="E182" s="193"/>
      <c r="F182" s="203"/>
      <c r="G182" s="329"/>
      <c r="H182" s="201"/>
      <c r="I182" s="329"/>
      <c r="J182" s="193"/>
      <c r="K182" s="193"/>
      <c r="L182" s="329"/>
      <c r="M182" s="203"/>
      <c r="N182" s="329">
        <f t="shared" si="50"/>
        <v>42479.992299999518</v>
      </c>
      <c r="O182" s="329">
        <f t="shared" si="51"/>
        <v>488216.96529999957</v>
      </c>
      <c r="P182" s="259"/>
    </row>
    <row r="183" spans="1:16" hidden="1" x14ac:dyDescent="0.15">
      <c r="A183" s="193"/>
      <c r="B183" s="198"/>
      <c r="C183" s="329"/>
      <c r="D183" s="201"/>
      <c r="E183" s="193"/>
      <c r="F183" s="205"/>
      <c r="G183" s="329"/>
      <c r="H183" s="201"/>
      <c r="I183" s="329"/>
      <c r="J183" s="203"/>
      <c r="K183" s="193"/>
      <c r="L183" s="329"/>
      <c r="M183" s="203"/>
      <c r="N183" s="329">
        <f t="shared" si="50"/>
        <v>42479.992299999518</v>
      </c>
      <c r="O183" s="329">
        <f t="shared" si="51"/>
        <v>488216.96529999957</v>
      </c>
      <c r="P183" s="259"/>
    </row>
    <row r="184" spans="1:16" hidden="1" x14ac:dyDescent="0.15">
      <c r="A184" s="193"/>
      <c r="B184" s="198"/>
      <c r="C184" s="329"/>
      <c r="D184" s="201"/>
      <c r="E184" s="193"/>
      <c r="F184" s="205"/>
      <c r="G184" s="329"/>
      <c r="H184" s="201"/>
      <c r="I184" s="329"/>
      <c r="J184" s="193"/>
      <c r="K184" s="193"/>
      <c r="L184" s="329"/>
      <c r="M184" s="203"/>
      <c r="N184" s="329">
        <f t="shared" si="50"/>
        <v>42479.992299999518</v>
      </c>
      <c r="O184" s="329">
        <f t="shared" si="51"/>
        <v>488216.96529999957</v>
      </c>
      <c r="P184" s="259"/>
    </row>
    <row r="185" spans="1:16" hidden="1" x14ac:dyDescent="0.15">
      <c r="A185" s="193"/>
      <c r="B185" s="198"/>
      <c r="C185" s="329"/>
      <c r="D185" s="201"/>
      <c r="E185" s="193"/>
      <c r="F185" s="205"/>
      <c r="G185" s="329"/>
      <c r="H185" s="201"/>
      <c r="I185" s="329"/>
      <c r="J185" s="193"/>
      <c r="K185" s="193"/>
      <c r="L185" s="329"/>
      <c r="M185" s="203"/>
      <c r="N185" s="329">
        <f t="shared" si="50"/>
        <v>42479.992299999518</v>
      </c>
      <c r="O185" s="329">
        <f t="shared" si="51"/>
        <v>488216.96529999957</v>
      </c>
      <c r="P185" s="259"/>
    </row>
    <row r="186" spans="1:16" hidden="1" x14ac:dyDescent="0.15">
      <c r="A186" s="193"/>
      <c r="B186" s="198"/>
      <c r="C186" s="329"/>
      <c r="D186" s="201"/>
      <c r="E186" s="193"/>
      <c r="F186" s="205"/>
      <c r="G186" s="329"/>
      <c r="H186" s="201"/>
      <c r="I186" s="329"/>
      <c r="J186" s="193"/>
      <c r="K186" s="193"/>
      <c r="L186" s="329"/>
      <c r="M186" s="203"/>
      <c r="N186" s="329">
        <f t="shared" si="50"/>
        <v>42479.992299999518</v>
      </c>
      <c r="O186" s="329">
        <f t="shared" si="51"/>
        <v>488216.96529999957</v>
      </c>
      <c r="P186" s="259"/>
    </row>
    <row r="187" spans="1:16" hidden="1" x14ac:dyDescent="0.15">
      <c r="A187" s="193"/>
      <c r="B187" s="198"/>
      <c r="C187" s="329"/>
      <c r="D187" s="201"/>
      <c r="E187" s="193"/>
      <c r="F187" s="205"/>
      <c r="G187" s="329"/>
      <c r="H187" s="201"/>
      <c r="I187" s="329"/>
      <c r="J187" s="193"/>
      <c r="K187" s="193"/>
      <c r="L187" s="329"/>
      <c r="M187" s="203"/>
      <c r="N187" s="329">
        <f t="shared" si="50"/>
        <v>42479.992299999518</v>
      </c>
      <c r="O187" s="329">
        <f t="shared" si="51"/>
        <v>488216.96529999957</v>
      </c>
      <c r="P187" s="259"/>
    </row>
    <row r="188" spans="1:16" hidden="1" x14ac:dyDescent="0.15">
      <c r="A188" s="193"/>
      <c r="B188" s="198"/>
      <c r="C188" s="329"/>
      <c r="D188" s="201"/>
      <c r="E188" s="193"/>
      <c r="F188" s="203"/>
      <c r="G188" s="329"/>
      <c r="H188" s="201"/>
      <c r="I188" s="329"/>
      <c r="J188" s="193"/>
      <c r="K188" s="193"/>
      <c r="L188" s="329"/>
      <c r="M188" s="203"/>
      <c r="N188" s="329">
        <f t="shared" si="50"/>
        <v>42479.992299999518</v>
      </c>
      <c r="O188" s="329">
        <f t="shared" si="51"/>
        <v>488216.96529999957</v>
      </c>
      <c r="P188" s="259"/>
    </row>
    <row r="189" spans="1:16" hidden="1" x14ac:dyDescent="0.15">
      <c r="A189" s="193"/>
      <c r="B189" s="198"/>
      <c r="C189" s="329"/>
      <c r="D189" s="201"/>
      <c r="E189" s="193"/>
      <c r="F189" s="193"/>
      <c r="G189" s="329"/>
      <c r="H189" s="201"/>
      <c r="I189" s="329"/>
      <c r="J189" s="203"/>
      <c r="K189" s="193"/>
      <c r="L189" s="329"/>
      <c r="M189" s="203"/>
      <c r="N189" s="329">
        <f t="shared" si="50"/>
        <v>42479.992299999518</v>
      </c>
      <c r="O189" s="329">
        <f t="shared" si="51"/>
        <v>488216.96529999957</v>
      </c>
      <c r="P189" s="259"/>
    </row>
    <row r="190" spans="1:16" hidden="1" x14ac:dyDescent="0.15">
      <c r="A190" s="193"/>
      <c r="B190" s="198"/>
      <c r="C190" s="329"/>
      <c r="D190" s="201"/>
      <c r="E190" s="193"/>
      <c r="F190" s="203"/>
      <c r="G190" s="329"/>
      <c r="H190" s="201"/>
      <c r="I190" s="329"/>
      <c r="J190" s="203"/>
      <c r="K190" s="193"/>
      <c r="L190" s="329"/>
      <c r="M190" s="203"/>
      <c r="N190" s="329">
        <f t="shared" si="50"/>
        <v>42479.992299999518</v>
      </c>
      <c r="O190" s="329">
        <f t="shared" si="51"/>
        <v>488216.96529999957</v>
      </c>
      <c r="P190" s="259"/>
    </row>
    <row r="191" spans="1:16" hidden="1" x14ac:dyDescent="0.15">
      <c r="A191" s="193"/>
      <c r="B191" s="198"/>
      <c r="C191" s="329"/>
      <c r="D191" s="201"/>
      <c r="E191" s="193"/>
      <c r="F191" s="203"/>
      <c r="G191" s="329"/>
      <c r="H191" s="201"/>
      <c r="I191" s="329"/>
      <c r="J191" s="203"/>
      <c r="K191" s="193"/>
      <c r="L191" s="329"/>
      <c r="M191" s="203"/>
      <c r="N191" s="329">
        <f t="shared" si="50"/>
        <v>42479.992299999518</v>
      </c>
      <c r="O191" s="329">
        <f t="shared" si="51"/>
        <v>488216.96529999957</v>
      </c>
      <c r="P191" s="259"/>
    </row>
    <row r="192" spans="1:16" hidden="1" x14ac:dyDescent="0.15">
      <c r="A192" s="193"/>
      <c r="B192" s="198"/>
      <c r="C192" s="329"/>
      <c r="D192" s="201"/>
      <c r="E192" s="193"/>
      <c r="F192" s="203"/>
      <c r="G192" s="329"/>
      <c r="H192" s="201"/>
      <c r="I192" s="329"/>
      <c r="J192" s="203"/>
      <c r="K192" s="193"/>
      <c r="L192" s="329"/>
      <c r="M192" s="203"/>
      <c r="N192" s="329">
        <f t="shared" si="50"/>
        <v>42479.992299999518</v>
      </c>
      <c r="O192" s="329">
        <f t="shared" si="51"/>
        <v>488216.96529999957</v>
      </c>
      <c r="P192" s="259"/>
    </row>
    <row r="193" spans="1:16" hidden="1" x14ac:dyDescent="0.15">
      <c r="A193" s="193"/>
      <c r="B193" s="198"/>
      <c r="C193" s="329"/>
      <c r="D193" s="201"/>
      <c r="E193" s="193"/>
      <c r="F193" s="203"/>
      <c r="G193" s="329"/>
      <c r="H193" s="201"/>
      <c r="I193" s="329"/>
      <c r="J193" s="203"/>
      <c r="K193" s="193"/>
      <c r="L193" s="329"/>
      <c r="M193" s="203"/>
      <c r="N193" s="329">
        <f t="shared" si="50"/>
        <v>42479.992299999518</v>
      </c>
      <c r="O193" s="329">
        <f t="shared" si="51"/>
        <v>488216.96529999957</v>
      </c>
      <c r="P193" s="259"/>
    </row>
    <row r="194" spans="1:16" hidden="1" x14ac:dyDescent="0.15">
      <c r="A194" s="193"/>
      <c r="B194" s="198"/>
      <c r="C194" s="329"/>
      <c r="D194" s="201"/>
      <c r="E194" s="193"/>
      <c r="F194" s="203"/>
      <c r="G194" s="329"/>
      <c r="H194" s="201"/>
      <c r="I194" s="329"/>
      <c r="J194" s="203"/>
      <c r="K194" s="193"/>
      <c r="L194" s="329"/>
      <c r="M194" s="193"/>
      <c r="N194" s="329">
        <f t="shared" si="50"/>
        <v>42479.992299999518</v>
      </c>
      <c r="O194" s="329">
        <f t="shared" si="51"/>
        <v>488216.96529999957</v>
      </c>
      <c r="P194" s="259"/>
    </row>
    <row r="195" spans="1:16" hidden="1" x14ac:dyDescent="0.15">
      <c r="A195" s="193"/>
      <c r="B195" s="198"/>
      <c r="C195" s="329"/>
      <c r="D195" s="201"/>
      <c r="E195" s="193"/>
      <c r="F195" s="193"/>
      <c r="G195" s="329"/>
      <c r="H195" s="201"/>
      <c r="I195" s="329"/>
      <c r="J195" s="193"/>
      <c r="K195" s="193"/>
      <c r="L195" s="329"/>
      <c r="M195" s="193"/>
      <c r="N195" s="329">
        <f t="shared" si="50"/>
        <v>42479.992299999518</v>
      </c>
      <c r="O195" s="329">
        <f t="shared" si="51"/>
        <v>488216.96529999957</v>
      </c>
      <c r="P195" s="259"/>
    </row>
    <row r="196" spans="1:16" hidden="1" x14ac:dyDescent="0.15">
      <c r="A196" s="193"/>
      <c r="B196" s="198"/>
      <c r="C196" s="329"/>
      <c r="D196" s="201"/>
      <c r="E196" s="193"/>
      <c r="F196" s="203"/>
      <c r="G196" s="329"/>
      <c r="H196" s="201"/>
      <c r="I196" s="329"/>
      <c r="J196" s="193"/>
      <c r="K196" s="193"/>
      <c r="L196" s="329"/>
      <c r="M196" s="193"/>
      <c r="N196" s="329">
        <f t="shared" si="50"/>
        <v>42479.992299999518</v>
      </c>
      <c r="O196" s="329">
        <f t="shared" si="51"/>
        <v>488216.96529999957</v>
      </c>
      <c r="P196" s="259"/>
    </row>
    <row r="197" spans="1:16" hidden="1" x14ac:dyDescent="0.15">
      <c r="A197" s="193"/>
      <c r="B197" s="198"/>
      <c r="C197" s="329"/>
      <c r="D197" s="201"/>
      <c r="E197" s="193"/>
      <c r="F197" s="203"/>
      <c r="G197" s="329"/>
      <c r="H197" s="201"/>
      <c r="I197" s="329"/>
      <c r="J197" s="193"/>
      <c r="K197" s="193"/>
      <c r="L197" s="329"/>
      <c r="M197" s="193"/>
      <c r="N197" s="329">
        <f t="shared" si="50"/>
        <v>42479.992299999518</v>
      </c>
      <c r="O197" s="329">
        <f t="shared" si="51"/>
        <v>488216.96529999957</v>
      </c>
      <c r="P197" s="259"/>
    </row>
    <row r="198" spans="1:16" hidden="1" x14ac:dyDescent="0.15">
      <c r="A198" s="193"/>
      <c r="B198" s="198"/>
      <c r="C198" s="329"/>
      <c r="D198" s="201"/>
      <c r="E198" s="193"/>
      <c r="F198" s="193"/>
      <c r="G198" s="329"/>
      <c r="H198" s="201"/>
      <c r="I198" s="329"/>
      <c r="J198" s="193"/>
      <c r="K198" s="193"/>
      <c r="L198" s="329"/>
      <c r="M198" s="193"/>
      <c r="N198" s="329">
        <f t="shared" si="50"/>
        <v>42479.992299999518</v>
      </c>
      <c r="O198" s="329">
        <f t="shared" si="51"/>
        <v>488216.96529999957</v>
      </c>
      <c r="P198" s="259"/>
    </row>
    <row r="199" spans="1:16" hidden="1" x14ac:dyDescent="0.15">
      <c r="A199" s="193"/>
      <c r="B199" s="198"/>
      <c r="C199" s="329"/>
      <c r="D199" s="201"/>
      <c r="E199" s="193"/>
      <c r="F199" s="203"/>
      <c r="G199" s="329"/>
      <c r="H199" s="201"/>
      <c r="I199" s="329"/>
      <c r="J199" s="193"/>
      <c r="K199" s="193"/>
      <c r="L199" s="329"/>
      <c r="M199" s="193"/>
      <c r="N199" s="329">
        <f t="shared" si="50"/>
        <v>42479.992299999518</v>
      </c>
      <c r="O199" s="329">
        <f t="shared" si="51"/>
        <v>488216.96529999957</v>
      </c>
      <c r="P199" s="259"/>
    </row>
    <row r="200" spans="1:16" hidden="1" x14ac:dyDescent="0.15">
      <c r="A200" s="193"/>
      <c r="B200" s="198"/>
      <c r="C200" s="329"/>
      <c r="D200" s="201"/>
      <c r="E200" s="193"/>
      <c r="F200" s="203"/>
      <c r="G200" s="329"/>
      <c r="H200" s="201"/>
      <c r="I200" s="329"/>
      <c r="J200" s="193"/>
      <c r="K200" s="193"/>
      <c r="L200" s="329"/>
      <c r="M200" s="203"/>
      <c r="N200" s="329">
        <f t="shared" si="50"/>
        <v>42479.992299999518</v>
      </c>
      <c r="O200" s="329">
        <f t="shared" si="51"/>
        <v>488216.96529999957</v>
      </c>
      <c r="P200" s="259"/>
    </row>
    <row r="201" spans="1:16" hidden="1" x14ac:dyDescent="0.15">
      <c r="A201" s="193"/>
      <c r="B201" s="198"/>
      <c r="C201" s="329"/>
      <c r="D201" s="201"/>
      <c r="E201" s="193"/>
      <c r="F201" s="203"/>
      <c r="G201" s="329"/>
      <c r="H201" s="201"/>
      <c r="I201" s="329"/>
      <c r="J201" s="193"/>
      <c r="K201" s="193"/>
      <c r="L201" s="329"/>
      <c r="M201" s="203"/>
      <c r="N201" s="329">
        <f t="shared" si="50"/>
        <v>42479.992299999518</v>
      </c>
      <c r="O201" s="329">
        <f t="shared" si="51"/>
        <v>488216.96529999957</v>
      </c>
      <c r="P201" s="259"/>
    </row>
    <row r="202" spans="1:16" hidden="1" x14ac:dyDescent="0.15">
      <c r="A202" s="193"/>
      <c r="B202" s="193"/>
      <c r="C202" s="329"/>
      <c r="D202" s="216"/>
      <c r="E202" s="193"/>
      <c r="F202" s="193"/>
      <c r="G202" s="329"/>
      <c r="H202" s="216"/>
      <c r="I202" s="329"/>
      <c r="J202" s="203"/>
      <c r="K202" s="193"/>
      <c r="L202" s="329"/>
      <c r="M202" s="203"/>
      <c r="N202" s="329">
        <f t="shared" si="50"/>
        <v>42479.992299999518</v>
      </c>
      <c r="O202" s="329">
        <f t="shared" si="51"/>
        <v>488216.96529999957</v>
      </c>
    </row>
    <row r="203" spans="1:16" hidden="1" x14ac:dyDescent="0.15">
      <c r="A203" s="193"/>
      <c r="B203" s="193"/>
      <c r="C203" s="329"/>
      <c r="D203" s="216"/>
      <c r="E203" s="193"/>
      <c r="F203" s="203"/>
      <c r="G203" s="329"/>
      <c r="H203" s="216"/>
      <c r="I203" s="329"/>
      <c r="J203" s="203"/>
      <c r="K203" s="193"/>
      <c r="L203" s="329"/>
      <c r="M203" s="203"/>
      <c r="N203" s="329">
        <f t="shared" si="50"/>
        <v>42479.992299999518</v>
      </c>
      <c r="O203" s="329">
        <f t="shared" si="51"/>
        <v>488216.96529999957</v>
      </c>
    </row>
    <row r="204" spans="1:16" hidden="1" x14ac:dyDescent="0.15">
      <c r="A204" s="193"/>
      <c r="B204" s="193"/>
      <c r="C204" s="329"/>
      <c r="D204" s="216"/>
      <c r="E204" s="193"/>
      <c r="F204" s="203"/>
      <c r="G204" s="329"/>
      <c r="H204" s="216"/>
      <c r="I204" s="329"/>
      <c r="J204" s="193"/>
      <c r="K204" s="193"/>
      <c r="L204" s="329"/>
      <c r="M204" s="193"/>
      <c r="N204" s="329">
        <f t="shared" si="50"/>
        <v>42479.992299999518</v>
      </c>
      <c r="O204" s="329">
        <f t="shared" si="51"/>
        <v>488216.96529999957</v>
      </c>
    </row>
    <row r="205" spans="1:16" hidden="1" x14ac:dyDescent="0.15">
      <c r="A205" s="193"/>
      <c r="B205" s="193"/>
      <c r="C205" s="329"/>
      <c r="D205" s="216"/>
      <c r="E205" s="193"/>
      <c r="F205" s="203"/>
      <c r="G205" s="329"/>
      <c r="H205" s="216"/>
      <c r="I205" s="329"/>
      <c r="J205" s="193"/>
      <c r="K205" s="193"/>
      <c r="L205" s="329"/>
      <c r="M205" s="193"/>
      <c r="N205" s="329">
        <f t="shared" si="50"/>
        <v>42479.992299999518</v>
      </c>
      <c r="O205" s="329">
        <f t="shared" si="51"/>
        <v>488216.96529999957</v>
      </c>
    </row>
    <row r="206" spans="1:16" hidden="1" x14ac:dyDescent="0.15">
      <c r="A206" s="193"/>
      <c r="B206" s="193"/>
      <c r="C206" s="329"/>
      <c r="D206" s="216"/>
      <c r="E206" s="193"/>
      <c r="F206" s="203"/>
      <c r="G206" s="329"/>
      <c r="H206" s="216"/>
      <c r="I206" s="329"/>
      <c r="J206" s="193"/>
      <c r="K206" s="193"/>
      <c r="L206" s="329"/>
      <c r="M206" s="193"/>
      <c r="N206" s="329">
        <f t="shared" si="50"/>
        <v>42479.992299999518</v>
      </c>
      <c r="O206" s="329">
        <f t="shared" si="51"/>
        <v>488216.96529999957</v>
      </c>
    </row>
    <row r="207" spans="1:16" hidden="1" x14ac:dyDescent="0.15">
      <c r="A207" s="193"/>
      <c r="B207" s="193"/>
      <c r="C207" s="329"/>
      <c r="D207" s="216"/>
      <c r="E207" s="193"/>
      <c r="F207" s="193"/>
      <c r="G207" s="329"/>
      <c r="H207" s="216"/>
      <c r="I207" s="329"/>
      <c r="J207" s="193"/>
      <c r="K207" s="193"/>
      <c r="L207" s="329"/>
      <c r="M207" s="193"/>
      <c r="N207" s="329">
        <f t="shared" si="50"/>
        <v>42479.992299999518</v>
      </c>
      <c r="O207" s="329">
        <f t="shared" si="51"/>
        <v>488216.96529999957</v>
      </c>
    </row>
    <row r="208" spans="1:16" x14ac:dyDescent="0.15">
      <c r="A208" s="220"/>
      <c r="B208" s="220"/>
      <c r="C208" s="334"/>
      <c r="D208" s="222"/>
      <c r="E208" s="220"/>
      <c r="F208" s="220"/>
      <c r="G208" s="334"/>
      <c r="H208" s="222"/>
      <c r="I208" s="334"/>
      <c r="J208" s="220"/>
      <c r="K208" s="220"/>
      <c r="L208" s="334"/>
      <c r="M208" s="220"/>
      <c r="N208" s="329">
        <f t="shared" si="50"/>
        <v>42479.992299999518</v>
      </c>
      <c r="O208" s="329">
        <f t="shared" si="51"/>
        <v>488216.96529999957</v>
      </c>
    </row>
    <row r="209" spans="1:16" x14ac:dyDescent="0.15">
      <c r="A209" s="224"/>
      <c r="B209" s="224"/>
      <c r="C209" s="335">
        <f>SUM(C7:C208)</f>
        <v>800253.2542999998</v>
      </c>
      <c r="D209" s="224"/>
      <c r="E209" s="224"/>
      <c r="F209" s="224"/>
      <c r="G209" s="335">
        <f>SUM(G7:G207)</f>
        <v>5220730.9210000001</v>
      </c>
      <c r="H209" s="226"/>
      <c r="I209" s="335">
        <f>SUM(I7:I207)</f>
        <v>1805398.33</v>
      </c>
      <c r="J209" s="224"/>
      <c r="K209" s="224"/>
      <c r="L209" s="335">
        <f>SUM(L9:L207)</f>
        <v>3727368.88</v>
      </c>
      <c r="M209" s="224"/>
      <c r="N209" s="227"/>
      <c r="O209" s="228">
        <f>C209+G209-I209-L209</f>
        <v>488216.96530000027</v>
      </c>
      <c r="P209" s="259"/>
    </row>
    <row r="210" spans="1:16" x14ac:dyDescent="0.15">
      <c r="A210" s="230"/>
      <c r="B210" s="615"/>
      <c r="C210" s="615"/>
      <c r="D210" s="615"/>
      <c r="E210" s="231"/>
      <c r="F210" s="403"/>
      <c r="G210" s="232"/>
      <c r="H210" s="233"/>
      <c r="I210" s="234"/>
      <c r="J210" s="272"/>
      <c r="K210" s="235" t="s">
        <v>200</v>
      </c>
      <c r="L210" s="236">
        <f>+L209+I209</f>
        <v>5532767.21</v>
      </c>
      <c r="M210" s="284"/>
      <c r="N210" s="330">
        <f>+N208</f>
        <v>42479.992299999518</v>
      </c>
      <c r="O210" s="331" t="s">
        <v>1414</v>
      </c>
      <c r="P210" s="259"/>
    </row>
    <row r="211" spans="1:16" x14ac:dyDescent="0.15">
      <c r="A211" s="181"/>
      <c r="B211" s="404"/>
      <c r="C211" s="336"/>
      <c r="D211" s="404"/>
      <c r="E211" s="231"/>
      <c r="F211" s="403"/>
      <c r="G211" s="232"/>
      <c r="H211" s="233"/>
      <c r="I211" s="234"/>
      <c r="J211" s="273"/>
      <c r="K211" s="235"/>
      <c r="L211" s="236"/>
      <c r="M211" s="284"/>
      <c r="N211" s="330">
        <f>+G155</f>
        <v>134873</v>
      </c>
      <c r="O211" s="331" t="s">
        <v>1425</v>
      </c>
    </row>
    <row r="212" spans="1:16" x14ac:dyDescent="0.15">
      <c r="A212" s="241" t="s">
        <v>1360</v>
      </c>
      <c r="B212" s="407" t="s">
        <v>1379</v>
      </c>
      <c r="C212" s="336"/>
      <c r="D212" s="404"/>
      <c r="E212" s="231" t="s">
        <v>67</v>
      </c>
      <c r="F212" s="403">
        <v>2143331.0099999998</v>
      </c>
      <c r="G212" s="232" t="s">
        <v>98</v>
      </c>
      <c r="H212" s="233">
        <v>40917</v>
      </c>
      <c r="I212" s="234" t="s">
        <v>199</v>
      </c>
      <c r="J212" s="273">
        <v>95991.207999999984</v>
      </c>
      <c r="K212" s="268"/>
      <c r="L212" s="236"/>
      <c r="M212" s="235"/>
      <c r="N212" s="330">
        <f>+G159</f>
        <v>89942.381999999998</v>
      </c>
      <c r="O212" s="331" t="s">
        <v>1414</v>
      </c>
    </row>
    <row r="213" spans="1:16" x14ac:dyDescent="0.15">
      <c r="A213" s="241" t="s">
        <v>1361</v>
      </c>
      <c r="B213" s="407" t="s">
        <v>1431</v>
      </c>
      <c r="C213" s="336"/>
      <c r="D213" s="404"/>
      <c r="E213" s="231" t="s">
        <v>67</v>
      </c>
      <c r="F213" s="403">
        <v>161173.23000000001</v>
      </c>
      <c r="G213" s="232" t="s">
        <v>98</v>
      </c>
      <c r="H213" s="233">
        <v>40917</v>
      </c>
      <c r="I213" s="234" t="s">
        <v>199</v>
      </c>
      <c r="J213" s="273">
        <v>160132.25999999998</v>
      </c>
      <c r="K213" s="268"/>
      <c r="L213" s="236"/>
      <c r="M213" s="235"/>
      <c r="N213" s="330">
        <f>+G160</f>
        <v>41043.591</v>
      </c>
      <c r="O213" s="331" t="s">
        <v>1415</v>
      </c>
    </row>
    <row r="214" spans="1:16" x14ac:dyDescent="0.15">
      <c r="A214" s="241" t="s">
        <v>1362</v>
      </c>
      <c r="B214" s="407" t="s">
        <v>1432</v>
      </c>
      <c r="C214" s="336"/>
      <c r="D214" s="404"/>
      <c r="E214" s="231" t="s">
        <v>67</v>
      </c>
      <c r="F214" s="406">
        <v>2213099.89</v>
      </c>
      <c r="G214" s="232" t="s">
        <v>98</v>
      </c>
      <c r="H214" s="233">
        <v>40917</v>
      </c>
      <c r="I214" s="234" t="s">
        <v>199</v>
      </c>
      <c r="J214" s="273">
        <v>110088.45599999999</v>
      </c>
      <c r="K214" s="268"/>
      <c r="L214" s="236"/>
      <c r="M214" s="235"/>
      <c r="N214" s="330">
        <f>+G177</f>
        <v>179878</v>
      </c>
      <c r="O214" s="331" t="s">
        <v>1426</v>
      </c>
    </row>
    <row r="215" spans="1:16" x14ac:dyDescent="0.15">
      <c r="A215" s="241" t="s">
        <v>1416</v>
      </c>
      <c r="B215" s="409" t="s">
        <v>1433</v>
      </c>
      <c r="C215" s="336"/>
      <c r="D215" s="409"/>
      <c r="E215" s="231" t="s">
        <v>67</v>
      </c>
      <c r="F215" s="408">
        <v>3281583.06</v>
      </c>
      <c r="G215" s="232" t="s">
        <v>98</v>
      </c>
      <c r="H215" s="233">
        <v>40924</v>
      </c>
      <c r="I215" s="234" t="s">
        <v>199</v>
      </c>
      <c r="J215" s="273">
        <v>156832.28</v>
      </c>
      <c r="K215" s="268"/>
      <c r="L215" s="236"/>
      <c r="M215" s="235"/>
      <c r="N215" s="330"/>
      <c r="O215" s="331"/>
    </row>
    <row r="216" spans="1:16" ht="12" customHeight="1" x14ac:dyDescent="0.15">
      <c r="A216" s="241" t="s">
        <v>1417</v>
      </c>
      <c r="B216" s="409" t="s">
        <v>1434</v>
      </c>
      <c r="C216" s="336"/>
      <c r="D216" s="409"/>
      <c r="E216" s="231" t="s">
        <v>67</v>
      </c>
      <c r="F216" s="408">
        <v>151492.41</v>
      </c>
      <c r="G216" s="232" t="s">
        <v>98</v>
      </c>
      <c r="H216" s="233">
        <v>40924</v>
      </c>
      <c r="I216" s="234" t="s">
        <v>199</v>
      </c>
      <c r="J216" s="273">
        <v>80567.342999999993</v>
      </c>
      <c r="K216" s="268"/>
      <c r="L216" s="236"/>
      <c r="M216" s="235"/>
      <c r="N216" s="330"/>
      <c r="O216" s="331"/>
    </row>
    <row r="217" spans="1:16" ht="12" customHeight="1" x14ac:dyDescent="0.15">
      <c r="A217" s="241" t="s">
        <v>1418</v>
      </c>
      <c r="B217" s="409" t="s">
        <v>1435</v>
      </c>
      <c r="C217" s="336"/>
      <c r="D217" s="409"/>
      <c r="E217" s="231" t="s">
        <v>67</v>
      </c>
      <c r="F217" s="408">
        <v>1455378.87</v>
      </c>
      <c r="G217" s="232" t="s">
        <v>98</v>
      </c>
      <c r="H217" s="233">
        <v>40924</v>
      </c>
      <c r="I217" s="234" t="s">
        <v>199</v>
      </c>
      <c r="J217" s="273">
        <v>7796.3869999999997</v>
      </c>
      <c r="K217" s="268"/>
      <c r="L217" s="236"/>
      <c r="M217" s="235"/>
      <c r="N217" s="330"/>
      <c r="O217" s="331"/>
    </row>
    <row r="218" spans="1:16" ht="11.25" customHeight="1" x14ac:dyDescent="0.15">
      <c r="A218" s="241" t="s">
        <v>1419</v>
      </c>
      <c r="B218" s="409" t="s">
        <v>1436</v>
      </c>
      <c r="C218" s="336"/>
      <c r="D218" s="409"/>
      <c r="E218" s="231" t="s">
        <v>67</v>
      </c>
      <c r="F218" s="408">
        <v>128212.43</v>
      </c>
      <c r="G218" s="232" t="s">
        <v>98</v>
      </c>
      <c r="H218" s="233">
        <v>40925</v>
      </c>
      <c r="I218" s="234" t="s">
        <v>199</v>
      </c>
      <c r="J218" s="273">
        <v>44973</v>
      </c>
      <c r="K218" s="268"/>
      <c r="L218" s="236"/>
      <c r="M218" s="235"/>
      <c r="N218" s="330"/>
      <c r="O218" s="331"/>
    </row>
    <row r="219" spans="1:16" x14ac:dyDescent="0.15">
      <c r="A219" s="241" t="s">
        <v>1420</v>
      </c>
      <c r="B219" s="409" t="s">
        <v>1437</v>
      </c>
      <c r="C219" s="336"/>
      <c r="D219" s="409"/>
      <c r="E219" s="231" t="s">
        <v>67</v>
      </c>
      <c r="F219" s="408">
        <v>1445706.68</v>
      </c>
      <c r="G219" s="232" t="s">
        <v>98</v>
      </c>
      <c r="H219" s="233">
        <v>40928</v>
      </c>
      <c r="I219" s="234" t="s">
        <v>199</v>
      </c>
      <c r="J219" s="273">
        <v>36188.200000000004</v>
      </c>
      <c r="K219" s="268"/>
      <c r="L219" s="236"/>
      <c r="M219" s="266">
        <f>+O219-O209</f>
        <v>-7.5669959187507629E-10</v>
      </c>
      <c r="N219" s="228" t="s">
        <v>56</v>
      </c>
      <c r="O219" s="333">
        <f>SUM(N210:N218)</f>
        <v>488216.96529999952</v>
      </c>
      <c r="P219" s="259"/>
    </row>
    <row r="220" spans="1:16" x14ac:dyDescent="0.15">
      <c r="A220" s="241" t="s">
        <v>1421</v>
      </c>
      <c r="B220" s="409" t="s">
        <v>1438</v>
      </c>
      <c r="C220" s="336"/>
      <c r="D220" s="409"/>
      <c r="E220" s="231" t="s">
        <v>67</v>
      </c>
      <c r="F220" s="408">
        <v>50020.37</v>
      </c>
      <c r="G220" s="232" t="s">
        <v>98</v>
      </c>
      <c r="H220" s="233">
        <v>40931</v>
      </c>
      <c r="I220" s="234" t="s">
        <v>199</v>
      </c>
      <c r="J220" s="273">
        <v>83001.56</v>
      </c>
      <c r="K220" s="268"/>
      <c r="L220" s="236"/>
      <c r="M220" s="266"/>
      <c r="P220" s="259"/>
    </row>
    <row r="221" spans="1:16" x14ac:dyDescent="0.15">
      <c r="A221" s="241" t="s">
        <v>1422</v>
      </c>
      <c r="B221" s="409" t="s">
        <v>1439</v>
      </c>
      <c r="C221" s="336"/>
      <c r="D221" s="409"/>
      <c r="E221" s="231" t="s">
        <v>67</v>
      </c>
      <c r="F221" s="408">
        <v>3090927.3</v>
      </c>
      <c r="G221" s="232" t="s">
        <v>98</v>
      </c>
      <c r="H221" s="233">
        <v>40938</v>
      </c>
      <c r="I221" s="234" t="s">
        <v>199</v>
      </c>
      <c r="J221" s="273">
        <v>89844</v>
      </c>
      <c r="K221" s="268"/>
      <c r="L221" s="236"/>
      <c r="M221" s="266"/>
      <c r="P221" s="259"/>
    </row>
    <row r="222" spans="1:16" x14ac:dyDescent="0.15">
      <c r="A222" s="268" t="s">
        <v>1423</v>
      </c>
      <c r="B222" s="409" t="s">
        <v>1442</v>
      </c>
      <c r="C222" s="336"/>
      <c r="D222" s="409"/>
      <c r="E222" s="231" t="s">
        <v>67</v>
      </c>
      <c r="F222" s="408">
        <v>1123895.73</v>
      </c>
      <c r="G222" s="232" t="s">
        <v>98</v>
      </c>
      <c r="H222" s="233">
        <v>40942</v>
      </c>
      <c r="I222" s="234" t="s">
        <v>199</v>
      </c>
      <c r="J222" s="273">
        <v>42378.09</v>
      </c>
      <c r="K222" s="268"/>
      <c r="L222" s="236"/>
      <c r="M222" s="266"/>
      <c r="P222" s="259"/>
    </row>
    <row r="223" spans="1:16" x14ac:dyDescent="0.15">
      <c r="A223" s="235" t="s">
        <v>1424</v>
      </c>
      <c r="B223" s="409" t="s">
        <v>1443</v>
      </c>
      <c r="C223" s="336"/>
      <c r="D223" s="404"/>
      <c r="E223" s="231" t="s">
        <v>67</v>
      </c>
      <c r="F223" s="403">
        <v>4149262.96</v>
      </c>
      <c r="G223" s="232" t="s">
        <v>98</v>
      </c>
      <c r="H223" s="233">
        <v>40945</v>
      </c>
      <c r="I223" s="234" t="s">
        <v>199</v>
      </c>
      <c r="J223" s="273">
        <v>82555.31</v>
      </c>
      <c r="K223" s="235"/>
      <c r="L223" s="236"/>
      <c r="M223" s="266"/>
      <c r="P223" s="259"/>
    </row>
    <row r="224" spans="1:16" ht="12" thickBot="1" x14ac:dyDescent="0.2">
      <c r="A224" s="181"/>
      <c r="B224" s="404"/>
      <c r="C224" s="336"/>
      <c r="D224" s="404"/>
      <c r="E224" s="231"/>
      <c r="F224" s="403"/>
      <c r="G224" s="232"/>
      <c r="H224" s="233"/>
      <c r="I224" s="401" t="s">
        <v>1283</v>
      </c>
      <c r="J224" s="395">
        <f>SUM(J212:J223)</f>
        <v>990348.09399999981</v>
      </c>
      <c r="K224" s="268"/>
      <c r="L224" s="236"/>
      <c r="M224" s="266"/>
      <c r="P224" s="259"/>
    </row>
    <row r="225" spans="1:16" ht="12" thickTop="1" x14ac:dyDescent="0.15">
      <c r="A225" s="181" t="s">
        <v>1349</v>
      </c>
      <c r="B225" s="407" t="s">
        <v>1427</v>
      </c>
      <c r="C225" s="336"/>
      <c r="D225" s="404"/>
      <c r="E225" s="231" t="s">
        <v>67</v>
      </c>
      <c r="F225" s="403">
        <v>37356724.899999999</v>
      </c>
      <c r="G225" s="232" t="s">
        <v>98</v>
      </c>
      <c r="H225" s="233">
        <v>40897</v>
      </c>
      <c r="I225" s="234" t="s">
        <v>199</v>
      </c>
      <c r="J225" s="229">
        <v>1033282.8850000002</v>
      </c>
      <c r="K225" s="268"/>
      <c r="L225" s="236"/>
      <c r="M225" s="266"/>
      <c r="P225" s="259"/>
    </row>
    <row r="226" spans="1:16" x14ac:dyDescent="0.15">
      <c r="A226" s="181" t="s">
        <v>1412</v>
      </c>
      <c r="B226" s="407" t="s">
        <v>1428</v>
      </c>
      <c r="C226" s="336"/>
      <c r="D226" s="404"/>
      <c r="E226" s="231" t="s">
        <v>67</v>
      </c>
      <c r="F226" s="403">
        <v>33523445.600000001</v>
      </c>
      <c r="G226" s="232" t="s">
        <v>98</v>
      </c>
      <c r="H226" s="233">
        <v>40906</v>
      </c>
      <c r="I226" s="234" t="s">
        <v>199</v>
      </c>
      <c r="J226" s="229">
        <v>282423.29099999991</v>
      </c>
      <c r="K226" s="268"/>
      <c r="L226" s="236"/>
      <c r="M226" s="266"/>
      <c r="P226" s="259"/>
    </row>
    <row r="227" spans="1:16" x14ac:dyDescent="0.15">
      <c r="A227" s="181" t="s">
        <v>1413</v>
      </c>
      <c r="B227" s="407" t="s">
        <v>1429</v>
      </c>
      <c r="C227" s="336"/>
      <c r="D227" s="404"/>
      <c r="E227" s="231" t="s">
        <v>67</v>
      </c>
      <c r="F227" s="403">
        <v>37705287.140000001</v>
      </c>
      <c r="G227" s="232" t="s">
        <v>98</v>
      </c>
      <c r="H227" s="233">
        <v>40917</v>
      </c>
      <c r="I227" s="234" t="s">
        <v>199</v>
      </c>
      <c r="J227" s="229">
        <v>351912.85800000001</v>
      </c>
      <c r="K227" s="268"/>
      <c r="L227" s="236"/>
      <c r="M227" s="266"/>
      <c r="P227" s="259"/>
    </row>
    <row r="228" spans="1:16" x14ac:dyDescent="0.15">
      <c r="A228" s="181" t="s">
        <v>1414</v>
      </c>
      <c r="B228" s="407" t="s">
        <v>1430</v>
      </c>
      <c r="C228" s="336"/>
      <c r="D228" s="404"/>
      <c r="E228" s="231" t="s">
        <v>67</v>
      </c>
      <c r="F228" s="403">
        <v>49972969.560000002</v>
      </c>
      <c r="G228" s="232" t="s">
        <v>98</v>
      </c>
      <c r="H228" s="233">
        <v>40924</v>
      </c>
      <c r="I228" s="234" t="s">
        <v>199</v>
      </c>
      <c r="J228" s="229">
        <v>1069401.7520000001</v>
      </c>
      <c r="K228" s="268"/>
      <c r="L228" s="236"/>
      <c r="M228" s="266"/>
      <c r="P228" s="259"/>
    </row>
    <row r="229" spans="1:16" ht="12" thickBot="1" x14ac:dyDescent="0.2">
      <c r="A229" s="181"/>
      <c r="B229" s="404"/>
      <c r="C229" s="336"/>
      <c r="D229" s="404"/>
      <c r="E229" s="231"/>
      <c r="F229" s="403"/>
      <c r="G229" s="232"/>
      <c r="H229" s="233"/>
      <c r="I229" s="401" t="s">
        <v>320</v>
      </c>
      <c r="J229" s="395">
        <f>SUM(J225:J228)</f>
        <v>2737020.7860000003</v>
      </c>
      <c r="K229" s="235"/>
      <c r="L229" s="236"/>
      <c r="M229" s="266"/>
      <c r="P229" s="259"/>
    </row>
    <row r="230" spans="1:16" ht="12" thickTop="1" x14ac:dyDescent="0.15">
      <c r="A230" s="241"/>
      <c r="B230" s="180"/>
      <c r="C230" s="349"/>
      <c r="D230" s="350"/>
      <c r="E230" s="350"/>
      <c r="F230" s="350"/>
      <c r="G230" s="351"/>
      <c r="J230" s="259"/>
    </row>
    <row r="231" spans="1:16" x14ac:dyDescent="0.15">
      <c r="A231" s="181"/>
      <c r="B231" s="181" t="s">
        <v>10</v>
      </c>
      <c r="C231" s="348" t="s">
        <v>1008</v>
      </c>
      <c r="D231" s="181" t="s">
        <v>1118</v>
      </c>
      <c r="E231" s="181" t="s">
        <v>871</v>
      </c>
      <c r="F231" s="181" t="s">
        <v>872</v>
      </c>
      <c r="G231" s="181" t="s">
        <v>18</v>
      </c>
      <c r="J231" s="229"/>
    </row>
    <row r="232" spans="1:16" x14ac:dyDescent="0.15">
      <c r="A232" s="241" t="s">
        <v>1360</v>
      </c>
      <c r="B232" s="180">
        <v>95991</v>
      </c>
      <c r="C232" s="349">
        <v>24.272099999999998</v>
      </c>
      <c r="D232" s="350">
        <f>+B232*C232</f>
        <v>2329903.1510999999</v>
      </c>
      <c r="E232" s="350">
        <f>+D232*0.01</f>
        <v>23299.031511000001</v>
      </c>
      <c r="F232" s="350">
        <f>+E232*0.1</f>
        <v>2329.9031511000003</v>
      </c>
      <c r="G232" s="351">
        <f>+E232+F232</f>
        <v>25628.9346621</v>
      </c>
      <c r="J232" s="259"/>
    </row>
    <row r="233" spans="1:16" x14ac:dyDescent="0.15">
      <c r="A233" s="241" t="s">
        <v>1361</v>
      </c>
      <c r="B233" s="180">
        <v>160132</v>
      </c>
      <c r="C233" s="349">
        <v>24.422000000000001</v>
      </c>
      <c r="D233" s="350">
        <f t="shared" ref="D233:D243" si="56">+B233*C233</f>
        <v>3910743.7039999999</v>
      </c>
      <c r="E233" s="350">
        <f t="shared" ref="E233:E243" si="57">+D233*0.01</f>
        <v>39107.437039999997</v>
      </c>
      <c r="F233" s="350">
        <f t="shared" ref="F233:F243" si="58">+E233*0.1</f>
        <v>3910.743704</v>
      </c>
      <c r="G233" s="351">
        <f t="shared" ref="G233:G243" si="59">+E233+F233</f>
        <v>43018.180743999998</v>
      </c>
      <c r="J233" s="259"/>
    </row>
    <row r="234" spans="1:16" x14ac:dyDescent="0.15">
      <c r="A234" s="241" t="s">
        <v>1362</v>
      </c>
      <c r="B234" s="180">
        <v>110088</v>
      </c>
      <c r="C234" s="349">
        <v>24.539200000000001</v>
      </c>
      <c r="D234" s="350">
        <f t="shared" si="56"/>
        <v>2701471.4495999999</v>
      </c>
      <c r="E234" s="350">
        <f t="shared" si="57"/>
        <v>27014.714496000001</v>
      </c>
      <c r="F234" s="350">
        <f t="shared" si="58"/>
        <v>2701.4714496000001</v>
      </c>
      <c r="G234" s="351">
        <f t="shared" si="59"/>
        <v>29716.185945600002</v>
      </c>
      <c r="J234" s="259"/>
    </row>
    <row r="235" spans="1:16" x14ac:dyDescent="0.15">
      <c r="A235" s="241" t="s">
        <v>1416</v>
      </c>
      <c r="B235" s="180">
        <v>156832</v>
      </c>
      <c r="C235" s="349">
        <v>25.011299999999999</v>
      </c>
      <c r="D235" s="350">
        <f t="shared" ref="D235:D241" si="60">+B235*C235</f>
        <v>3922572.2015999998</v>
      </c>
      <c r="E235" s="350">
        <f t="shared" ref="E235:E241" si="61">+D235*0.01</f>
        <v>39225.722016</v>
      </c>
      <c r="F235" s="350">
        <f t="shared" ref="F235:F241" si="62">+E235*0.1</f>
        <v>3922.5722016</v>
      </c>
      <c r="G235" s="351">
        <f t="shared" ref="G235:G241" si="63">+E235+F235</f>
        <v>43148.2942176</v>
      </c>
      <c r="J235" s="259"/>
    </row>
    <row r="236" spans="1:16" x14ac:dyDescent="0.15">
      <c r="A236" s="241" t="s">
        <v>1417</v>
      </c>
      <c r="B236" s="180">
        <v>80567</v>
      </c>
      <c r="C236" s="349">
        <v>25.331199999999999</v>
      </c>
      <c r="D236" s="350">
        <f t="shared" si="60"/>
        <v>2040858.7903999998</v>
      </c>
      <c r="E236" s="350">
        <f t="shared" si="61"/>
        <v>20408.587904</v>
      </c>
      <c r="F236" s="350">
        <f t="shared" si="62"/>
        <v>2040.8587904000001</v>
      </c>
      <c r="G236" s="351">
        <f t="shared" si="63"/>
        <v>22449.446694400001</v>
      </c>
      <c r="J236" s="259"/>
    </row>
    <row r="237" spans="1:16" x14ac:dyDescent="0.15">
      <c r="A237" s="241" t="s">
        <v>1418</v>
      </c>
      <c r="B237" s="180">
        <v>7796</v>
      </c>
      <c r="C237" s="349">
        <v>25.560500000000001</v>
      </c>
      <c r="D237" s="350">
        <f t="shared" si="60"/>
        <v>199269.658</v>
      </c>
      <c r="E237" s="350">
        <f t="shared" si="61"/>
        <v>1992.69658</v>
      </c>
      <c r="F237" s="350">
        <f t="shared" si="62"/>
        <v>199.26965800000002</v>
      </c>
      <c r="G237" s="351">
        <f t="shared" si="63"/>
        <v>2191.966238</v>
      </c>
      <c r="J237" s="259"/>
    </row>
    <row r="238" spans="1:16" x14ac:dyDescent="0.15">
      <c r="A238" s="241" t="s">
        <v>1419</v>
      </c>
      <c r="B238" s="180">
        <v>44973</v>
      </c>
      <c r="C238" s="349">
        <v>25.560500000000001</v>
      </c>
      <c r="D238" s="350">
        <f t="shared" si="60"/>
        <v>1149532.3665</v>
      </c>
      <c r="E238" s="350">
        <f t="shared" si="61"/>
        <v>11495.323665</v>
      </c>
      <c r="F238" s="350">
        <f t="shared" si="62"/>
        <v>1149.5323665000001</v>
      </c>
      <c r="G238" s="351">
        <f t="shared" si="63"/>
        <v>12644.8560315</v>
      </c>
      <c r="J238" s="259"/>
    </row>
    <row r="239" spans="1:16" x14ac:dyDescent="0.15">
      <c r="A239" s="241" t="s">
        <v>1420</v>
      </c>
      <c r="B239" s="180">
        <v>36188</v>
      </c>
      <c r="C239" s="349">
        <v>25.8416</v>
      </c>
      <c r="D239" s="350">
        <f t="shared" si="60"/>
        <v>935155.82079999999</v>
      </c>
      <c r="E239" s="350">
        <f t="shared" si="61"/>
        <v>9351.5582080000004</v>
      </c>
      <c r="F239" s="350">
        <f t="shared" si="62"/>
        <v>935.15582080000013</v>
      </c>
      <c r="G239" s="351">
        <f t="shared" si="63"/>
        <v>10286.714028800001</v>
      </c>
      <c r="J239" s="259"/>
    </row>
    <row r="240" spans="1:16" x14ac:dyDescent="0.15">
      <c r="A240" s="241" t="s">
        <v>1421</v>
      </c>
      <c r="B240" s="180">
        <v>83002</v>
      </c>
      <c r="C240" s="349">
        <v>25.867100000000001</v>
      </c>
      <c r="D240" s="350">
        <f t="shared" si="60"/>
        <v>2147021.0342000001</v>
      </c>
      <c r="E240" s="350">
        <f t="shared" si="61"/>
        <v>21470.210342000002</v>
      </c>
      <c r="F240" s="350">
        <f t="shared" si="62"/>
        <v>2147.0210342000005</v>
      </c>
      <c r="G240" s="351">
        <f t="shared" si="63"/>
        <v>23617.231376200001</v>
      </c>
      <c r="J240" s="259"/>
    </row>
    <row r="241" spans="1:16" x14ac:dyDescent="0.15">
      <c r="A241" s="241" t="s">
        <v>1422</v>
      </c>
      <c r="B241" s="180">
        <v>89844</v>
      </c>
      <c r="C241" s="349">
        <v>25.477900000000002</v>
      </c>
      <c r="D241" s="350">
        <f t="shared" si="60"/>
        <v>2289036.4476000001</v>
      </c>
      <c r="E241" s="350">
        <f t="shared" si="61"/>
        <v>22890.364476000002</v>
      </c>
      <c r="F241" s="350">
        <f t="shared" si="62"/>
        <v>2289.0364476000004</v>
      </c>
      <c r="G241" s="351">
        <f t="shared" si="63"/>
        <v>25179.400923600002</v>
      </c>
      <c r="J241" s="259"/>
    </row>
    <row r="242" spans="1:16" x14ac:dyDescent="0.15">
      <c r="A242" s="241" t="s">
        <v>1423</v>
      </c>
      <c r="B242" s="180">
        <v>42378</v>
      </c>
      <c r="C242" s="349">
        <v>25.072099999999999</v>
      </c>
      <c r="D242" s="350">
        <f t="shared" ref="D242" si="64">+B242*C242</f>
        <v>1062505.4538</v>
      </c>
      <c r="E242" s="350">
        <f t="shared" ref="E242" si="65">+D242*0.01</f>
        <v>10625.054538</v>
      </c>
      <c r="F242" s="350">
        <f t="shared" ref="F242" si="66">+E242*0.1</f>
        <v>1062.5054538000002</v>
      </c>
      <c r="G242" s="351">
        <f t="shared" ref="G242" si="67">+E242+F242</f>
        <v>11687.559991800001</v>
      </c>
      <c r="J242" s="259"/>
    </row>
    <row r="243" spans="1:16" x14ac:dyDescent="0.15">
      <c r="A243" s="241" t="s">
        <v>1424</v>
      </c>
      <c r="B243" s="180">
        <v>82555</v>
      </c>
      <c r="C243" s="349">
        <v>24.992899999999999</v>
      </c>
      <c r="D243" s="350">
        <f t="shared" si="56"/>
        <v>2063288.8594999998</v>
      </c>
      <c r="E243" s="350">
        <f t="shared" si="57"/>
        <v>20632.888594999997</v>
      </c>
      <c r="F243" s="350">
        <f t="shared" si="58"/>
        <v>2063.2888594999999</v>
      </c>
      <c r="G243" s="351">
        <f t="shared" si="59"/>
        <v>22696.177454499997</v>
      </c>
      <c r="J243" s="259"/>
    </row>
    <row r="244" spans="1:16" ht="12" thickBot="1" x14ac:dyDescent="0.2">
      <c r="A244" s="181"/>
      <c r="B244" s="381">
        <f>SUM(B232:B243)</f>
        <v>990346</v>
      </c>
      <c r="C244" s="349"/>
      <c r="D244" s="350"/>
      <c r="E244" s="380">
        <f>SUM(E232:E243)</f>
        <v>247513.58937100001</v>
      </c>
      <c r="F244" s="380">
        <f t="shared" ref="F244:G244" si="68">SUM(F232:F243)</f>
        <v>24751.358937099998</v>
      </c>
      <c r="G244" s="380">
        <f t="shared" si="68"/>
        <v>272264.94830809999</v>
      </c>
      <c r="J244" s="259"/>
    </row>
    <row r="245" spans="1:16" s="180" customFormat="1" ht="12" thickTop="1" x14ac:dyDescent="0.15">
      <c r="A245" s="181" t="s">
        <v>1349</v>
      </c>
      <c r="B245" s="180">
        <v>1033283</v>
      </c>
      <c r="C245" s="349">
        <v>24.449300000000001</v>
      </c>
      <c r="D245" s="350">
        <f t="shared" ref="D245:D248" si="69">+B245*C245</f>
        <v>25263046.051899999</v>
      </c>
      <c r="E245" s="350">
        <f t="shared" ref="E245:E248" si="70">+D245*0.01</f>
        <v>252630.46051899999</v>
      </c>
      <c r="F245" s="350">
        <f t="shared" ref="F245:F248" si="71">+E245*0.1</f>
        <v>25263.046051900001</v>
      </c>
      <c r="G245" s="351">
        <f t="shared" ref="G245:G248" si="72">+E245+F245</f>
        <v>277893.50657089998</v>
      </c>
      <c r="H245" s="181"/>
      <c r="J245" s="259"/>
      <c r="K245" s="181"/>
      <c r="M245" s="182"/>
      <c r="P245" s="182"/>
    </row>
    <row r="246" spans="1:16" x14ac:dyDescent="0.15">
      <c r="A246" s="181" t="s">
        <v>1412</v>
      </c>
      <c r="B246" s="180">
        <v>282423</v>
      </c>
      <c r="C246" s="349">
        <v>23.806100000000001</v>
      </c>
      <c r="D246" s="350">
        <f t="shared" si="69"/>
        <v>6723390.1803000001</v>
      </c>
      <c r="E246" s="350">
        <f t="shared" si="70"/>
        <v>67233.901803000001</v>
      </c>
      <c r="F246" s="350">
        <f t="shared" si="71"/>
        <v>6723.3901803000008</v>
      </c>
      <c r="G246" s="351">
        <f t="shared" si="72"/>
        <v>73957.291983300005</v>
      </c>
      <c r="J246" s="259"/>
    </row>
    <row r="247" spans="1:16" x14ac:dyDescent="0.15">
      <c r="A247" s="181" t="s">
        <v>1413</v>
      </c>
      <c r="B247" s="180">
        <v>351913</v>
      </c>
      <c r="C247" s="349">
        <v>24.421099999999999</v>
      </c>
      <c r="D247" s="350">
        <f t="shared" si="69"/>
        <v>8594102.5642999988</v>
      </c>
      <c r="E247" s="350">
        <f t="shared" si="70"/>
        <v>85941.025642999986</v>
      </c>
      <c r="F247" s="350">
        <f t="shared" si="71"/>
        <v>8594.1025642999994</v>
      </c>
      <c r="G247" s="351">
        <f t="shared" si="72"/>
        <v>94535.128207299989</v>
      </c>
      <c r="J247" s="259"/>
    </row>
    <row r="248" spans="1:16" x14ac:dyDescent="0.15">
      <c r="A248" s="181" t="s">
        <v>1414</v>
      </c>
      <c r="B248" s="180">
        <v>1069402</v>
      </c>
      <c r="C248" s="349">
        <v>25.726700000000001</v>
      </c>
      <c r="D248" s="350">
        <f t="shared" si="69"/>
        <v>27512184.433400001</v>
      </c>
      <c r="E248" s="350">
        <f t="shared" si="70"/>
        <v>275121.84433400002</v>
      </c>
      <c r="F248" s="350">
        <f t="shared" si="71"/>
        <v>27512.184433400005</v>
      </c>
      <c r="G248" s="351">
        <f t="shared" si="72"/>
        <v>302634.02876740001</v>
      </c>
    </row>
    <row r="249" spans="1:16" ht="12" thickBot="1" x14ac:dyDescent="0.2">
      <c r="B249" s="402">
        <f>SUM(B245:B248)</f>
        <v>2737021</v>
      </c>
      <c r="C249" s="349"/>
      <c r="E249" s="352">
        <f>SUM(E245:E248)</f>
        <v>680927.23229900002</v>
      </c>
      <c r="F249" s="352">
        <f t="shared" ref="F249:G249" si="73">SUM(F245:F248)</f>
        <v>68092.723229900002</v>
      </c>
      <c r="G249" s="352">
        <f t="shared" si="73"/>
        <v>749019.95552890003</v>
      </c>
    </row>
    <row r="250" spans="1:16" ht="12" thickTop="1" x14ac:dyDescent="0.15"/>
    <row r="251" spans="1:16" x14ac:dyDescent="0.15">
      <c r="B251" s="405"/>
    </row>
  </sheetData>
  <mergeCells count="7">
    <mergeCell ref="B210:D210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P208"/>
  <sheetViews>
    <sheetView zoomScale="115" zoomScaleNormal="115" workbookViewId="0">
      <pane ySplit="6" topLeftCell="A137" activePane="bottomLeft" state="frozen"/>
      <selection pane="bottomLeft" activeCell="F156" sqref="F156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3.28515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1315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1296</v>
      </c>
      <c r="B7" s="263"/>
      <c r="C7" s="328">
        <v>280918.51430000004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280918.51430000004</v>
      </c>
      <c r="O7" s="328">
        <f>+C167</f>
        <v>415554.47330000007</v>
      </c>
    </row>
    <row r="8" spans="1:15" x14ac:dyDescent="0.15">
      <c r="A8" s="193" t="s">
        <v>1282</v>
      </c>
      <c r="B8" s="193"/>
      <c r="C8" s="329">
        <v>134635.959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280918.51430000004</v>
      </c>
      <c r="O8" s="329">
        <f>O7+G8-I8-L8</f>
        <v>415554.47330000007</v>
      </c>
    </row>
    <row r="9" spans="1:15" x14ac:dyDescent="0.15">
      <c r="A9" s="193"/>
      <c r="B9" s="193"/>
      <c r="C9" s="329"/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280918.51430000004</v>
      </c>
      <c r="O9" s="329">
        <f t="shared" ref="O9" si="1">O8+G9-I9-L9</f>
        <v>415554.47330000007</v>
      </c>
    </row>
    <row r="10" spans="1:15" x14ac:dyDescent="0.15">
      <c r="A10" s="193"/>
      <c r="B10" s="193"/>
      <c r="C10" s="329"/>
      <c r="D10" s="193" t="s">
        <v>1316</v>
      </c>
      <c r="E10" s="193" t="s">
        <v>1295</v>
      </c>
      <c r="F10" s="193" t="s">
        <v>1296</v>
      </c>
      <c r="G10" s="329">
        <v>44979.921999999999</v>
      </c>
      <c r="H10" s="193" t="s">
        <v>1316</v>
      </c>
      <c r="I10" s="329">
        <v>145824.21</v>
      </c>
      <c r="J10" s="193" t="s">
        <v>1296</v>
      </c>
      <c r="K10" s="193" t="s">
        <v>1365</v>
      </c>
      <c r="L10" s="329">
        <v>36163.870000000003</v>
      </c>
      <c r="M10" s="193" t="s">
        <v>1296</v>
      </c>
      <c r="N10" s="329">
        <f t="shared" ref="N10:N13" si="2">+N9-I10-L10</f>
        <v>98930.434300000052</v>
      </c>
      <c r="O10" s="329">
        <f t="shared" ref="O10:O13" si="3">O9+G10-I10-L10</f>
        <v>278546.31530000013</v>
      </c>
    </row>
    <row r="11" spans="1:15" x14ac:dyDescent="0.15">
      <c r="A11" s="193"/>
      <c r="B11" s="193"/>
      <c r="C11" s="329"/>
      <c r="D11" s="193" t="s">
        <v>1316</v>
      </c>
      <c r="E11" s="193" t="s">
        <v>1283</v>
      </c>
      <c r="F11" s="193" t="s">
        <v>1350</v>
      </c>
      <c r="G11" s="329">
        <v>179720</v>
      </c>
      <c r="H11" s="193" t="s">
        <v>1316</v>
      </c>
      <c r="I11" s="329"/>
      <c r="J11" s="193"/>
      <c r="K11" s="193" t="s">
        <v>1365</v>
      </c>
      <c r="L11" s="329">
        <v>67426.710000000006</v>
      </c>
      <c r="M11" s="193" t="s">
        <v>1296</v>
      </c>
      <c r="N11" s="329">
        <f t="shared" si="2"/>
        <v>31503.724300000045</v>
      </c>
      <c r="O11" s="329">
        <f t="shared" si="3"/>
        <v>390839.60530000011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1316</v>
      </c>
      <c r="I12" s="329"/>
      <c r="J12" s="193"/>
      <c r="K12" s="193" t="s">
        <v>1365</v>
      </c>
      <c r="L12" s="329">
        <v>2886.72</v>
      </c>
      <c r="M12" s="193" t="s">
        <v>1296</v>
      </c>
      <c r="N12" s="329">
        <f t="shared" si="2"/>
        <v>28617.004300000044</v>
      </c>
      <c r="O12" s="329">
        <f t="shared" si="3"/>
        <v>387952.88530000014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1316</v>
      </c>
      <c r="I13" s="329"/>
      <c r="J13" s="193"/>
      <c r="K13" s="193" t="s">
        <v>1365</v>
      </c>
      <c r="L13" s="329">
        <v>25001.279999999999</v>
      </c>
      <c r="M13" s="207" t="s">
        <v>1296</v>
      </c>
      <c r="N13" s="329">
        <f t="shared" si="2"/>
        <v>3615.7243000000453</v>
      </c>
      <c r="O13" s="329">
        <f t="shared" si="3"/>
        <v>362951.60530000017</v>
      </c>
    </row>
    <row r="14" spans="1:15" x14ac:dyDescent="0.15">
      <c r="A14" s="193"/>
      <c r="B14" s="193"/>
      <c r="C14" s="329"/>
      <c r="D14" s="201" t="s">
        <v>1317</v>
      </c>
      <c r="E14" s="193" t="s">
        <v>319</v>
      </c>
      <c r="F14" s="203" t="s">
        <v>1282</v>
      </c>
      <c r="G14" s="329">
        <v>179725.75</v>
      </c>
      <c r="H14" s="201" t="s">
        <v>1317</v>
      </c>
      <c r="I14" s="329">
        <v>3615.7240000000002</v>
      </c>
      <c r="J14" s="193" t="s">
        <v>1296</v>
      </c>
      <c r="K14" s="193"/>
      <c r="L14" s="329"/>
      <c r="M14" s="207"/>
      <c r="N14" s="329">
        <f t="shared" ref="N14:N20" si="4">+N13-I14-L14</f>
        <v>3.0000004517205525E-4</v>
      </c>
      <c r="O14" s="329">
        <f t="shared" ref="O14:O20" si="5">O13+G14-I14-L14</f>
        <v>539061.63130000012</v>
      </c>
    </row>
    <row r="15" spans="1:15" x14ac:dyDescent="0.15">
      <c r="A15" s="193"/>
      <c r="B15" s="193"/>
      <c r="C15" s="329"/>
      <c r="D15" s="201" t="s">
        <v>1317</v>
      </c>
      <c r="E15" s="193" t="s">
        <v>319</v>
      </c>
      <c r="F15" s="203" t="s">
        <v>1289</v>
      </c>
      <c r="G15" s="329">
        <v>179586.158</v>
      </c>
      <c r="H15" s="201" t="s">
        <v>1317</v>
      </c>
      <c r="I15" s="329">
        <v>134635.959</v>
      </c>
      <c r="J15" s="193" t="s">
        <v>1282</v>
      </c>
      <c r="K15" s="193"/>
      <c r="L15" s="329"/>
      <c r="M15" s="207"/>
      <c r="N15" s="329">
        <f>C8+N14-I15-L15</f>
        <v>3.0000004335306585E-4</v>
      </c>
      <c r="O15" s="329">
        <f t="shared" si="5"/>
        <v>584011.83030000003</v>
      </c>
    </row>
    <row r="16" spans="1:15" x14ac:dyDescent="0.15">
      <c r="A16" s="193"/>
      <c r="B16" s="193"/>
      <c r="C16" s="329"/>
      <c r="D16" s="201" t="s">
        <v>1317</v>
      </c>
      <c r="E16" s="193" t="s">
        <v>1283</v>
      </c>
      <c r="F16" s="203" t="s">
        <v>1351</v>
      </c>
      <c r="G16" s="329">
        <v>134753</v>
      </c>
      <c r="H16" s="201" t="s">
        <v>1317</v>
      </c>
      <c r="I16" s="329">
        <v>44979.921999999999</v>
      </c>
      <c r="J16" s="193" t="s">
        <v>1296</v>
      </c>
      <c r="K16" s="193"/>
      <c r="L16" s="329"/>
      <c r="M16" s="207"/>
      <c r="N16" s="329">
        <f>G10+N15-I16-L16</f>
        <v>3.0000004335306585E-4</v>
      </c>
      <c r="O16" s="329">
        <f t="shared" si="5"/>
        <v>673784.90830000001</v>
      </c>
    </row>
    <row r="17" spans="1:16" x14ac:dyDescent="0.15">
      <c r="A17" s="193"/>
      <c r="B17" s="193"/>
      <c r="C17" s="329"/>
      <c r="D17" s="201"/>
      <c r="E17" s="193"/>
      <c r="F17" s="203"/>
      <c r="G17" s="329"/>
      <c r="H17" s="201" t="s">
        <v>1317</v>
      </c>
      <c r="I17" s="329">
        <v>78007.595000000001</v>
      </c>
      <c r="J17" s="193" t="s">
        <v>1350</v>
      </c>
      <c r="K17" s="193" t="s">
        <v>1364</v>
      </c>
      <c r="L17" s="329">
        <v>17649.55</v>
      </c>
      <c r="M17" s="193" t="s">
        <v>1350</v>
      </c>
      <c r="N17" s="329">
        <f>G11+N16-I17-L17</f>
        <v>84062.855300000039</v>
      </c>
      <c r="O17" s="329">
        <f t="shared" ref="O17:O19" si="6">O16+G17-I17-L17</f>
        <v>578127.76329999999</v>
      </c>
    </row>
    <row r="18" spans="1:16" x14ac:dyDescent="0.15">
      <c r="A18" s="193"/>
      <c r="B18" s="193"/>
      <c r="C18" s="329"/>
      <c r="D18" s="201"/>
      <c r="E18" s="193"/>
      <c r="F18" s="203"/>
      <c r="G18" s="329"/>
      <c r="H18" s="201" t="s">
        <v>1317</v>
      </c>
      <c r="I18" s="329"/>
      <c r="J18" s="193"/>
      <c r="K18" s="193" t="s">
        <v>1364</v>
      </c>
      <c r="L18" s="329">
        <v>32794.97</v>
      </c>
      <c r="M18" s="193" t="s">
        <v>1350</v>
      </c>
      <c r="N18" s="329">
        <f t="shared" ref="N18:N19" si="7">+N17-I18-L18</f>
        <v>51267.885300000038</v>
      </c>
      <c r="O18" s="329">
        <f t="shared" si="6"/>
        <v>545332.79330000002</v>
      </c>
    </row>
    <row r="19" spans="1:16" x14ac:dyDescent="0.15">
      <c r="A19" s="193"/>
      <c r="B19" s="193"/>
      <c r="C19" s="329"/>
      <c r="D19" s="201"/>
      <c r="E19" s="193"/>
      <c r="F19" s="203"/>
      <c r="G19" s="329"/>
      <c r="H19" s="201" t="s">
        <v>1317</v>
      </c>
      <c r="I19" s="329"/>
      <c r="J19" s="193"/>
      <c r="K19" s="193" t="s">
        <v>1364</v>
      </c>
      <c r="L19" s="329">
        <v>34548.160000000003</v>
      </c>
      <c r="M19" s="193" t="s">
        <v>1350</v>
      </c>
      <c r="N19" s="329">
        <f t="shared" si="7"/>
        <v>16719.725300000035</v>
      </c>
      <c r="O19" s="329">
        <f t="shared" si="6"/>
        <v>510784.63329999999</v>
      </c>
    </row>
    <row r="20" spans="1:16" x14ac:dyDescent="0.15">
      <c r="A20" s="193"/>
      <c r="B20" s="193"/>
      <c r="C20" s="329"/>
      <c r="D20" s="201" t="s">
        <v>1324</v>
      </c>
      <c r="E20" s="193" t="s">
        <v>319</v>
      </c>
      <c r="F20" s="203" t="s">
        <v>1289</v>
      </c>
      <c r="G20" s="329">
        <v>89876.517999999996</v>
      </c>
      <c r="H20" s="201" t="s">
        <v>1324</v>
      </c>
      <c r="I20" s="329">
        <v>11113.17</v>
      </c>
      <c r="J20" s="193" t="s">
        <v>1350</v>
      </c>
      <c r="K20" s="193" t="s">
        <v>1364</v>
      </c>
      <c r="L20" s="329">
        <v>5606.5550000000003</v>
      </c>
      <c r="M20" s="193" t="s">
        <v>1350</v>
      </c>
      <c r="N20" s="329">
        <f t="shared" si="4"/>
        <v>3.0000003425811883E-4</v>
      </c>
      <c r="O20" s="329">
        <f t="shared" si="5"/>
        <v>583941.42629999993</v>
      </c>
    </row>
    <row r="21" spans="1:16" x14ac:dyDescent="0.15">
      <c r="A21" s="193"/>
      <c r="B21" s="193"/>
      <c r="C21" s="329"/>
      <c r="D21" s="201" t="s">
        <v>1324</v>
      </c>
      <c r="E21" s="193" t="s">
        <v>1295</v>
      </c>
      <c r="F21" s="193" t="s">
        <v>1296</v>
      </c>
      <c r="G21" s="329">
        <v>539397.33799999999</v>
      </c>
      <c r="H21" s="201" t="s">
        <v>1324</v>
      </c>
      <c r="I21" s="329"/>
      <c r="J21" s="193"/>
      <c r="K21" s="193" t="s">
        <v>1365</v>
      </c>
      <c r="L21" s="329">
        <v>49143.035000000003</v>
      </c>
      <c r="M21" s="193" t="s">
        <v>1282</v>
      </c>
      <c r="N21" s="329">
        <f>G14+N20-I21-L21</f>
        <v>130582.71530000004</v>
      </c>
      <c r="O21" s="329">
        <f t="shared" ref="O21:O23" si="8">O20+G21-I21-L21</f>
        <v>1074195.7293</v>
      </c>
    </row>
    <row r="22" spans="1:16" x14ac:dyDescent="0.15">
      <c r="A22" s="193"/>
      <c r="B22" s="193"/>
      <c r="C22" s="329"/>
      <c r="D22" s="201"/>
      <c r="E22" s="193"/>
      <c r="F22" s="203"/>
      <c r="G22" s="329"/>
      <c r="H22" s="201" t="s">
        <v>1324</v>
      </c>
      <c r="I22" s="329"/>
      <c r="J22" s="193"/>
      <c r="K22" s="193" t="s">
        <v>1365</v>
      </c>
      <c r="L22" s="329">
        <v>1105.53</v>
      </c>
      <c r="M22" s="193" t="s">
        <v>1282</v>
      </c>
      <c r="N22" s="329">
        <f t="shared" ref="N22:N23" si="9">+N21-I22-L22</f>
        <v>129477.18530000004</v>
      </c>
      <c r="O22" s="329">
        <f t="shared" si="8"/>
        <v>1073090.1993</v>
      </c>
    </row>
    <row r="23" spans="1:16" x14ac:dyDescent="0.15">
      <c r="A23" s="193"/>
      <c r="B23" s="193"/>
      <c r="C23" s="329"/>
      <c r="D23" s="201"/>
      <c r="E23" s="193"/>
      <c r="F23" s="203"/>
      <c r="G23" s="329"/>
      <c r="H23" s="201" t="s">
        <v>1324</v>
      </c>
      <c r="I23" s="329"/>
      <c r="J23" s="193"/>
      <c r="K23" s="193" t="s">
        <v>1365</v>
      </c>
      <c r="L23" s="329">
        <v>38059.910000000003</v>
      </c>
      <c r="M23" s="193" t="s">
        <v>1282</v>
      </c>
      <c r="N23" s="329">
        <f t="shared" si="9"/>
        <v>91417.275300000038</v>
      </c>
      <c r="O23" s="329">
        <f t="shared" si="8"/>
        <v>1035030.2892999999</v>
      </c>
    </row>
    <row r="24" spans="1:16" x14ac:dyDescent="0.15">
      <c r="A24" s="193"/>
      <c r="B24" s="193"/>
      <c r="C24" s="329"/>
      <c r="D24" s="201" t="s">
        <v>1325</v>
      </c>
      <c r="E24" s="193" t="s">
        <v>1295</v>
      </c>
      <c r="F24" s="193" t="s">
        <v>1296</v>
      </c>
      <c r="G24" s="329">
        <v>179843.02900000001</v>
      </c>
      <c r="H24" s="201" t="s">
        <v>1325</v>
      </c>
      <c r="I24" s="329">
        <v>2852.91</v>
      </c>
      <c r="J24" s="193" t="s">
        <v>1282</v>
      </c>
      <c r="K24" s="193" t="s">
        <v>1365</v>
      </c>
      <c r="L24" s="329">
        <v>37122.79</v>
      </c>
      <c r="M24" s="193" t="s">
        <v>1282</v>
      </c>
      <c r="N24" s="329">
        <f t="shared" ref="N24:N55" si="10">+N23-I24-L24</f>
        <v>51441.575300000033</v>
      </c>
      <c r="O24" s="329">
        <f t="shared" ref="O24:O55" si="11">O23+G24-I24-L24</f>
        <v>1174897.6183</v>
      </c>
    </row>
    <row r="25" spans="1:16" x14ac:dyDescent="0.15">
      <c r="A25" s="193"/>
      <c r="B25" s="193"/>
      <c r="C25" s="329"/>
      <c r="D25" s="201"/>
      <c r="E25" s="193"/>
      <c r="F25" s="203"/>
      <c r="G25" s="329"/>
      <c r="H25" s="201" t="s">
        <v>1325</v>
      </c>
      <c r="I25" s="329"/>
      <c r="J25" s="193"/>
      <c r="K25" s="193" t="s">
        <v>1365</v>
      </c>
      <c r="L25" s="329">
        <v>4374.67</v>
      </c>
      <c r="M25" s="193" t="s">
        <v>1282</v>
      </c>
      <c r="N25" s="329">
        <f t="shared" si="10"/>
        <v>47066.905300000035</v>
      </c>
      <c r="O25" s="329">
        <f t="shared" si="11"/>
        <v>1170522.9483</v>
      </c>
    </row>
    <row r="26" spans="1:16" x14ac:dyDescent="0.15">
      <c r="A26" s="193"/>
      <c r="B26" s="193"/>
      <c r="C26" s="329"/>
      <c r="D26" s="201"/>
      <c r="E26" s="193"/>
      <c r="F26" s="203"/>
      <c r="G26" s="329"/>
      <c r="H26" s="201" t="s">
        <v>1326</v>
      </c>
      <c r="I26" s="329">
        <v>12956.99</v>
      </c>
      <c r="J26" s="193" t="s">
        <v>1282</v>
      </c>
      <c r="K26" s="193"/>
      <c r="L26" s="329"/>
      <c r="M26" s="193"/>
      <c r="N26" s="329">
        <f t="shared" si="10"/>
        <v>34109.915300000037</v>
      </c>
      <c r="O26" s="329">
        <f t="shared" si="11"/>
        <v>1157565.9583000001</v>
      </c>
    </row>
    <row r="27" spans="1:16" x14ac:dyDescent="0.15">
      <c r="A27" s="193"/>
      <c r="B27" s="193"/>
      <c r="C27" s="329"/>
      <c r="D27" s="201"/>
      <c r="E27" s="193"/>
      <c r="F27" s="203"/>
      <c r="G27" s="329"/>
      <c r="H27" s="201" t="s">
        <v>1327</v>
      </c>
      <c r="I27" s="329">
        <v>15712.669999999998</v>
      </c>
      <c r="J27" s="193" t="s">
        <v>1282</v>
      </c>
      <c r="K27" s="193"/>
      <c r="L27" s="329"/>
      <c r="M27" s="193"/>
      <c r="N27" s="329">
        <f t="shared" si="10"/>
        <v>18397.245300000039</v>
      </c>
      <c r="O27" s="329">
        <f t="shared" si="11"/>
        <v>1141853.2883000001</v>
      </c>
    </row>
    <row r="28" spans="1:16" x14ac:dyDescent="0.15">
      <c r="A28" s="193"/>
      <c r="B28" s="193"/>
      <c r="C28" s="329"/>
      <c r="D28" s="201"/>
      <c r="E28" s="193"/>
      <c r="F28" s="203"/>
      <c r="G28" s="329"/>
      <c r="H28" s="201" t="s">
        <v>1318</v>
      </c>
      <c r="I28" s="329">
        <v>18397.244999999999</v>
      </c>
      <c r="J28" s="193" t="s">
        <v>1282</v>
      </c>
      <c r="K28" s="193"/>
      <c r="L28" s="329"/>
      <c r="M28" s="193"/>
      <c r="N28" s="329">
        <f t="shared" ref="N28:N31" si="12">+N27-I28-L28</f>
        <v>3.0000003971508704E-4</v>
      </c>
      <c r="O28" s="329">
        <f t="shared" ref="O28:O31" si="13">O27+G28-I28-L28</f>
        <v>1123456.0433</v>
      </c>
    </row>
    <row r="29" spans="1:16" x14ac:dyDescent="0.15">
      <c r="A29" s="193"/>
      <c r="B29" s="193"/>
      <c r="C29" s="329"/>
      <c r="D29" s="201"/>
      <c r="E29" s="193"/>
      <c r="F29" s="203"/>
      <c r="G29" s="329"/>
      <c r="H29" s="201" t="s">
        <v>1318</v>
      </c>
      <c r="I29" s="329">
        <v>54358.834999999999</v>
      </c>
      <c r="J29" s="203" t="s">
        <v>1289</v>
      </c>
      <c r="K29" s="193" t="s">
        <v>1364</v>
      </c>
      <c r="L29" s="329">
        <v>1219.52</v>
      </c>
      <c r="M29" s="203" t="s">
        <v>1289</v>
      </c>
      <c r="N29" s="329">
        <f>G15+N28-I29-L29</f>
        <v>124007.80330000004</v>
      </c>
      <c r="O29" s="329">
        <f t="shared" si="13"/>
        <v>1067877.6883</v>
      </c>
    </row>
    <row r="30" spans="1:16" x14ac:dyDescent="0.15">
      <c r="A30" s="193"/>
      <c r="B30" s="193"/>
      <c r="C30" s="329"/>
      <c r="D30" s="201"/>
      <c r="E30" s="193"/>
      <c r="F30" s="203"/>
      <c r="G30" s="329"/>
      <c r="H30" s="201" t="s">
        <v>1318</v>
      </c>
      <c r="I30" s="329"/>
      <c r="J30" s="193"/>
      <c r="K30" s="193" t="s">
        <v>1364</v>
      </c>
      <c r="L30" s="329">
        <v>329.33</v>
      </c>
      <c r="M30" s="203" t="s">
        <v>1289</v>
      </c>
      <c r="N30" s="329">
        <f t="shared" si="12"/>
        <v>123678.47330000004</v>
      </c>
      <c r="O30" s="329">
        <f t="shared" si="13"/>
        <v>1067548.3583</v>
      </c>
    </row>
    <row r="31" spans="1:16" x14ac:dyDescent="0.15">
      <c r="A31" s="193"/>
      <c r="B31" s="193"/>
      <c r="C31" s="329"/>
      <c r="D31" s="201"/>
      <c r="E31" s="193"/>
      <c r="F31" s="203"/>
      <c r="G31" s="329"/>
      <c r="H31" s="201" t="s">
        <v>1318</v>
      </c>
      <c r="I31" s="329"/>
      <c r="J31" s="193"/>
      <c r="K31" s="193" t="s">
        <v>1364</v>
      </c>
      <c r="L31" s="329">
        <v>2996.91</v>
      </c>
      <c r="M31" s="203" t="s">
        <v>1289</v>
      </c>
      <c r="N31" s="329">
        <f t="shared" si="12"/>
        <v>120681.56330000004</v>
      </c>
      <c r="O31" s="329">
        <f t="shared" si="13"/>
        <v>1064551.4483</v>
      </c>
      <c r="P31" s="259"/>
    </row>
    <row r="32" spans="1:16" x14ac:dyDescent="0.15">
      <c r="A32" s="193"/>
      <c r="B32" s="193"/>
      <c r="C32" s="329"/>
      <c r="D32" s="201"/>
      <c r="E32" s="193"/>
      <c r="F32" s="203"/>
      <c r="G32" s="329"/>
      <c r="H32" s="201" t="s">
        <v>1318</v>
      </c>
      <c r="I32" s="329"/>
      <c r="J32" s="193"/>
      <c r="K32" s="193" t="s">
        <v>1364</v>
      </c>
      <c r="L32" s="329">
        <v>34703.480000000003</v>
      </c>
      <c r="M32" s="203" t="s">
        <v>1289</v>
      </c>
      <c r="N32" s="329">
        <f t="shared" si="10"/>
        <v>85978.083300000028</v>
      </c>
      <c r="O32" s="329">
        <f t="shared" si="11"/>
        <v>1029847.9683000001</v>
      </c>
      <c r="P32" s="259"/>
    </row>
    <row r="33" spans="1:16" x14ac:dyDescent="0.15">
      <c r="A33" s="193"/>
      <c r="B33" s="193"/>
      <c r="C33" s="329"/>
      <c r="D33" s="201"/>
      <c r="E33" s="193"/>
      <c r="F33" s="203"/>
      <c r="G33" s="329"/>
      <c r="H33" s="201" t="s">
        <v>1328</v>
      </c>
      <c r="I33" s="329">
        <v>5167.97</v>
      </c>
      <c r="J33" s="203" t="s">
        <v>1289</v>
      </c>
      <c r="K33" s="193" t="s">
        <v>1364</v>
      </c>
      <c r="L33" s="329">
        <v>21908.25</v>
      </c>
      <c r="M33" s="203" t="s">
        <v>1289</v>
      </c>
      <c r="N33" s="329">
        <f t="shared" si="10"/>
        <v>58901.863300000026</v>
      </c>
      <c r="O33" s="329">
        <f t="shared" si="11"/>
        <v>1002771.7483000001</v>
      </c>
      <c r="P33" s="259"/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1328</v>
      </c>
      <c r="I34" s="329"/>
      <c r="J34" s="193"/>
      <c r="K34" s="193" t="s">
        <v>1364</v>
      </c>
      <c r="L34" s="329">
        <v>22075.89</v>
      </c>
      <c r="M34" s="203" t="s">
        <v>1289</v>
      </c>
      <c r="N34" s="329">
        <f t="shared" si="10"/>
        <v>36825.973300000027</v>
      </c>
      <c r="O34" s="329">
        <f t="shared" si="11"/>
        <v>980695.85830000008</v>
      </c>
      <c r="P34" s="259"/>
    </row>
    <row r="35" spans="1:16" x14ac:dyDescent="0.15">
      <c r="A35" s="193"/>
      <c r="B35" s="193"/>
      <c r="C35" s="329"/>
      <c r="D35" s="201" t="s">
        <v>1319</v>
      </c>
      <c r="E35" s="193" t="s">
        <v>319</v>
      </c>
      <c r="F35" s="203" t="s">
        <v>1289</v>
      </c>
      <c r="G35" s="329">
        <v>11459.647999999999</v>
      </c>
      <c r="H35" s="201" t="s">
        <v>1319</v>
      </c>
      <c r="I35" s="329">
        <v>36825.972999999998</v>
      </c>
      <c r="J35" s="203" t="s">
        <v>1289</v>
      </c>
      <c r="K35" s="193"/>
      <c r="L35" s="329"/>
      <c r="M35" s="193"/>
      <c r="N35" s="329">
        <f t="shared" ref="N35:N43" si="14">+N34-I35-L35</f>
        <v>3.0000002880115062E-4</v>
      </c>
      <c r="O35" s="329">
        <f t="shared" ref="O35:O43" si="15">O34+G35-I35-L35</f>
        <v>955329.53330000013</v>
      </c>
      <c r="P35" s="259"/>
    </row>
    <row r="36" spans="1:16" x14ac:dyDescent="0.15">
      <c r="A36" s="193"/>
      <c r="B36" s="193"/>
      <c r="C36" s="329"/>
      <c r="D36" s="201" t="s">
        <v>1319</v>
      </c>
      <c r="E36" s="193" t="s">
        <v>319</v>
      </c>
      <c r="F36" s="203" t="s">
        <v>1347</v>
      </c>
      <c r="G36" s="329">
        <v>78519.053</v>
      </c>
      <c r="H36" s="201" t="s">
        <v>1319</v>
      </c>
      <c r="I36" s="329">
        <v>134753</v>
      </c>
      <c r="J36" s="203" t="s">
        <v>1351</v>
      </c>
      <c r="K36" s="193"/>
      <c r="L36" s="329"/>
      <c r="M36" s="193"/>
      <c r="N36" s="329">
        <f>G16+N35-I36-L36</f>
        <v>3.0000001424923539E-4</v>
      </c>
      <c r="O36" s="329">
        <f t="shared" si="15"/>
        <v>899095.58630000008</v>
      </c>
      <c r="P36" s="259"/>
    </row>
    <row r="37" spans="1:16" x14ac:dyDescent="0.15">
      <c r="A37" s="193"/>
      <c r="B37" s="193"/>
      <c r="C37" s="329"/>
      <c r="D37" s="201" t="s">
        <v>1319</v>
      </c>
      <c r="E37" s="193" t="s">
        <v>1295</v>
      </c>
      <c r="F37" s="193" t="s">
        <v>1296</v>
      </c>
      <c r="G37" s="329">
        <v>107718</v>
      </c>
      <c r="H37" s="201" t="s">
        <v>1319</v>
      </c>
      <c r="I37" s="329">
        <v>61174.07</v>
      </c>
      <c r="J37" s="203" t="s">
        <v>1289</v>
      </c>
      <c r="K37" s="193" t="s">
        <v>1364</v>
      </c>
      <c r="L37" s="329">
        <v>28702.448</v>
      </c>
      <c r="M37" s="203" t="s">
        <v>1289</v>
      </c>
      <c r="N37" s="329">
        <f>G20+N36-I37-L37</f>
        <v>3.0000001061125658E-4</v>
      </c>
      <c r="O37" s="329">
        <f t="shared" si="15"/>
        <v>916937.06830000016</v>
      </c>
      <c r="P37" s="259"/>
    </row>
    <row r="38" spans="1:16" x14ac:dyDescent="0.15">
      <c r="A38" s="193"/>
      <c r="B38" s="193"/>
      <c r="C38" s="329"/>
      <c r="D38" s="201" t="s">
        <v>1319</v>
      </c>
      <c r="E38" s="193" t="s">
        <v>1295</v>
      </c>
      <c r="F38" s="193" t="s">
        <v>1289</v>
      </c>
      <c r="G38" s="329">
        <v>27043.901000000002</v>
      </c>
      <c r="H38" s="201" t="s">
        <v>1319</v>
      </c>
      <c r="I38" s="329"/>
      <c r="J38" s="203"/>
      <c r="K38" s="193" t="s">
        <v>1365</v>
      </c>
      <c r="L38" s="329">
        <v>10684.502</v>
      </c>
      <c r="M38" s="193" t="s">
        <v>1296</v>
      </c>
      <c r="N38" s="329">
        <f>G21+G24+N37-I38-L38</f>
        <v>708555.86529999995</v>
      </c>
      <c r="O38" s="329">
        <f t="shared" ref="O38:O41" si="16">O37+G38-I38-L38</f>
        <v>933296.46730000013</v>
      </c>
      <c r="P38" s="259"/>
    </row>
    <row r="39" spans="1:16" x14ac:dyDescent="0.15">
      <c r="A39" s="193"/>
      <c r="B39" s="193"/>
      <c r="C39" s="329"/>
      <c r="D39" s="201"/>
      <c r="E39" s="193"/>
      <c r="F39" s="193"/>
      <c r="G39" s="329"/>
      <c r="H39" s="201" t="s">
        <v>1319</v>
      </c>
      <c r="I39" s="329"/>
      <c r="J39" s="203"/>
      <c r="K39" s="193" t="s">
        <v>1365</v>
      </c>
      <c r="L39" s="329">
        <v>33575.35</v>
      </c>
      <c r="M39" s="193" t="s">
        <v>1296</v>
      </c>
      <c r="N39" s="329">
        <f t="shared" ref="N39:N41" si="17">+N38-I39-L39</f>
        <v>674980.51529999997</v>
      </c>
      <c r="O39" s="329">
        <f t="shared" si="16"/>
        <v>899721.11730000016</v>
      </c>
      <c r="P39" s="259"/>
    </row>
    <row r="40" spans="1:16" x14ac:dyDescent="0.15">
      <c r="A40" s="193"/>
      <c r="B40" s="193"/>
      <c r="C40" s="329"/>
      <c r="D40" s="201"/>
      <c r="E40" s="193"/>
      <c r="F40" s="193"/>
      <c r="G40" s="329"/>
      <c r="H40" s="201" t="s">
        <v>1319</v>
      </c>
      <c r="I40" s="329"/>
      <c r="J40" s="203"/>
      <c r="K40" s="193"/>
      <c r="L40" s="329"/>
      <c r="M40" s="193"/>
      <c r="N40" s="329">
        <f t="shared" si="17"/>
        <v>674980.51529999997</v>
      </c>
      <c r="O40" s="329">
        <f t="shared" si="16"/>
        <v>899721.11730000016</v>
      </c>
      <c r="P40" s="259"/>
    </row>
    <row r="41" spans="1:16" x14ac:dyDescent="0.15">
      <c r="A41" s="193"/>
      <c r="B41" s="193"/>
      <c r="C41" s="329"/>
      <c r="D41" s="201"/>
      <c r="E41" s="193"/>
      <c r="F41" s="193"/>
      <c r="G41" s="329"/>
      <c r="H41" s="201" t="s">
        <v>1319</v>
      </c>
      <c r="I41" s="329"/>
      <c r="J41" s="203"/>
      <c r="K41" s="193"/>
      <c r="L41" s="329"/>
      <c r="M41" s="193"/>
      <c r="N41" s="329">
        <f t="shared" si="17"/>
        <v>674980.51529999997</v>
      </c>
      <c r="O41" s="329">
        <f t="shared" si="16"/>
        <v>899721.11730000016</v>
      </c>
      <c r="P41" s="259"/>
    </row>
    <row r="42" spans="1:16" x14ac:dyDescent="0.15">
      <c r="A42" s="193"/>
      <c r="B42" s="193"/>
      <c r="C42" s="329"/>
      <c r="D42" s="201" t="s">
        <v>1329</v>
      </c>
      <c r="E42" s="193" t="s">
        <v>1295</v>
      </c>
      <c r="F42" s="193" t="s">
        <v>1289</v>
      </c>
      <c r="G42" s="329">
        <v>135318.40700000001</v>
      </c>
      <c r="H42" s="201" t="s">
        <v>1329</v>
      </c>
      <c r="I42" s="329">
        <v>3440.06</v>
      </c>
      <c r="J42" s="193" t="s">
        <v>1296</v>
      </c>
      <c r="K42" s="193" t="s">
        <v>1365</v>
      </c>
      <c r="L42" s="329">
        <v>34324.75</v>
      </c>
      <c r="M42" s="193" t="s">
        <v>1296</v>
      </c>
      <c r="N42" s="329">
        <f t="shared" si="14"/>
        <v>637215.70529999991</v>
      </c>
      <c r="O42" s="329">
        <f t="shared" si="15"/>
        <v>997274.71430000011</v>
      </c>
      <c r="P42" s="259"/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1330</v>
      </c>
      <c r="I43" s="329">
        <v>4232.5600000000004</v>
      </c>
      <c r="J43" s="193" t="s">
        <v>1296</v>
      </c>
      <c r="K43" s="193" t="s">
        <v>1365</v>
      </c>
      <c r="L43" s="329">
        <v>30035.25</v>
      </c>
      <c r="M43" s="193" t="s">
        <v>1296</v>
      </c>
      <c r="N43" s="329">
        <f t="shared" si="14"/>
        <v>602947.89529999986</v>
      </c>
      <c r="O43" s="329">
        <f t="shared" si="15"/>
        <v>963006.90430000005</v>
      </c>
      <c r="P43" s="259"/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1330</v>
      </c>
      <c r="I44" s="329"/>
      <c r="J44" s="203"/>
      <c r="K44" s="193" t="s">
        <v>1365</v>
      </c>
      <c r="L44" s="329">
        <v>4433.25</v>
      </c>
      <c r="M44" s="193" t="s">
        <v>1296</v>
      </c>
      <c r="N44" s="329">
        <f t="shared" si="10"/>
        <v>598514.64529999986</v>
      </c>
      <c r="O44" s="329">
        <f t="shared" si="11"/>
        <v>958573.65430000005</v>
      </c>
      <c r="P44" s="259"/>
    </row>
    <row r="45" spans="1:16" x14ac:dyDescent="0.15">
      <c r="A45" s="193"/>
      <c r="B45" s="193"/>
      <c r="C45" s="329"/>
      <c r="D45" s="201"/>
      <c r="E45" s="193"/>
      <c r="F45" s="203"/>
      <c r="G45" s="329"/>
      <c r="H45" s="201" t="s">
        <v>1330</v>
      </c>
      <c r="I45" s="329"/>
      <c r="J45" s="203"/>
      <c r="K45" s="193" t="s">
        <v>1365</v>
      </c>
      <c r="L45" s="329">
        <v>68635.45</v>
      </c>
      <c r="M45" s="193" t="s">
        <v>1296</v>
      </c>
      <c r="N45" s="329">
        <f t="shared" si="10"/>
        <v>529879.1952999999</v>
      </c>
      <c r="O45" s="329">
        <f t="shared" si="11"/>
        <v>889938.2043000001</v>
      </c>
      <c r="P45" s="259"/>
    </row>
    <row r="46" spans="1:16" x14ac:dyDescent="0.15">
      <c r="A46" s="193"/>
      <c r="B46" s="193"/>
      <c r="C46" s="329"/>
      <c r="D46" s="201"/>
      <c r="E46" s="193"/>
      <c r="F46" s="203"/>
      <c r="G46" s="329"/>
      <c r="H46" s="201" t="s">
        <v>1330</v>
      </c>
      <c r="I46" s="329"/>
      <c r="J46" s="203"/>
      <c r="K46" s="193" t="s">
        <v>1365</v>
      </c>
      <c r="L46" s="329">
        <v>3494.68</v>
      </c>
      <c r="M46" s="193" t="s">
        <v>1296</v>
      </c>
      <c r="N46" s="329">
        <f t="shared" si="10"/>
        <v>526384.51529999985</v>
      </c>
      <c r="O46" s="329">
        <f t="shared" si="11"/>
        <v>886443.52430000005</v>
      </c>
      <c r="P46" s="259"/>
    </row>
    <row r="47" spans="1:16" x14ac:dyDescent="0.15">
      <c r="A47" s="193"/>
      <c r="B47" s="193"/>
      <c r="C47" s="329"/>
      <c r="D47" s="201"/>
      <c r="E47" s="193"/>
      <c r="F47" s="203"/>
      <c r="G47" s="329"/>
      <c r="H47" s="201" t="s">
        <v>1330</v>
      </c>
      <c r="I47" s="329"/>
      <c r="J47" s="203"/>
      <c r="K47" s="193" t="s">
        <v>1365</v>
      </c>
      <c r="L47" s="329">
        <v>38435.449999999997</v>
      </c>
      <c r="M47" s="193" t="s">
        <v>1296</v>
      </c>
      <c r="N47" s="329">
        <f t="shared" si="10"/>
        <v>487949.06529999984</v>
      </c>
      <c r="O47" s="329">
        <f t="shared" si="11"/>
        <v>848008.07430000009</v>
      </c>
      <c r="P47" s="259"/>
    </row>
    <row r="48" spans="1:16" x14ac:dyDescent="0.15">
      <c r="A48" s="193"/>
      <c r="B48" s="193"/>
      <c r="C48" s="329"/>
      <c r="D48" s="201" t="s">
        <v>1331</v>
      </c>
      <c r="E48" s="193" t="s">
        <v>319</v>
      </c>
      <c r="F48" s="203" t="s">
        <v>1347</v>
      </c>
      <c r="G48" s="329">
        <v>135151.23300000001</v>
      </c>
      <c r="H48" s="201" t="s">
        <v>1331</v>
      </c>
      <c r="I48" s="329">
        <v>11191.1</v>
      </c>
      <c r="J48" s="193" t="s">
        <v>1296</v>
      </c>
      <c r="K48" s="193" t="s">
        <v>1365</v>
      </c>
      <c r="L48" s="329">
        <v>1366.06</v>
      </c>
      <c r="M48" s="193" t="s">
        <v>1296</v>
      </c>
      <c r="N48" s="329">
        <f t="shared" si="10"/>
        <v>475391.90529999987</v>
      </c>
      <c r="O48" s="329">
        <f t="shared" si="11"/>
        <v>970602.14730000007</v>
      </c>
      <c r="P48" s="259"/>
    </row>
    <row r="49" spans="1:16" x14ac:dyDescent="0.15">
      <c r="A49" s="193"/>
      <c r="B49" s="193"/>
      <c r="C49" s="329"/>
      <c r="D49" s="201"/>
      <c r="E49" s="193"/>
      <c r="F49" s="203"/>
      <c r="G49" s="329"/>
      <c r="H49" s="201" t="s">
        <v>1331</v>
      </c>
      <c r="I49" s="329"/>
      <c r="J49" s="203"/>
      <c r="K49" s="193" t="s">
        <v>1365</v>
      </c>
      <c r="L49" s="329">
        <v>35108.1</v>
      </c>
      <c r="M49" s="193" t="s">
        <v>1296</v>
      </c>
      <c r="N49" s="329">
        <f t="shared" si="10"/>
        <v>440283.80529999989</v>
      </c>
      <c r="O49" s="329">
        <f t="shared" si="11"/>
        <v>935494.04730000009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1331</v>
      </c>
      <c r="I50" s="329"/>
      <c r="J50" s="203"/>
      <c r="K50" s="193" t="s">
        <v>1365</v>
      </c>
      <c r="L50" s="329">
        <v>32793.39</v>
      </c>
      <c r="M50" s="193" t="s">
        <v>1296</v>
      </c>
      <c r="N50" s="329">
        <f t="shared" si="10"/>
        <v>407490.41529999988</v>
      </c>
      <c r="O50" s="329">
        <f t="shared" si="11"/>
        <v>902700.65730000008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1331</v>
      </c>
      <c r="I51" s="329"/>
      <c r="J51" s="203"/>
      <c r="K51" s="193" t="s">
        <v>1365</v>
      </c>
      <c r="L51" s="329">
        <v>680.03</v>
      </c>
      <c r="M51" s="193" t="s">
        <v>1296</v>
      </c>
      <c r="N51" s="329">
        <f t="shared" si="10"/>
        <v>406810.38529999985</v>
      </c>
      <c r="O51" s="329">
        <f t="shared" si="11"/>
        <v>902020.62730000005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1331</v>
      </c>
      <c r="I52" s="329"/>
      <c r="J52" s="193"/>
      <c r="K52" s="193" t="s">
        <v>1365</v>
      </c>
      <c r="L52" s="329">
        <v>27856.400000000001</v>
      </c>
      <c r="M52" s="193" t="s">
        <v>1296</v>
      </c>
      <c r="N52" s="329">
        <f t="shared" si="10"/>
        <v>378953.98529999983</v>
      </c>
      <c r="O52" s="329">
        <f t="shared" si="11"/>
        <v>874164.22730000003</v>
      </c>
      <c r="P52" s="259"/>
    </row>
    <row r="53" spans="1:16" x14ac:dyDescent="0.15">
      <c r="A53" s="193"/>
      <c r="B53" s="193"/>
      <c r="C53" s="329"/>
      <c r="D53" s="201"/>
      <c r="E53" s="193"/>
      <c r="F53" s="203"/>
      <c r="G53" s="329"/>
      <c r="H53" s="201" t="s">
        <v>1331</v>
      </c>
      <c r="I53" s="329"/>
      <c r="J53" s="203"/>
      <c r="K53" s="193" t="s">
        <v>1365</v>
      </c>
      <c r="L53" s="329">
        <v>4643.3999999999996</v>
      </c>
      <c r="M53" s="193" t="s">
        <v>1296</v>
      </c>
      <c r="N53" s="329">
        <f t="shared" si="10"/>
        <v>374310.5852999998</v>
      </c>
      <c r="O53" s="329">
        <f t="shared" si="11"/>
        <v>869520.8273</v>
      </c>
      <c r="P53" s="259"/>
    </row>
    <row r="54" spans="1:16" x14ac:dyDescent="0.15">
      <c r="A54" s="193"/>
      <c r="B54" s="193"/>
      <c r="C54" s="329"/>
      <c r="D54" s="201" t="s">
        <v>1332</v>
      </c>
      <c r="E54" s="193" t="s">
        <v>1295</v>
      </c>
      <c r="F54" s="193" t="s">
        <v>1289</v>
      </c>
      <c r="G54" s="329">
        <v>225274.68400000001</v>
      </c>
      <c r="H54" s="201" t="s">
        <v>1332</v>
      </c>
      <c r="I54" s="329">
        <v>16458.259999999998</v>
      </c>
      <c r="J54" s="193" t="s">
        <v>1296</v>
      </c>
      <c r="K54" s="193" t="s">
        <v>1365</v>
      </c>
      <c r="L54" s="329">
        <v>1578.92</v>
      </c>
      <c r="M54" s="193" t="s">
        <v>1296</v>
      </c>
      <c r="N54" s="329">
        <f t="shared" si="10"/>
        <v>356273.40529999981</v>
      </c>
      <c r="O54" s="329">
        <f t="shared" si="11"/>
        <v>1076758.3313</v>
      </c>
      <c r="P54" s="259"/>
    </row>
    <row r="55" spans="1:16" x14ac:dyDescent="0.15">
      <c r="A55" s="193"/>
      <c r="B55" s="193"/>
      <c r="C55" s="329"/>
      <c r="D55" s="201"/>
      <c r="E55" s="193"/>
      <c r="F55" s="193"/>
      <c r="G55" s="329"/>
      <c r="H55" s="201" t="s">
        <v>1332</v>
      </c>
      <c r="I55" s="329"/>
      <c r="J55" s="203"/>
      <c r="K55" s="193" t="s">
        <v>1365</v>
      </c>
      <c r="L55" s="329">
        <v>4131.55</v>
      </c>
      <c r="M55" s="193" t="s">
        <v>1296</v>
      </c>
      <c r="N55" s="329">
        <f t="shared" si="10"/>
        <v>352141.85529999982</v>
      </c>
      <c r="O55" s="329">
        <f t="shared" si="11"/>
        <v>1072626.7812999999</v>
      </c>
      <c r="P55" s="259"/>
    </row>
    <row r="56" spans="1:16" x14ac:dyDescent="0.15">
      <c r="A56" s="193"/>
      <c r="B56" s="193"/>
      <c r="C56" s="329"/>
      <c r="D56" s="201"/>
      <c r="E56" s="193"/>
      <c r="F56" s="203"/>
      <c r="G56" s="329"/>
      <c r="H56" s="201" t="s">
        <v>1320</v>
      </c>
      <c r="I56" s="329">
        <v>352141.85499999998</v>
      </c>
      <c r="J56" s="193" t="s">
        <v>1296</v>
      </c>
      <c r="K56" s="193"/>
      <c r="L56" s="329"/>
      <c r="M56" s="193"/>
      <c r="N56" s="329">
        <f t="shared" ref="N56" si="18">+N55-I56-L56</f>
        <v>2.9999983962625265E-4</v>
      </c>
      <c r="O56" s="329">
        <f t="shared" ref="O56:O59" si="19">O55+G56-I56-L56</f>
        <v>720484.92629999993</v>
      </c>
      <c r="P56" s="259"/>
    </row>
    <row r="57" spans="1:16" x14ac:dyDescent="0.15">
      <c r="A57" s="193"/>
      <c r="B57" s="193"/>
      <c r="C57" s="329"/>
      <c r="D57" s="201"/>
      <c r="E57" s="193"/>
      <c r="F57" s="203"/>
      <c r="G57" s="329"/>
      <c r="H57" s="201" t="s">
        <v>1320</v>
      </c>
      <c r="I57" s="329">
        <v>11459.647999999999</v>
      </c>
      <c r="J57" s="203" t="s">
        <v>1289</v>
      </c>
      <c r="K57" s="193"/>
      <c r="L57" s="329"/>
      <c r="M57" s="193"/>
      <c r="N57" s="329">
        <f>G35+N56-I57-L57</f>
        <v>2.9999983962625265E-4</v>
      </c>
      <c r="O57" s="329">
        <f t="shared" si="19"/>
        <v>709025.27829999989</v>
      </c>
      <c r="P57" s="259"/>
    </row>
    <row r="58" spans="1:16" x14ac:dyDescent="0.15">
      <c r="A58" s="193"/>
      <c r="B58" s="193"/>
      <c r="C58" s="329"/>
      <c r="D58" s="201"/>
      <c r="E58" s="193"/>
      <c r="F58" s="203"/>
      <c r="G58" s="329"/>
      <c r="H58" s="201" t="s">
        <v>1320</v>
      </c>
      <c r="I58" s="329">
        <v>78519.053</v>
      </c>
      <c r="J58" s="203" t="s">
        <v>1347</v>
      </c>
      <c r="K58" s="193"/>
      <c r="L58" s="329"/>
      <c r="M58" s="193"/>
      <c r="N58" s="329">
        <f>G36+N57-I58-L58</f>
        <v>2.9999983962625265E-4</v>
      </c>
      <c r="O58" s="329">
        <f t="shared" si="19"/>
        <v>630506.22529999993</v>
      </c>
      <c r="P58" s="259"/>
    </row>
    <row r="59" spans="1:16" x14ac:dyDescent="0.15">
      <c r="A59" s="193"/>
      <c r="B59" s="193"/>
      <c r="C59" s="329"/>
      <c r="D59" s="201"/>
      <c r="E59" s="193"/>
      <c r="F59" s="203"/>
      <c r="G59" s="329"/>
      <c r="H59" s="201" t="s">
        <v>1320</v>
      </c>
      <c r="I59" s="329">
        <v>12775.984</v>
      </c>
      <c r="J59" s="193" t="s">
        <v>1296</v>
      </c>
      <c r="K59" s="193"/>
      <c r="L59" s="329"/>
      <c r="M59" s="193"/>
      <c r="N59" s="329">
        <f>G37+N58-I59-L59</f>
        <v>94942.016299999843</v>
      </c>
      <c r="O59" s="329">
        <f t="shared" si="19"/>
        <v>617730.24129999988</v>
      </c>
      <c r="P59" s="259"/>
    </row>
    <row r="60" spans="1:16" x14ac:dyDescent="0.15">
      <c r="A60" s="193"/>
      <c r="B60" s="193"/>
      <c r="C60" s="329"/>
      <c r="D60" s="201"/>
      <c r="E60" s="193"/>
      <c r="F60" s="203"/>
      <c r="G60" s="329"/>
      <c r="H60" s="201" t="s">
        <v>1320</v>
      </c>
      <c r="I60" s="329"/>
      <c r="J60" s="203"/>
      <c r="K60" s="193" t="s">
        <v>1365</v>
      </c>
      <c r="L60" s="329">
        <v>33177.21</v>
      </c>
      <c r="M60" s="193" t="s">
        <v>1296</v>
      </c>
      <c r="N60" s="329">
        <f t="shared" ref="N60:N134" si="20">+N59-I60-L60</f>
        <v>61764.806299999844</v>
      </c>
      <c r="O60" s="329">
        <f t="shared" ref="O60:O134" si="21">O59+G60-I60-L60</f>
        <v>584553.03129999992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1320</v>
      </c>
      <c r="I61" s="329"/>
      <c r="J61" s="203"/>
      <c r="K61" s="193" t="s">
        <v>1365</v>
      </c>
      <c r="L61" s="329">
        <v>545.28</v>
      </c>
      <c r="M61" s="193" t="s">
        <v>1296</v>
      </c>
      <c r="N61" s="329">
        <f t="shared" si="20"/>
        <v>61219.526299999845</v>
      </c>
      <c r="O61" s="329">
        <f t="shared" si="21"/>
        <v>584007.75129999989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1320</v>
      </c>
      <c r="I62" s="329"/>
      <c r="J62" s="203"/>
      <c r="K62" s="193" t="s">
        <v>1365</v>
      </c>
      <c r="L62" s="329">
        <v>30210.12</v>
      </c>
      <c r="M62" s="193" t="s">
        <v>1296</v>
      </c>
      <c r="N62" s="329">
        <f t="shared" si="20"/>
        <v>31009.406299999846</v>
      </c>
      <c r="O62" s="329">
        <f t="shared" si="21"/>
        <v>553797.63129999989</v>
      </c>
      <c r="P62" s="259"/>
    </row>
    <row r="63" spans="1:16" x14ac:dyDescent="0.15">
      <c r="A63" s="193"/>
      <c r="B63" s="193"/>
      <c r="C63" s="329"/>
      <c r="D63" s="201"/>
      <c r="E63" s="193"/>
      <c r="F63" s="193"/>
      <c r="G63" s="329"/>
      <c r="H63" s="201" t="s">
        <v>1320</v>
      </c>
      <c r="I63" s="329"/>
      <c r="J63" s="203"/>
      <c r="K63" s="193" t="s">
        <v>1365</v>
      </c>
      <c r="L63" s="329">
        <v>1306.28</v>
      </c>
      <c r="M63" s="193" t="s">
        <v>1296</v>
      </c>
      <c r="N63" s="329">
        <f t="shared" si="20"/>
        <v>29703.126299999847</v>
      </c>
      <c r="O63" s="329">
        <f t="shared" si="21"/>
        <v>552491.35129999986</v>
      </c>
      <c r="P63" s="259"/>
    </row>
    <row r="64" spans="1:16" x14ac:dyDescent="0.15">
      <c r="A64" s="193"/>
      <c r="B64" s="193"/>
      <c r="C64" s="329"/>
      <c r="D64" s="201"/>
      <c r="E64" s="193"/>
      <c r="F64" s="203"/>
      <c r="G64" s="329"/>
      <c r="H64" s="201" t="s">
        <v>1320</v>
      </c>
      <c r="I64" s="329"/>
      <c r="J64" s="203"/>
      <c r="K64" s="193" t="s">
        <v>1365</v>
      </c>
      <c r="L64" s="329">
        <v>29703.126</v>
      </c>
      <c r="M64" s="193" t="s">
        <v>1296</v>
      </c>
      <c r="N64" s="329">
        <f t="shared" si="20"/>
        <v>2.9999984690221027E-4</v>
      </c>
      <c r="O64" s="329">
        <f t="shared" si="21"/>
        <v>522788.22529999987</v>
      </c>
      <c r="P64" s="259"/>
    </row>
    <row r="65" spans="1:16" x14ac:dyDescent="0.15">
      <c r="A65" s="193"/>
      <c r="B65" s="193"/>
      <c r="C65" s="329"/>
      <c r="D65" s="201"/>
      <c r="E65" s="193"/>
      <c r="F65" s="203"/>
      <c r="G65" s="329"/>
      <c r="H65" s="201" t="s">
        <v>1320</v>
      </c>
      <c r="I65" s="329"/>
      <c r="J65" s="203"/>
      <c r="K65" s="193" t="s">
        <v>1364</v>
      </c>
      <c r="L65" s="329">
        <v>15125.704</v>
      </c>
      <c r="M65" s="193" t="s">
        <v>1289</v>
      </c>
      <c r="N65" s="329">
        <f>G38+G42+N64-I65-L65</f>
        <v>147236.60429999986</v>
      </c>
      <c r="O65" s="329">
        <f t="shared" ref="O65:O69" si="22">O64+G65-I65-L65</f>
        <v>507662.52129999985</v>
      </c>
      <c r="P65" s="259"/>
    </row>
    <row r="66" spans="1:16" x14ac:dyDescent="0.15">
      <c r="A66" s="193"/>
      <c r="B66" s="193"/>
      <c r="C66" s="329"/>
      <c r="D66" s="201" t="s">
        <v>1333</v>
      </c>
      <c r="E66" s="193" t="s">
        <v>1283</v>
      </c>
      <c r="F66" s="203" t="s">
        <v>1352</v>
      </c>
      <c r="G66" s="329">
        <v>180105</v>
      </c>
      <c r="H66" s="201" t="s">
        <v>1333</v>
      </c>
      <c r="I66" s="329">
        <v>6143.7599999999993</v>
      </c>
      <c r="J66" s="193" t="s">
        <v>1289</v>
      </c>
      <c r="K66" s="193" t="s">
        <v>1364</v>
      </c>
      <c r="L66" s="329">
        <v>504.49</v>
      </c>
      <c r="M66" s="193" t="s">
        <v>1289</v>
      </c>
      <c r="N66" s="329">
        <f t="shared" ref="N66:N69" si="23">+N65-I66-L66</f>
        <v>140588.35429999986</v>
      </c>
      <c r="O66" s="329">
        <f t="shared" si="22"/>
        <v>681119.27129999991</v>
      </c>
      <c r="P66" s="259"/>
    </row>
    <row r="67" spans="1:16" x14ac:dyDescent="0.15">
      <c r="A67" s="193"/>
      <c r="B67" s="193"/>
      <c r="C67" s="329"/>
      <c r="D67" s="201"/>
      <c r="E67" s="193"/>
      <c r="F67" s="203"/>
      <c r="G67" s="329"/>
      <c r="H67" s="201" t="s">
        <v>1333</v>
      </c>
      <c r="I67" s="329"/>
      <c r="J67" s="203"/>
      <c r="K67" s="193" t="s">
        <v>1364</v>
      </c>
      <c r="L67" s="329">
        <v>63067.98</v>
      </c>
      <c r="M67" s="193" t="s">
        <v>1289</v>
      </c>
      <c r="N67" s="329">
        <f t="shared" si="23"/>
        <v>77520.37429999985</v>
      </c>
      <c r="O67" s="329">
        <f t="shared" si="22"/>
        <v>618051.29129999992</v>
      </c>
      <c r="P67" s="259"/>
    </row>
    <row r="68" spans="1:16" x14ac:dyDescent="0.15">
      <c r="A68" s="193"/>
      <c r="B68" s="193"/>
      <c r="C68" s="329"/>
      <c r="D68" s="201"/>
      <c r="E68" s="193"/>
      <c r="F68" s="193"/>
      <c r="G68" s="329"/>
      <c r="H68" s="201" t="s">
        <v>1333</v>
      </c>
      <c r="I68" s="329"/>
      <c r="J68" s="203"/>
      <c r="K68" s="193" t="s">
        <v>1364</v>
      </c>
      <c r="L68" s="329">
        <v>1569.41</v>
      </c>
      <c r="M68" s="193" t="s">
        <v>1289</v>
      </c>
      <c r="N68" s="329">
        <f t="shared" si="23"/>
        <v>75950.964299999847</v>
      </c>
      <c r="O68" s="329">
        <f t="shared" si="22"/>
        <v>616481.88129999989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1333</v>
      </c>
      <c r="I69" s="329"/>
      <c r="J69" s="203"/>
      <c r="K69" s="193" t="s">
        <v>1364</v>
      </c>
      <c r="L69" s="329">
        <v>35320.15</v>
      </c>
      <c r="M69" s="193" t="s">
        <v>1289</v>
      </c>
      <c r="N69" s="329">
        <f t="shared" si="23"/>
        <v>40630.814299999845</v>
      </c>
      <c r="O69" s="329">
        <f t="shared" si="22"/>
        <v>581161.73129999987</v>
      </c>
      <c r="P69" s="259"/>
    </row>
    <row r="70" spans="1:16" x14ac:dyDescent="0.15">
      <c r="A70" s="193"/>
      <c r="B70" s="193"/>
      <c r="C70" s="329"/>
      <c r="D70" s="201" t="s">
        <v>1334</v>
      </c>
      <c r="E70" s="193" t="s">
        <v>319</v>
      </c>
      <c r="F70" s="203" t="s">
        <v>1347</v>
      </c>
      <c r="G70" s="329">
        <v>87767.644</v>
      </c>
      <c r="H70" s="201" t="s">
        <v>1334</v>
      </c>
      <c r="I70" s="329">
        <v>12653.859999999999</v>
      </c>
      <c r="J70" s="193" t="s">
        <v>1289</v>
      </c>
      <c r="K70" s="193" t="s">
        <v>1364</v>
      </c>
      <c r="L70" s="329">
        <v>27976.954000000002</v>
      </c>
      <c r="M70" s="193" t="s">
        <v>1289</v>
      </c>
      <c r="N70" s="329">
        <f t="shared" si="20"/>
        <v>2.9999984326423146E-4</v>
      </c>
      <c r="O70" s="329">
        <f t="shared" si="21"/>
        <v>628298.56129999983</v>
      </c>
      <c r="P70" s="259"/>
    </row>
    <row r="71" spans="1:16" x14ac:dyDescent="0.15">
      <c r="A71" s="193"/>
      <c r="B71" s="193"/>
      <c r="C71" s="329"/>
      <c r="D71" s="201" t="s">
        <v>1334</v>
      </c>
      <c r="E71" s="193" t="s">
        <v>319</v>
      </c>
      <c r="F71" s="203" t="s">
        <v>1348</v>
      </c>
      <c r="G71" s="329">
        <v>47342.591</v>
      </c>
      <c r="H71" s="201" t="s">
        <v>1334</v>
      </c>
      <c r="I71" s="329"/>
      <c r="J71" s="203"/>
      <c r="K71" s="193" t="s">
        <v>1365</v>
      </c>
      <c r="L71" s="329">
        <v>8908.8559999999998</v>
      </c>
      <c r="M71" s="203" t="s">
        <v>1347</v>
      </c>
      <c r="N71" s="329">
        <f>G48+N70-I71-L71</f>
        <v>126242.37729999985</v>
      </c>
      <c r="O71" s="329">
        <f t="shared" ref="O71:O74" si="24">O70+G71-I71-L71</f>
        <v>666732.29629999981</v>
      </c>
      <c r="P71" s="259"/>
    </row>
    <row r="72" spans="1:16" x14ac:dyDescent="0.15">
      <c r="A72" s="193"/>
      <c r="B72" s="193"/>
      <c r="C72" s="329"/>
      <c r="D72" s="201" t="s">
        <v>1334</v>
      </c>
      <c r="E72" s="193" t="s">
        <v>1283</v>
      </c>
      <c r="F72" s="193" t="s">
        <v>1353</v>
      </c>
      <c r="G72" s="329">
        <v>44958</v>
      </c>
      <c r="H72" s="201" t="s">
        <v>1334</v>
      </c>
      <c r="I72" s="329"/>
      <c r="J72" s="203"/>
      <c r="K72" s="193" t="s">
        <v>1365</v>
      </c>
      <c r="L72" s="329">
        <v>107004.51</v>
      </c>
      <c r="M72" s="203" t="s">
        <v>1347</v>
      </c>
      <c r="N72" s="329">
        <f t="shared" ref="N72:N74" si="25">+N71-I72-L72</f>
        <v>19237.867299999853</v>
      </c>
      <c r="O72" s="329">
        <f t="shared" si="24"/>
        <v>604685.7862999998</v>
      </c>
      <c r="P72" s="259"/>
    </row>
    <row r="73" spans="1:16" x14ac:dyDescent="0.15">
      <c r="A73" s="193"/>
      <c r="B73" s="193"/>
      <c r="C73" s="329"/>
      <c r="D73" s="201"/>
      <c r="E73" s="193"/>
      <c r="F73" s="193"/>
      <c r="G73" s="329"/>
      <c r="H73" s="201" t="s">
        <v>1334</v>
      </c>
      <c r="I73" s="329"/>
      <c r="J73" s="203"/>
      <c r="K73" s="193" t="s">
        <v>1365</v>
      </c>
      <c r="L73" s="329">
        <v>4377.1099999999997</v>
      </c>
      <c r="M73" s="203" t="s">
        <v>1347</v>
      </c>
      <c r="N73" s="329">
        <f t="shared" si="25"/>
        <v>14860.757299999852</v>
      </c>
      <c r="O73" s="329">
        <f t="shared" si="24"/>
        <v>600308.67629999982</v>
      </c>
      <c r="P73" s="259"/>
    </row>
    <row r="74" spans="1:16" x14ac:dyDescent="0.15">
      <c r="A74" s="193"/>
      <c r="B74" s="193"/>
      <c r="C74" s="329"/>
      <c r="D74" s="201" t="s">
        <v>1335</v>
      </c>
      <c r="E74" s="193" t="s">
        <v>319</v>
      </c>
      <c r="F74" s="203" t="s">
        <v>1348</v>
      </c>
      <c r="G74" s="329">
        <v>180156.451</v>
      </c>
      <c r="H74" s="201" t="s">
        <v>1335</v>
      </c>
      <c r="I74" s="329">
        <v>5228.6299999999992</v>
      </c>
      <c r="J74" s="203" t="s">
        <v>1347</v>
      </c>
      <c r="K74" s="193" t="s">
        <v>1365</v>
      </c>
      <c r="L74" s="329">
        <v>9632.1270000000004</v>
      </c>
      <c r="M74" s="203" t="s">
        <v>1347</v>
      </c>
      <c r="N74" s="329">
        <f t="shared" si="25"/>
        <v>2.9999985235917848E-4</v>
      </c>
      <c r="O74" s="329">
        <f t="shared" si="24"/>
        <v>765604.37029999983</v>
      </c>
      <c r="P74" s="259"/>
    </row>
    <row r="75" spans="1:16" x14ac:dyDescent="0.15">
      <c r="A75" s="193"/>
      <c r="B75" s="193"/>
      <c r="C75" s="329"/>
      <c r="D75" s="201" t="s">
        <v>1335</v>
      </c>
      <c r="E75" s="193" t="s">
        <v>1283</v>
      </c>
      <c r="F75" s="193" t="s">
        <v>1353</v>
      </c>
      <c r="G75" s="329">
        <v>45026</v>
      </c>
      <c r="H75" s="201" t="s">
        <v>1335</v>
      </c>
      <c r="I75" s="329"/>
      <c r="J75" s="203"/>
      <c r="K75" s="193" t="s">
        <v>1364</v>
      </c>
      <c r="L75" s="329">
        <v>19971.812999999998</v>
      </c>
      <c r="M75" s="193" t="s">
        <v>1289</v>
      </c>
      <c r="N75" s="329">
        <f>G54+N74-I75-L75</f>
        <v>205302.87129999985</v>
      </c>
      <c r="O75" s="329">
        <f t="shared" ref="O75:O77" si="26">O74+G75-I75-L75</f>
        <v>790658.55729999987</v>
      </c>
      <c r="P75" s="259"/>
    </row>
    <row r="76" spans="1:16" x14ac:dyDescent="0.15">
      <c r="A76" s="193"/>
      <c r="B76" s="193"/>
      <c r="C76" s="329"/>
      <c r="D76" s="201" t="s">
        <v>1335</v>
      </c>
      <c r="E76" s="193" t="s">
        <v>1283</v>
      </c>
      <c r="F76" s="193" t="s">
        <v>1354</v>
      </c>
      <c r="G76" s="329">
        <v>180117</v>
      </c>
      <c r="H76" s="201" t="s">
        <v>1335</v>
      </c>
      <c r="I76" s="329"/>
      <c r="J76" s="203"/>
      <c r="K76" s="193" t="s">
        <v>1364</v>
      </c>
      <c r="L76" s="329">
        <v>3369.9</v>
      </c>
      <c r="M76" s="193" t="s">
        <v>1289</v>
      </c>
      <c r="N76" s="329">
        <f t="shared" ref="N76:N77" si="27">+N75-I76-L76</f>
        <v>201932.97129999986</v>
      </c>
      <c r="O76" s="329">
        <f t="shared" si="26"/>
        <v>967405.65729999985</v>
      </c>
      <c r="P76" s="259"/>
    </row>
    <row r="77" spans="1:16" x14ac:dyDescent="0.15">
      <c r="A77" s="193"/>
      <c r="B77" s="193"/>
      <c r="C77" s="329"/>
      <c r="D77" s="201"/>
      <c r="E77" s="193"/>
      <c r="F77" s="193"/>
      <c r="G77" s="329"/>
      <c r="H77" s="201" t="s">
        <v>1335</v>
      </c>
      <c r="I77" s="329"/>
      <c r="J77" s="193"/>
      <c r="K77" s="193" t="s">
        <v>1364</v>
      </c>
      <c r="L77" s="329">
        <v>32106.89</v>
      </c>
      <c r="M77" s="193" t="s">
        <v>1289</v>
      </c>
      <c r="N77" s="329">
        <f t="shared" si="27"/>
        <v>169826.08129999985</v>
      </c>
      <c r="O77" s="329">
        <f t="shared" si="26"/>
        <v>935298.76729999983</v>
      </c>
      <c r="P77" s="259"/>
    </row>
    <row r="78" spans="1:16" x14ac:dyDescent="0.15">
      <c r="A78" s="193"/>
      <c r="B78" s="193"/>
      <c r="C78" s="329"/>
      <c r="D78" s="201"/>
      <c r="E78" s="193"/>
      <c r="F78" s="203"/>
      <c r="G78" s="329"/>
      <c r="H78" s="201" t="s">
        <v>1335</v>
      </c>
      <c r="I78" s="329"/>
      <c r="J78" s="203"/>
      <c r="K78" s="193" t="s">
        <v>1364</v>
      </c>
      <c r="L78" s="329">
        <v>1325.39</v>
      </c>
      <c r="M78" s="193" t="s">
        <v>1289</v>
      </c>
      <c r="N78" s="329">
        <f t="shared" si="20"/>
        <v>168500.69129999983</v>
      </c>
      <c r="O78" s="329">
        <f t="shared" si="21"/>
        <v>933973.37729999982</v>
      </c>
      <c r="P78" s="259"/>
    </row>
    <row r="79" spans="1:16" x14ac:dyDescent="0.15">
      <c r="A79" s="193"/>
      <c r="B79" s="193"/>
      <c r="C79" s="329"/>
      <c r="D79" s="201"/>
      <c r="E79" s="193"/>
      <c r="F79" s="203"/>
      <c r="G79" s="329"/>
      <c r="H79" s="201" t="s">
        <v>1335</v>
      </c>
      <c r="I79" s="329"/>
      <c r="J79" s="193"/>
      <c r="K79" s="193" t="s">
        <v>1364</v>
      </c>
      <c r="L79" s="329">
        <v>3495.74</v>
      </c>
      <c r="M79" s="193" t="s">
        <v>1289</v>
      </c>
      <c r="N79" s="329">
        <f t="shared" si="20"/>
        <v>165004.95129999984</v>
      </c>
      <c r="O79" s="329">
        <f t="shared" si="21"/>
        <v>930477.63729999983</v>
      </c>
      <c r="P79" s="259"/>
    </row>
    <row r="80" spans="1:16" x14ac:dyDescent="0.15">
      <c r="A80" s="193"/>
      <c r="B80" s="193"/>
      <c r="C80" s="329"/>
      <c r="D80" s="201"/>
      <c r="E80" s="193"/>
      <c r="F80" s="203"/>
      <c r="G80" s="329"/>
      <c r="H80" s="201" t="s">
        <v>1336</v>
      </c>
      <c r="I80" s="329">
        <v>6464.7300000000005</v>
      </c>
      <c r="J80" s="193" t="s">
        <v>1289</v>
      </c>
      <c r="K80" s="193" t="s">
        <v>1364</v>
      </c>
      <c r="L80" s="329">
        <v>2245.86</v>
      </c>
      <c r="M80" s="193" t="s">
        <v>1289</v>
      </c>
      <c r="N80" s="329">
        <f t="shared" si="20"/>
        <v>156294.36129999984</v>
      </c>
      <c r="O80" s="329">
        <f t="shared" si="21"/>
        <v>921767.04729999986</v>
      </c>
      <c r="P80" s="259"/>
    </row>
    <row r="81" spans="1:16" x14ac:dyDescent="0.15">
      <c r="A81" s="193"/>
      <c r="B81" s="193"/>
      <c r="C81" s="329"/>
      <c r="D81" s="201"/>
      <c r="E81" s="193"/>
      <c r="F81" s="193"/>
      <c r="G81" s="329"/>
      <c r="H81" s="201" t="s">
        <v>1336</v>
      </c>
      <c r="I81" s="329"/>
      <c r="J81" s="193"/>
      <c r="K81" s="193" t="s">
        <v>1364</v>
      </c>
      <c r="L81" s="329">
        <v>1500.24</v>
      </c>
      <c r="M81" s="193" t="s">
        <v>1289</v>
      </c>
      <c r="N81" s="329">
        <f t="shared" si="20"/>
        <v>154794.12129999985</v>
      </c>
      <c r="O81" s="329">
        <f t="shared" si="21"/>
        <v>920266.80729999987</v>
      </c>
      <c r="P81" s="259"/>
    </row>
    <row r="82" spans="1:16" x14ac:dyDescent="0.15">
      <c r="A82" s="193"/>
      <c r="B82" s="193"/>
      <c r="C82" s="329"/>
      <c r="D82" s="201"/>
      <c r="E82" s="193"/>
      <c r="F82" s="203"/>
      <c r="G82" s="329"/>
      <c r="H82" s="201" t="s">
        <v>1336</v>
      </c>
      <c r="I82" s="329"/>
      <c r="J82" s="203"/>
      <c r="K82" s="193" t="s">
        <v>1364</v>
      </c>
      <c r="L82" s="329">
        <v>1479.25</v>
      </c>
      <c r="M82" s="193" t="s">
        <v>1289</v>
      </c>
      <c r="N82" s="329">
        <f t="shared" si="20"/>
        <v>153314.87129999985</v>
      </c>
      <c r="O82" s="329">
        <f t="shared" si="21"/>
        <v>918787.55729999987</v>
      </c>
      <c r="P82" s="259"/>
    </row>
    <row r="83" spans="1:16" x14ac:dyDescent="0.15">
      <c r="A83" s="193"/>
      <c r="B83" s="193"/>
      <c r="C83" s="329"/>
      <c r="D83" s="201"/>
      <c r="E83" s="193"/>
      <c r="F83" s="193"/>
      <c r="G83" s="329"/>
      <c r="H83" s="201" t="s">
        <v>1337</v>
      </c>
      <c r="I83" s="329">
        <v>3438.86</v>
      </c>
      <c r="J83" s="193" t="s">
        <v>1289</v>
      </c>
      <c r="K83" s="193" t="s">
        <v>1364</v>
      </c>
      <c r="L83" s="329">
        <v>19203.46</v>
      </c>
      <c r="M83" s="193" t="s">
        <v>1289</v>
      </c>
      <c r="N83" s="329">
        <f t="shared" si="20"/>
        <v>130672.55129999988</v>
      </c>
      <c r="O83" s="329">
        <f t="shared" si="21"/>
        <v>896145.23729999992</v>
      </c>
      <c r="P83" s="259"/>
    </row>
    <row r="84" spans="1:16" x14ac:dyDescent="0.15">
      <c r="A84" s="193"/>
      <c r="B84" s="193"/>
      <c r="C84" s="329"/>
      <c r="D84" s="201"/>
      <c r="E84" s="193"/>
      <c r="F84" s="203"/>
      <c r="G84" s="329"/>
      <c r="H84" s="201" t="s">
        <v>1337</v>
      </c>
      <c r="I84" s="329"/>
      <c r="J84" s="203"/>
      <c r="K84" s="193" t="s">
        <v>1364</v>
      </c>
      <c r="L84" s="329">
        <v>1257.8499999999999</v>
      </c>
      <c r="M84" s="193" t="s">
        <v>1289</v>
      </c>
      <c r="N84" s="329">
        <f t="shared" si="20"/>
        <v>129414.70129999987</v>
      </c>
      <c r="O84" s="329">
        <f t="shared" si="21"/>
        <v>894887.38729999994</v>
      </c>
      <c r="P84" s="259"/>
    </row>
    <row r="85" spans="1:16" x14ac:dyDescent="0.15">
      <c r="A85" s="193"/>
      <c r="B85" s="193"/>
      <c r="C85" s="329"/>
      <c r="D85" s="201"/>
      <c r="E85" s="193"/>
      <c r="F85" s="203"/>
      <c r="G85" s="329"/>
      <c r="H85" s="201" t="s">
        <v>1337</v>
      </c>
      <c r="I85" s="329"/>
      <c r="J85" s="203"/>
      <c r="K85" s="193" t="s">
        <v>1364</v>
      </c>
      <c r="L85" s="329">
        <v>18368.22</v>
      </c>
      <c r="M85" s="193" t="s">
        <v>1289</v>
      </c>
      <c r="N85" s="329">
        <f t="shared" si="20"/>
        <v>111046.48129999987</v>
      </c>
      <c r="O85" s="329">
        <f t="shared" si="21"/>
        <v>876519.16729999997</v>
      </c>
      <c r="P85" s="259"/>
    </row>
    <row r="86" spans="1:16" x14ac:dyDescent="0.15">
      <c r="A86" s="193"/>
      <c r="B86" s="193"/>
      <c r="C86" s="329"/>
      <c r="D86" s="201"/>
      <c r="E86" s="193"/>
      <c r="F86" s="203"/>
      <c r="G86" s="329"/>
      <c r="H86" s="201" t="s">
        <v>1337</v>
      </c>
      <c r="I86" s="329"/>
      <c r="J86" s="193"/>
      <c r="K86" s="193" t="s">
        <v>1364</v>
      </c>
      <c r="L86" s="329">
        <v>29494.06</v>
      </c>
      <c r="M86" s="193" t="s">
        <v>1289</v>
      </c>
      <c r="N86" s="329">
        <f t="shared" si="20"/>
        <v>81552.421299999871</v>
      </c>
      <c r="O86" s="329">
        <f t="shared" si="21"/>
        <v>847025.10729999992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1338</v>
      </c>
      <c r="I87" s="329">
        <v>7360.0199999999995</v>
      </c>
      <c r="J87" s="193" t="s">
        <v>1289</v>
      </c>
      <c r="K87" s="193" t="s">
        <v>1364</v>
      </c>
      <c r="L87" s="329">
        <v>1152.06</v>
      </c>
      <c r="M87" s="193" t="s">
        <v>1289</v>
      </c>
      <c r="N87" s="329">
        <f t="shared" si="20"/>
        <v>73040.341299999869</v>
      </c>
      <c r="O87" s="329">
        <f t="shared" si="21"/>
        <v>838513.02729999984</v>
      </c>
      <c r="P87" s="259"/>
    </row>
    <row r="88" spans="1:16" x14ac:dyDescent="0.15">
      <c r="A88" s="193"/>
      <c r="B88" s="193"/>
      <c r="C88" s="329"/>
      <c r="D88" s="201"/>
      <c r="E88" s="193"/>
      <c r="F88" s="203"/>
      <c r="G88" s="329"/>
      <c r="H88" s="201" t="s">
        <v>1338</v>
      </c>
      <c r="I88" s="329"/>
      <c r="J88" s="203"/>
      <c r="K88" s="193" t="s">
        <v>1364</v>
      </c>
      <c r="L88" s="329">
        <v>8013.49</v>
      </c>
      <c r="M88" s="193" t="s">
        <v>1289</v>
      </c>
      <c r="N88" s="329">
        <f t="shared" si="20"/>
        <v>65026.851299999871</v>
      </c>
      <c r="O88" s="329">
        <f t="shared" si="21"/>
        <v>830499.53729999985</v>
      </c>
      <c r="P88" s="259"/>
    </row>
    <row r="89" spans="1:16" x14ac:dyDescent="0.15">
      <c r="A89" s="193"/>
      <c r="B89" s="193"/>
      <c r="C89" s="329"/>
      <c r="D89" s="201"/>
      <c r="E89" s="193"/>
      <c r="F89" s="193"/>
      <c r="G89" s="329"/>
      <c r="H89" s="201" t="s">
        <v>1338</v>
      </c>
      <c r="I89" s="329"/>
      <c r="J89" s="193"/>
      <c r="K89" s="193" t="s">
        <v>1364</v>
      </c>
      <c r="L89" s="329">
        <v>2940.61</v>
      </c>
      <c r="M89" s="193" t="s">
        <v>1289</v>
      </c>
      <c r="N89" s="329">
        <f t="shared" si="20"/>
        <v>62086.241299999871</v>
      </c>
      <c r="O89" s="329">
        <f t="shared" si="21"/>
        <v>827558.92729999986</v>
      </c>
      <c r="P89" s="259"/>
    </row>
    <row r="90" spans="1:16" x14ac:dyDescent="0.15">
      <c r="A90" s="193"/>
      <c r="B90" s="193"/>
      <c r="C90" s="329"/>
      <c r="D90" s="201" t="s">
        <v>1339</v>
      </c>
      <c r="E90" s="193" t="s">
        <v>1283</v>
      </c>
      <c r="F90" s="193" t="s">
        <v>1355</v>
      </c>
      <c r="G90" s="329">
        <v>180014</v>
      </c>
      <c r="H90" s="201" t="s">
        <v>1339</v>
      </c>
      <c r="I90" s="329">
        <v>32084.71</v>
      </c>
      <c r="J90" s="193" t="s">
        <v>1289</v>
      </c>
      <c r="K90" s="193" t="s">
        <v>1364</v>
      </c>
      <c r="L90" s="329">
        <v>2777.46</v>
      </c>
      <c r="M90" s="193" t="s">
        <v>1289</v>
      </c>
      <c r="N90" s="329">
        <f t="shared" si="20"/>
        <v>27224.071299999872</v>
      </c>
      <c r="O90" s="329">
        <f t="shared" si="21"/>
        <v>972710.75729999994</v>
      </c>
      <c r="P90" s="259"/>
    </row>
    <row r="91" spans="1:16" x14ac:dyDescent="0.15">
      <c r="A91" s="193"/>
      <c r="B91" s="193"/>
      <c r="C91" s="329"/>
      <c r="D91" s="201"/>
      <c r="E91" s="193"/>
      <c r="F91" s="203"/>
      <c r="G91" s="329"/>
      <c r="H91" s="201" t="s">
        <v>1339</v>
      </c>
      <c r="I91" s="329"/>
      <c r="J91" s="193"/>
      <c r="K91" s="193" t="s">
        <v>1364</v>
      </c>
      <c r="L91" s="329">
        <v>27224.071</v>
      </c>
      <c r="M91" s="193" t="s">
        <v>1289</v>
      </c>
      <c r="N91" s="329">
        <f t="shared" ref="N91:N95" si="28">+N90-I91-L91</f>
        <v>2.9999987236806192E-4</v>
      </c>
      <c r="O91" s="329">
        <f t="shared" ref="O91:O95" si="29">O90+G91-I91-L91</f>
        <v>945486.68629999994</v>
      </c>
      <c r="P91" s="259"/>
    </row>
    <row r="92" spans="1:16" x14ac:dyDescent="0.15">
      <c r="A92" s="193"/>
      <c r="B92" s="193"/>
      <c r="C92" s="329"/>
      <c r="D92" s="201"/>
      <c r="E92" s="193"/>
      <c r="F92" s="203"/>
      <c r="G92" s="329"/>
      <c r="H92" s="201" t="s">
        <v>1339</v>
      </c>
      <c r="I92" s="329"/>
      <c r="J92" s="193"/>
      <c r="K92" s="193" t="s">
        <v>1364</v>
      </c>
      <c r="L92" s="329">
        <v>2628.6590000000001</v>
      </c>
      <c r="M92" s="203" t="s">
        <v>1352</v>
      </c>
      <c r="N92" s="329">
        <f>G66+N91-I92-L92</f>
        <v>177476.34129999985</v>
      </c>
      <c r="O92" s="329">
        <f t="shared" si="29"/>
        <v>942858.02729999996</v>
      </c>
      <c r="P92" s="259"/>
    </row>
    <row r="93" spans="1:16" x14ac:dyDescent="0.15">
      <c r="A93" s="193"/>
      <c r="B93" s="193"/>
      <c r="C93" s="329"/>
      <c r="D93" s="201" t="s">
        <v>1340</v>
      </c>
      <c r="E93" s="193" t="s">
        <v>1283</v>
      </c>
      <c r="F93" s="193" t="s">
        <v>1356</v>
      </c>
      <c r="G93" s="329">
        <v>179924</v>
      </c>
      <c r="H93" s="201" t="s">
        <v>1340</v>
      </c>
      <c r="I93" s="329">
        <v>8214.49</v>
      </c>
      <c r="J93" s="203" t="s">
        <v>1352</v>
      </c>
      <c r="K93" s="193" t="s">
        <v>1364</v>
      </c>
      <c r="L93" s="329">
        <v>33723.199999999997</v>
      </c>
      <c r="M93" s="203" t="s">
        <v>1352</v>
      </c>
      <c r="N93" s="329">
        <f t="shared" si="28"/>
        <v>135538.65129999985</v>
      </c>
      <c r="O93" s="329">
        <f t="shared" si="29"/>
        <v>1080844.3373</v>
      </c>
      <c r="P93" s="259"/>
    </row>
    <row r="94" spans="1:16" x14ac:dyDescent="0.15">
      <c r="A94" s="193"/>
      <c r="B94" s="193"/>
      <c r="C94" s="329"/>
      <c r="D94" s="201"/>
      <c r="E94" s="193"/>
      <c r="F94" s="203"/>
      <c r="G94" s="329"/>
      <c r="H94" s="201" t="s">
        <v>1340</v>
      </c>
      <c r="I94" s="329"/>
      <c r="J94" s="203"/>
      <c r="K94" s="193" t="s">
        <v>1364</v>
      </c>
      <c r="L94" s="329">
        <v>3040.22</v>
      </c>
      <c r="M94" s="203" t="s">
        <v>1352</v>
      </c>
      <c r="N94" s="329">
        <f t="shared" si="28"/>
        <v>132498.43129999985</v>
      </c>
      <c r="O94" s="329">
        <f t="shared" si="29"/>
        <v>1077804.1173</v>
      </c>
      <c r="P94" s="259"/>
    </row>
    <row r="95" spans="1:16" x14ac:dyDescent="0.15">
      <c r="A95" s="193"/>
      <c r="B95" s="193"/>
      <c r="C95" s="329"/>
      <c r="D95" s="201"/>
      <c r="E95" s="193"/>
      <c r="F95" s="203"/>
      <c r="G95" s="329"/>
      <c r="H95" s="201" t="s">
        <v>1340</v>
      </c>
      <c r="I95" s="329"/>
      <c r="J95" s="203"/>
      <c r="K95" s="193" t="s">
        <v>1364</v>
      </c>
      <c r="L95" s="329">
        <v>2098.08</v>
      </c>
      <c r="M95" s="203" t="s">
        <v>1352</v>
      </c>
      <c r="N95" s="329">
        <f t="shared" si="28"/>
        <v>130400.35129999985</v>
      </c>
      <c r="O95" s="329">
        <f t="shared" si="29"/>
        <v>1075706.0373</v>
      </c>
      <c r="P95" s="259"/>
    </row>
    <row r="96" spans="1:16" x14ac:dyDescent="0.15">
      <c r="A96" s="193"/>
      <c r="B96" s="193"/>
      <c r="C96" s="329"/>
      <c r="D96" s="201"/>
      <c r="E96" s="193"/>
      <c r="F96" s="203"/>
      <c r="G96" s="329"/>
      <c r="H96" s="201" t="s">
        <v>1340</v>
      </c>
      <c r="I96" s="329"/>
      <c r="J96" s="203"/>
      <c r="K96" s="193" t="s">
        <v>1364</v>
      </c>
      <c r="L96" s="329">
        <v>33158.71</v>
      </c>
      <c r="M96" s="203" t="s">
        <v>1352</v>
      </c>
      <c r="N96" s="329">
        <f t="shared" si="20"/>
        <v>97241.641299999843</v>
      </c>
      <c r="O96" s="329">
        <f t="shared" si="21"/>
        <v>1042547.3273</v>
      </c>
      <c r="P96" s="259"/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1340</v>
      </c>
      <c r="I97" s="329"/>
      <c r="J97" s="203"/>
      <c r="K97" s="193" t="s">
        <v>1364</v>
      </c>
      <c r="L97" s="329">
        <v>27576.81</v>
      </c>
      <c r="M97" s="203" t="s">
        <v>1352</v>
      </c>
      <c r="N97" s="329">
        <f t="shared" ref="N97:N98" si="30">+N96-I97-L97</f>
        <v>69664.831299999845</v>
      </c>
      <c r="O97" s="329">
        <f t="shared" ref="O97:O101" si="31">O96+G97-I97-L97</f>
        <v>1014970.5172999999</v>
      </c>
      <c r="P97" s="259"/>
    </row>
    <row r="98" spans="1:16" x14ac:dyDescent="0.15">
      <c r="A98" s="193"/>
      <c r="B98" s="193"/>
      <c r="C98" s="329"/>
      <c r="D98" s="201" t="s">
        <v>1321</v>
      </c>
      <c r="E98" s="193" t="s">
        <v>1283</v>
      </c>
      <c r="F98" s="193" t="s">
        <v>1357</v>
      </c>
      <c r="G98" s="329">
        <v>179951</v>
      </c>
      <c r="H98" s="201" t="s">
        <v>1321</v>
      </c>
      <c r="I98" s="329">
        <v>69664.831000000006</v>
      </c>
      <c r="J98" s="203" t="s">
        <v>1352</v>
      </c>
      <c r="K98" s="193"/>
      <c r="L98" s="329"/>
      <c r="M98" s="193"/>
      <c r="N98" s="329">
        <f t="shared" si="30"/>
        <v>2.9999983962625265E-4</v>
      </c>
      <c r="O98" s="329">
        <f t="shared" si="31"/>
        <v>1125256.6862999999</v>
      </c>
      <c r="P98" s="259"/>
    </row>
    <row r="99" spans="1:16" x14ac:dyDescent="0.15">
      <c r="A99" s="193"/>
      <c r="B99" s="193"/>
      <c r="C99" s="329"/>
      <c r="D99" s="201"/>
      <c r="E99" s="193"/>
      <c r="F99" s="193"/>
      <c r="G99" s="329"/>
      <c r="H99" s="201" t="s">
        <v>1321</v>
      </c>
      <c r="I99" s="329">
        <v>87767.644</v>
      </c>
      <c r="J99" s="203" t="s">
        <v>1347</v>
      </c>
      <c r="K99" s="193"/>
      <c r="L99" s="329"/>
      <c r="M99" s="193"/>
      <c r="N99" s="329">
        <f>G70+N98-I99-L99</f>
        <v>2.9999983962625265E-4</v>
      </c>
      <c r="O99" s="329">
        <f t="shared" si="31"/>
        <v>1037489.0423</v>
      </c>
      <c r="P99" s="259"/>
    </row>
    <row r="100" spans="1:16" x14ac:dyDescent="0.15">
      <c r="A100" s="193"/>
      <c r="B100" s="193"/>
      <c r="C100" s="329"/>
      <c r="D100" s="201"/>
      <c r="E100" s="193"/>
      <c r="F100" s="193"/>
      <c r="G100" s="329"/>
      <c r="H100" s="201" t="s">
        <v>1321</v>
      </c>
      <c r="I100" s="329">
        <v>47342.591</v>
      </c>
      <c r="J100" s="203" t="s">
        <v>1348</v>
      </c>
      <c r="K100" s="193"/>
      <c r="L100" s="329"/>
      <c r="M100" s="193"/>
      <c r="N100" s="329">
        <f>G71+N99-I100-L100</f>
        <v>2.9999983962625265E-4</v>
      </c>
      <c r="O100" s="329">
        <f t="shared" si="31"/>
        <v>990146.45129999996</v>
      </c>
      <c r="P100" s="259"/>
    </row>
    <row r="101" spans="1:16" x14ac:dyDescent="0.15">
      <c r="A101" s="193"/>
      <c r="B101" s="193"/>
      <c r="C101" s="329"/>
      <c r="D101" s="201"/>
      <c r="E101" s="193"/>
      <c r="F101" s="193"/>
      <c r="G101" s="329"/>
      <c r="H101" s="201" t="s">
        <v>1321</v>
      </c>
      <c r="I101" s="329">
        <v>44958</v>
      </c>
      <c r="J101" s="193" t="s">
        <v>1353</v>
      </c>
      <c r="K101" s="193"/>
      <c r="L101" s="329"/>
      <c r="M101" s="193"/>
      <c r="N101" s="329">
        <f>G72+N100-I101-L101</f>
        <v>2.9999983962625265E-4</v>
      </c>
      <c r="O101" s="329">
        <f t="shared" si="31"/>
        <v>945188.45129999996</v>
      </c>
      <c r="P101" s="259"/>
    </row>
    <row r="102" spans="1:16" x14ac:dyDescent="0.15">
      <c r="A102" s="193"/>
      <c r="B102" s="193"/>
      <c r="C102" s="329"/>
      <c r="D102" s="201"/>
      <c r="E102" s="193"/>
      <c r="F102" s="193"/>
      <c r="G102" s="329"/>
      <c r="H102" s="201" t="s">
        <v>1321</v>
      </c>
      <c r="I102" s="329">
        <v>3830.3939999999998</v>
      </c>
      <c r="J102" s="203" t="s">
        <v>1348</v>
      </c>
      <c r="K102" s="193" t="s">
        <v>1365</v>
      </c>
      <c r="L102" s="329">
        <v>4596.74</v>
      </c>
      <c r="M102" s="203" t="s">
        <v>1348</v>
      </c>
      <c r="N102" s="329">
        <f>G74+N101-I102-L102</f>
        <v>171729.31729999985</v>
      </c>
      <c r="O102" s="329">
        <f t="shared" ref="O102:O105" si="32">O101+G102-I102-L102</f>
        <v>936761.3173</v>
      </c>
      <c r="P102" s="259"/>
    </row>
    <row r="103" spans="1:16" x14ac:dyDescent="0.15">
      <c r="A103" s="193"/>
      <c r="B103" s="193"/>
      <c r="C103" s="329"/>
      <c r="D103" s="201"/>
      <c r="E103" s="193"/>
      <c r="F103" s="193"/>
      <c r="G103" s="329"/>
      <c r="H103" s="201" t="s">
        <v>1321</v>
      </c>
      <c r="I103" s="329"/>
      <c r="J103" s="193"/>
      <c r="K103" s="193" t="s">
        <v>1365</v>
      </c>
      <c r="L103" s="329">
        <v>33719.050000000003</v>
      </c>
      <c r="M103" s="203" t="s">
        <v>1348</v>
      </c>
      <c r="N103" s="329">
        <f t="shared" ref="N103:N105" si="33">+N102-I103-L103</f>
        <v>138010.26729999983</v>
      </c>
      <c r="O103" s="329">
        <f t="shared" si="32"/>
        <v>903042.26729999995</v>
      </c>
      <c r="P103" s="259"/>
    </row>
    <row r="104" spans="1:16" x14ac:dyDescent="0.15">
      <c r="A104" s="193"/>
      <c r="B104" s="193"/>
      <c r="C104" s="329"/>
      <c r="D104" s="201"/>
      <c r="E104" s="193"/>
      <c r="F104" s="203"/>
      <c r="G104" s="329"/>
      <c r="H104" s="201" t="s">
        <v>1321</v>
      </c>
      <c r="I104" s="329"/>
      <c r="J104" s="193"/>
      <c r="K104" s="193" t="s">
        <v>1365</v>
      </c>
      <c r="L104" s="329">
        <v>43108.38</v>
      </c>
      <c r="M104" s="203" t="s">
        <v>1348</v>
      </c>
      <c r="N104" s="329">
        <f t="shared" si="33"/>
        <v>94901.887299999828</v>
      </c>
      <c r="O104" s="329">
        <f t="shared" si="32"/>
        <v>859933.88729999994</v>
      </c>
      <c r="P104" s="259"/>
    </row>
    <row r="105" spans="1:16" x14ac:dyDescent="0.15">
      <c r="A105" s="193"/>
      <c r="B105" s="193"/>
      <c r="C105" s="329"/>
      <c r="D105" s="201"/>
      <c r="E105" s="193"/>
      <c r="F105" s="203"/>
      <c r="G105" s="329"/>
      <c r="H105" s="201" t="s">
        <v>1321</v>
      </c>
      <c r="I105" s="329"/>
      <c r="J105" s="203"/>
      <c r="K105" s="193" t="s">
        <v>1365</v>
      </c>
      <c r="L105" s="329">
        <v>14549.67</v>
      </c>
      <c r="M105" s="203" t="s">
        <v>1348</v>
      </c>
      <c r="N105" s="329">
        <f t="shared" si="33"/>
        <v>80352.217299999829</v>
      </c>
      <c r="O105" s="329">
        <f t="shared" si="32"/>
        <v>845384.2172999999</v>
      </c>
      <c r="P105" s="259"/>
    </row>
    <row r="106" spans="1:16" x14ac:dyDescent="0.15">
      <c r="A106" s="193"/>
      <c r="B106" s="193"/>
      <c r="C106" s="329"/>
      <c r="D106" s="201"/>
      <c r="E106" s="193"/>
      <c r="F106" s="203"/>
      <c r="G106" s="329"/>
      <c r="H106" s="201" t="s">
        <v>1321</v>
      </c>
      <c r="I106" s="329"/>
      <c r="J106" s="193"/>
      <c r="K106" s="193" t="s">
        <v>1365</v>
      </c>
      <c r="L106" s="329">
        <v>32348.03</v>
      </c>
      <c r="M106" s="203" t="s">
        <v>1348</v>
      </c>
      <c r="N106" s="329">
        <f t="shared" si="20"/>
        <v>48004.18729999983</v>
      </c>
      <c r="O106" s="329">
        <f t="shared" si="21"/>
        <v>813036.18729999987</v>
      </c>
      <c r="P106" s="259"/>
    </row>
    <row r="107" spans="1:16" x14ac:dyDescent="0.15">
      <c r="A107" s="193"/>
      <c r="B107" s="193"/>
      <c r="C107" s="329"/>
      <c r="D107" s="201"/>
      <c r="E107" s="193"/>
      <c r="F107" s="203"/>
      <c r="G107" s="329"/>
      <c r="H107" s="201" t="s">
        <v>1321</v>
      </c>
      <c r="I107" s="329"/>
      <c r="J107" s="193"/>
      <c r="K107" s="193" t="s">
        <v>1365</v>
      </c>
      <c r="L107" s="329">
        <v>48004.186999999998</v>
      </c>
      <c r="M107" s="203" t="s">
        <v>1348</v>
      </c>
      <c r="N107" s="329">
        <f t="shared" ref="N107:N113" si="34">+N106-I107-L107</f>
        <v>2.9999983235029504E-4</v>
      </c>
      <c r="O107" s="329">
        <f t="shared" ref="O107:O113" si="35">O106+G107-I107-L107</f>
        <v>765032.00029999984</v>
      </c>
      <c r="P107" s="259"/>
    </row>
    <row r="108" spans="1:16" x14ac:dyDescent="0.15">
      <c r="A108" s="193"/>
      <c r="B108" s="193"/>
      <c r="C108" s="329"/>
      <c r="D108" s="201"/>
      <c r="E108" s="193"/>
      <c r="F108" s="203"/>
      <c r="G108" s="329"/>
      <c r="H108" s="201" t="s">
        <v>1321</v>
      </c>
      <c r="I108" s="329"/>
      <c r="J108" s="193"/>
      <c r="K108" s="193" t="s">
        <v>1364</v>
      </c>
      <c r="L108" s="329">
        <v>45026</v>
      </c>
      <c r="M108" s="193" t="s">
        <v>1353</v>
      </c>
      <c r="N108" s="329">
        <f>G75+N107-I108-L108</f>
        <v>2.9999983235029504E-4</v>
      </c>
      <c r="O108" s="329">
        <f t="shared" si="35"/>
        <v>720006.00029999984</v>
      </c>
      <c r="P108" s="259"/>
    </row>
    <row r="109" spans="1:16" x14ac:dyDescent="0.15">
      <c r="A109" s="193"/>
      <c r="B109" s="193"/>
      <c r="C109" s="329"/>
      <c r="D109" s="201"/>
      <c r="E109" s="193"/>
      <c r="F109" s="203"/>
      <c r="G109" s="329"/>
      <c r="H109" s="201" t="s">
        <v>1321</v>
      </c>
      <c r="I109" s="329"/>
      <c r="J109" s="193"/>
      <c r="K109" s="193" t="s">
        <v>1364</v>
      </c>
      <c r="L109" s="329">
        <v>55464.353000000003</v>
      </c>
      <c r="M109" s="193" t="s">
        <v>1354</v>
      </c>
      <c r="N109" s="329">
        <f>G76+N108-I109-L109</f>
        <v>124652.64729999984</v>
      </c>
      <c r="O109" s="329">
        <f t="shared" ref="O109:O112" si="36">O108+G109-I109-L109</f>
        <v>664541.64729999984</v>
      </c>
      <c r="P109" s="259"/>
    </row>
    <row r="110" spans="1:16" x14ac:dyDescent="0.15">
      <c r="A110" s="193"/>
      <c r="B110" s="193"/>
      <c r="C110" s="329"/>
      <c r="D110" s="201"/>
      <c r="E110" s="193"/>
      <c r="F110" s="203"/>
      <c r="G110" s="329"/>
      <c r="H110" s="201" t="s">
        <v>1321</v>
      </c>
      <c r="I110" s="329"/>
      <c r="J110" s="193"/>
      <c r="K110" s="193"/>
      <c r="L110" s="329"/>
      <c r="M110" s="193"/>
      <c r="N110" s="329">
        <f t="shared" ref="N110:N112" si="37">+N109-I110-L110</f>
        <v>124652.64729999984</v>
      </c>
      <c r="O110" s="329">
        <f t="shared" si="36"/>
        <v>664541.64729999984</v>
      </c>
      <c r="P110" s="259"/>
    </row>
    <row r="111" spans="1:16" x14ac:dyDescent="0.15">
      <c r="A111" s="193"/>
      <c r="B111" s="193"/>
      <c r="C111" s="329"/>
      <c r="D111" s="201" t="s">
        <v>1341</v>
      </c>
      <c r="E111" s="193" t="s">
        <v>319</v>
      </c>
      <c r="F111" s="203" t="s">
        <v>1348</v>
      </c>
      <c r="G111" s="329">
        <v>270195.89799999999</v>
      </c>
      <c r="H111" s="201" t="s">
        <v>1341</v>
      </c>
      <c r="I111" s="329">
        <v>25103.069999999996</v>
      </c>
      <c r="J111" s="193" t="s">
        <v>1354</v>
      </c>
      <c r="K111" s="193" t="s">
        <v>1364</v>
      </c>
      <c r="L111" s="329">
        <v>35768.33</v>
      </c>
      <c r="M111" s="193" t="s">
        <v>1354</v>
      </c>
      <c r="N111" s="329">
        <f t="shared" si="37"/>
        <v>63781.247299999843</v>
      </c>
      <c r="O111" s="329">
        <f t="shared" si="36"/>
        <v>873866.14529999997</v>
      </c>
      <c r="P111" s="259"/>
    </row>
    <row r="112" spans="1:16" x14ac:dyDescent="0.15">
      <c r="A112" s="193"/>
      <c r="B112" s="193"/>
      <c r="C112" s="329"/>
      <c r="D112" s="201" t="s">
        <v>1341</v>
      </c>
      <c r="E112" s="193" t="s">
        <v>1283</v>
      </c>
      <c r="F112" s="193" t="s">
        <v>1358</v>
      </c>
      <c r="G112" s="329">
        <v>269915</v>
      </c>
      <c r="H112" s="201" t="s">
        <v>1341</v>
      </c>
      <c r="I112" s="329"/>
      <c r="J112" s="193"/>
      <c r="K112" s="193" t="s">
        <v>1364</v>
      </c>
      <c r="L112" s="329">
        <v>31029.66</v>
      </c>
      <c r="M112" s="193" t="s">
        <v>1354</v>
      </c>
      <c r="N112" s="329">
        <f t="shared" si="37"/>
        <v>32751.587299999843</v>
      </c>
      <c r="O112" s="329">
        <f t="shared" si="36"/>
        <v>1112751.4853000001</v>
      </c>
    </row>
    <row r="113" spans="1:15" x14ac:dyDescent="0.15">
      <c r="A113" s="193"/>
      <c r="B113" s="193"/>
      <c r="C113" s="329"/>
      <c r="D113" s="201"/>
      <c r="E113" s="193"/>
      <c r="F113" s="203"/>
      <c r="G113" s="329"/>
      <c r="H113" s="201" t="s">
        <v>1341</v>
      </c>
      <c r="I113" s="329"/>
      <c r="J113" s="193"/>
      <c r="K113" s="193" t="s">
        <v>1364</v>
      </c>
      <c r="L113" s="329">
        <v>32751.587</v>
      </c>
      <c r="M113" s="193" t="s">
        <v>1354</v>
      </c>
      <c r="N113" s="329">
        <f t="shared" si="34"/>
        <v>2.9999984326423146E-4</v>
      </c>
      <c r="O113" s="329">
        <f t="shared" si="35"/>
        <v>1079999.8983</v>
      </c>
    </row>
    <row r="114" spans="1:15" x14ac:dyDescent="0.15">
      <c r="A114" s="193"/>
      <c r="B114" s="193"/>
      <c r="C114" s="329"/>
      <c r="D114" s="201"/>
      <c r="E114" s="193"/>
      <c r="F114" s="203"/>
      <c r="G114" s="329"/>
      <c r="H114" s="201" t="s">
        <v>1341</v>
      </c>
      <c r="I114" s="329"/>
      <c r="J114" s="193"/>
      <c r="K114" s="193" t="s">
        <v>1364</v>
      </c>
      <c r="L114" s="329">
        <v>29144.883000000002</v>
      </c>
      <c r="M114" s="193" t="s">
        <v>1355</v>
      </c>
      <c r="N114" s="329">
        <f>G90+N113-I114-L114</f>
        <v>150869.11729999984</v>
      </c>
      <c r="O114" s="329">
        <f t="shared" ref="O114:O117" si="38">O113+G114-I114-L114</f>
        <v>1050855.0153000001</v>
      </c>
    </row>
    <row r="115" spans="1:15" x14ac:dyDescent="0.15">
      <c r="A115" s="193"/>
      <c r="B115" s="193"/>
      <c r="C115" s="329"/>
      <c r="D115" s="201"/>
      <c r="E115" s="193"/>
      <c r="F115" s="203"/>
      <c r="G115" s="329"/>
      <c r="H115" s="201" t="s">
        <v>1341</v>
      </c>
      <c r="I115" s="329"/>
      <c r="J115" s="193"/>
      <c r="K115" s="193" t="s">
        <v>1364</v>
      </c>
      <c r="L115" s="329">
        <v>39307.1</v>
      </c>
      <c r="M115" s="193" t="s">
        <v>1355</v>
      </c>
      <c r="N115" s="329">
        <f t="shared" ref="N115:N117" si="39">+N114-I115-L115</f>
        <v>111562.01729999983</v>
      </c>
      <c r="O115" s="329">
        <f t="shared" si="38"/>
        <v>1011547.9153000001</v>
      </c>
    </row>
    <row r="116" spans="1:15" x14ac:dyDescent="0.15">
      <c r="A116" s="193"/>
      <c r="B116" s="193"/>
      <c r="C116" s="329"/>
      <c r="D116" s="201"/>
      <c r="E116" s="193"/>
      <c r="F116" s="193"/>
      <c r="G116" s="329"/>
      <c r="H116" s="201" t="s">
        <v>1342</v>
      </c>
      <c r="I116" s="329">
        <v>22349.849999999995</v>
      </c>
      <c r="J116" s="193" t="s">
        <v>1355</v>
      </c>
      <c r="K116" s="193" t="s">
        <v>1364</v>
      </c>
      <c r="L116" s="329">
        <v>2691.81</v>
      </c>
      <c r="M116" s="193" t="s">
        <v>1355</v>
      </c>
      <c r="N116" s="329">
        <f t="shared" si="39"/>
        <v>86520.357299999843</v>
      </c>
      <c r="O116" s="329">
        <f t="shared" si="38"/>
        <v>986506.25530000008</v>
      </c>
    </row>
    <row r="117" spans="1:15" x14ac:dyDescent="0.15">
      <c r="A117" s="193"/>
      <c r="B117" s="193"/>
      <c r="C117" s="329"/>
      <c r="D117" s="201"/>
      <c r="E117" s="193"/>
      <c r="F117" s="193"/>
      <c r="G117" s="329"/>
      <c r="H117" s="201" t="s">
        <v>1342</v>
      </c>
      <c r="I117" s="329"/>
      <c r="J117" s="193"/>
      <c r="K117" s="193" t="s">
        <v>1364</v>
      </c>
      <c r="L117" s="329">
        <v>11741.47</v>
      </c>
      <c r="M117" s="193" t="s">
        <v>1355</v>
      </c>
      <c r="N117" s="329">
        <f t="shared" si="39"/>
        <v>74778.887299999842</v>
      </c>
      <c r="O117" s="329">
        <f t="shared" si="38"/>
        <v>974764.78530000011</v>
      </c>
    </row>
    <row r="118" spans="1:15" x14ac:dyDescent="0.15">
      <c r="A118" s="193"/>
      <c r="B118" s="193"/>
      <c r="C118" s="329"/>
      <c r="D118" s="201"/>
      <c r="E118" s="193"/>
      <c r="F118" s="203"/>
      <c r="G118" s="329"/>
      <c r="H118" s="201" t="s">
        <v>1342</v>
      </c>
      <c r="I118" s="329"/>
      <c r="J118" s="193"/>
      <c r="K118" s="193" t="s">
        <v>1364</v>
      </c>
      <c r="L118" s="329">
        <v>35266.370000000003</v>
      </c>
      <c r="M118" s="193" t="s">
        <v>1355</v>
      </c>
      <c r="N118" s="329">
        <f t="shared" si="20"/>
        <v>39512.517299999839</v>
      </c>
      <c r="O118" s="329">
        <f t="shared" si="21"/>
        <v>939498.41530000011</v>
      </c>
    </row>
    <row r="119" spans="1:15" x14ac:dyDescent="0.15">
      <c r="A119" s="193"/>
      <c r="B119" s="193"/>
      <c r="C119" s="329"/>
      <c r="D119" s="201"/>
      <c r="E119" s="193"/>
      <c r="F119" s="203"/>
      <c r="G119" s="329"/>
      <c r="H119" s="201" t="s">
        <v>1342</v>
      </c>
      <c r="I119" s="329"/>
      <c r="J119" s="193"/>
      <c r="K119" s="193" t="s">
        <v>1364</v>
      </c>
      <c r="L119" s="329">
        <v>26856.2</v>
      </c>
      <c r="M119" s="193" t="s">
        <v>1355</v>
      </c>
      <c r="N119" s="329">
        <f t="shared" si="20"/>
        <v>12656.317299999839</v>
      </c>
      <c r="O119" s="329">
        <f t="shared" si="21"/>
        <v>912642.21530000016</v>
      </c>
    </row>
    <row r="120" spans="1:15" x14ac:dyDescent="0.15">
      <c r="A120" s="193"/>
      <c r="B120" s="193"/>
      <c r="C120" s="329"/>
      <c r="D120" s="201"/>
      <c r="E120" s="193"/>
      <c r="F120" s="203"/>
      <c r="G120" s="329"/>
      <c r="H120" s="201" t="s">
        <v>1343</v>
      </c>
      <c r="I120" s="329">
        <v>10024.82</v>
      </c>
      <c r="J120" s="193" t="s">
        <v>1355</v>
      </c>
      <c r="K120" s="193" t="s">
        <v>1364</v>
      </c>
      <c r="L120" s="329">
        <v>2631.4969999999998</v>
      </c>
      <c r="M120" s="193" t="s">
        <v>1355</v>
      </c>
      <c r="N120" s="329">
        <f t="shared" si="20"/>
        <v>2.999998391715053E-4</v>
      </c>
      <c r="O120" s="329">
        <f t="shared" si="21"/>
        <v>899985.89830000023</v>
      </c>
    </row>
    <row r="121" spans="1:15" x14ac:dyDescent="0.15">
      <c r="A121" s="193"/>
      <c r="B121" s="193"/>
      <c r="C121" s="329"/>
      <c r="D121" s="201"/>
      <c r="E121" s="193"/>
      <c r="F121" s="203"/>
      <c r="G121" s="329"/>
      <c r="H121" s="201" t="s">
        <v>1343</v>
      </c>
      <c r="I121" s="329"/>
      <c r="J121" s="193"/>
      <c r="K121" s="193" t="s">
        <v>1364</v>
      </c>
      <c r="L121" s="329">
        <v>29367.023000000001</v>
      </c>
      <c r="M121" s="193" t="s">
        <v>1356</v>
      </c>
      <c r="N121" s="329">
        <f>G93+N120-I121-L121</f>
        <v>150556.97729999985</v>
      </c>
      <c r="O121" s="329">
        <f t="shared" ref="O121:O126" si="40">O120+G121-I121-L121</f>
        <v>870618.87530000019</v>
      </c>
    </row>
    <row r="122" spans="1:15" x14ac:dyDescent="0.15">
      <c r="A122" s="193"/>
      <c r="B122" s="193"/>
      <c r="C122" s="329"/>
      <c r="D122" s="201"/>
      <c r="E122" s="193"/>
      <c r="F122" s="203"/>
      <c r="G122" s="329"/>
      <c r="H122" s="201" t="s">
        <v>1343</v>
      </c>
      <c r="I122" s="329"/>
      <c r="J122" s="193"/>
      <c r="K122" s="193" t="s">
        <v>1364</v>
      </c>
      <c r="L122" s="329">
        <v>33549.949999999997</v>
      </c>
      <c r="M122" s="193" t="s">
        <v>1356</v>
      </c>
      <c r="N122" s="329">
        <f t="shared" ref="N122:N126" si="41">+N121-I122-L122</f>
        <v>117007.02729999986</v>
      </c>
      <c r="O122" s="329">
        <f t="shared" si="40"/>
        <v>837068.92530000024</v>
      </c>
    </row>
    <row r="123" spans="1:15" x14ac:dyDescent="0.15">
      <c r="A123" s="193"/>
      <c r="B123" s="193"/>
      <c r="C123" s="329"/>
      <c r="D123" s="201"/>
      <c r="E123" s="193"/>
      <c r="F123" s="203"/>
      <c r="G123" s="329"/>
      <c r="H123" s="201" t="s">
        <v>1343</v>
      </c>
      <c r="I123" s="329"/>
      <c r="J123" s="203"/>
      <c r="K123" s="193" t="s">
        <v>1364</v>
      </c>
      <c r="L123" s="329">
        <v>3695.25</v>
      </c>
      <c r="M123" s="193" t="s">
        <v>1356</v>
      </c>
      <c r="N123" s="329">
        <f t="shared" si="41"/>
        <v>113311.77729999986</v>
      </c>
      <c r="O123" s="329">
        <f t="shared" si="40"/>
        <v>833373.67530000024</v>
      </c>
    </row>
    <row r="124" spans="1:15" x14ac:dyDescent="0.15">
      <c r="A124" s="193"/>
      <c r="B124" s="193"/>
      <c r="C124" s="329"/>
      <c r="D124" s="201"/>
      <c r="E124" s="193"/>
      <c r="F124" s="203"/>
      <c r="G124" s="329"/>
      <c r="H124" s="201" t="s">
        <v>1343</v>
      </c>
      <c r="I124" s="329"/>
      <c r="J124" s="203"/>
      <c r="K124" s="193" t="s">
        <v>1364</v>
      </c>
      <c r="L124" s="329">
        <v>3596.35</v>
      </c>
      <c r="M124" s="193" t="s">
        <v>1356</v>
      </c>
      <c r="N124" s="329">
        <f t="shared" si="41"/>
        <v>109715.42729999985</v>
      </c>
      <c r="O124" s="329">
        <f t="shared" si="40"/>
        <v>829777.32530000026</v>
      </c>
    </row>
    <row r="125" spans="1:15" x14ac:dyDescent="0.15">
      <c r="A125" s="193"/>
      <c r="B125" s="193"/>
      <c r="C125" s="329"/>
      <c r="D125" s="201"/>
      <c r="E125" s="193"/>
      <c r="F125" s="203"/>
      <c r="G125" s="329"/>
      <c r="H125" s="201" t="s">
        <v>1343</v>
      </c>
      <c r="I125" s="329"/>
      <c r="J125" s="193"/>
      <c r="K125" s="193" t="s">
        <v>1364</v>
      </c>
      <c r="L125" s="329">
        <v>29597.96</v>
      </c>
      <c r="M125" s="193" t="s">
        <v>1356</v>
      </c>
      <c r="N125" s="329">
        <f t="shared" si="41"/>
        <v>80117.467299999844</v>
      </c>
      <c r="O125" s="329">
        <f t="shared" si="40"/>
        <v>800179.3653000003</v>
      </c>
    </row>
    <row r="126" spans="1:15" x14ac:dyDescent="0.15">
      <c r="A126" s="193"/>
      <c r="B126" s="193"/>
      <c r="C126" s="329"/>
      <c r="D126" s="201" t="s">
        <v>1344</v>
      </c>
      <c r="E126" s="193" t="s">
        <v>319</v>
      </c>
      <c r="F126" s="203" t="s">
        <v>1348</v>
      </c>
      <c r="G126" s="329">
        <v>135226.296</v>
      </c>
      <c r="H126" s="201" t="s">
        <v>1344</v>
      </c>
      <c r="I126" s="329">
        <v>22239.940000000002</v>
      </c>
      <c r="J126" s="193" t="s">
        <v>1356</v>
      </c>
      <c r="K126" s="193" t="s">
        <v>1364</v>
      </c>
      <c r="L126" s="329">
        <v>34525.97</v>
      </c>
      <c r="M126" s="193" t="s">
        <v>1356</v>
      </c>
      <c r="N126" s="329">
        <f t="shared" si="41"/>
        <v>23351.55729999984</v>
      </c>
      <c r="O126" s="329">
        <f t="shared" si="40"/>
        <v>878639.75130000035</v>
      </c>
    </row>
    <row r="127" spans="1:15" x14ac:dyDescent="0.15">
      <c r="A127" s="193"/>
      <c r="B127" s="193"/>
      <c r="C127" s="329"/>
      <c r="D127" s="201" t="s">
        <v>1344</v>
      </c>
      <c r="E127" s="193" t="s">
        <v>319</v>
      </c>
      <c r="F127" s="203" t="s">
        <v>1349</v>
      </c>
      <c r="G127" s="329">
        <v>45050.017</v>
      </c>
      <c r="H127" s="201" t="s">
        <v>1344</v>
      </c>
      <c r="I127" s="329"/>
      <c r="J127" s="193"/>
      <c r="K127" s="193" t="s">
        <v>1364</v>
      </c>
      <c r="L127" s="329">
        <v>23351.557000000001</v>
      </c>
      <c r="M127" s="193" t="s">
        <v>1356</v>
      </c>
      <c r="N127" s="329">
        <f t="shared" si="20"/>
        <v>2.9999983962625265E-4</v>
      </c>
      <c r="O127" s="329">
        <f t="shared" si="21"/>
        <v>900338.21130000032</v>
      </c>
    </row>
    <row r="128" spans="1:15" x14ac:dyDescent="0.15">
      <c r="A128" s="193"/>
      <c r="B128" s="193"/>
      <c r="C128" s="329"/>
      <c r="D128" s="201" t="s">
        <v>1344</v>
      </c>
      <c r="E128" s="193" t="s">
        <v>1283</v>
      </c>
      <c r="F128" s="193" t="s">
        <v>1359</v>
      </c>
      <c r="G128" s="329">
        <v>90020</v>
      </c>
      <c r="H128" s="201" t="s">
        <v>1344</v>
      </c>
      <c r="I128" s="329"/>
      <c r="J128" s="193"/>
      <c r="K128" s="193" t="s">
        <v>1364</v>
      </c>
      <c r="L128" s="329">
        <v>5205.2629999999999</v>
      </c>
      <c r="M128" s="193" t="s">
        <v>1357</v>
      </c>
      <c r="N128" s="329">
        <f>G98+N127-I128-L128</f>
        <v>174745.73729999983</v>
      </c>
      <c r="O128" s="329">
        <f t="shared" ref="O128:O130" si="42">O127+G128-I128-L128</f>
        <v>985152.94830000028</v>
      </c>
    </row>
    <row r="129" spans="1:16" x14ac:dyDescent="0.15">
      <c r="A129" s="193"/>
      <c r="B129" s="193"/>
      <c r="C129" s="329"/>
      <c r="D129" s="201"/>
      <c r="E129" s="193"/>
      <c r="F129" s="193"/>
      <c r="G129" s="329"/>
      <c r="H129" s="201" t="s">
        <v>1344</v>
      </c>
      <c r="I129" s="329"/>
      <c r="J129" s="193"/>
      <c r="K129" s="193" t="s">
        <v>1364</v>
      </c>
      <c r="L129" s="329">
        <v>20712.189999999999</v>
      </c>
      <c r="M129" s="193" t="s">
        <v>1357</v>
      </c>
      <c r="N129" s="329">
        <f t="shared" ref="N129:N130" si="43">+N128-I129-L129</f>
        <v>154033.54729999983</v>
      </c>
      <c r="O129" s="329">
        <f t="shared" si="42"/>
        <v>964440.75830000034</v>
      </c>
    </row>
    <row r="130" spans="1:16" x14ac:dyDescent="0.15">
      <c r="A130" s="193"/>
      <c r="B130" s="198"/>
      <c r="C130" s="329"/>
      <c r="D130" s="201"/>
      <c r="E130" s="193"/>
      <c r="F130" s="193"/>
      <c r="G130" s="329"/>
      <c r="H130" s="201" t="s">
        <v>1344</v>
      </c>
      <c r="I130" s="329"/>
      <c r="J130" s="193"/>
      <c r="K130" s="193" t="s">
        <v>1364</v>
      </c>
      <c r="L130" s="329">
        <v>30325.38</v>
      </c>
      <c r="M130" s="193" t="s">
        <v>1357</v>
      </c>
      <c r="N130" s="329">
        <f t="shared" si="43"/>
        <v>123708.16729999983</v>
      </c>
      <c r="O130" s="329">
        <f t="shared" si="42"/>
        <v>934115.37830000033</v>
      </c>
    </row>
    <row r="131" spans="1:16" x14ac:dyDescent="0.15">
      <c r="A131" s="193"/>
      <c r="B131" s="198"/>
      <c r="C131" s="329"/>
      <c r="D131" s="201"/>
      <c r="E131" s="193"/>
      <c r="F131" s="193"/>
      <c r="G131" s="329"/>
      <c r="H131" s="201" t="s">
        <v>1344</v>
      </c>
      <c r="I131" s="329"/>
      <c r="J131" s="193"/>
      <c r="K131" s="193" t="s">
        <v>1364</v>
      </c>
      <c r="L131" s="329">
        <v>11425.72</v>
      </c>
      <c r="M131" s="193" t="s">
        <v>1357</v>
      </c>
      <c r="N131" s="329">
        <f t="shared" si="20"/>
        <v>112282.44729999983</v>
      </c>
      <c r="O131" s="329">
        <f t="shared" si="21"/>
        <v>922689.65830000036</v>
      </c>
    </row>
    <row r="132" spans="1:16" x14ac:dyDescent="0.15">
      <c r="A132" s="193"/>
      <c r="B132" s="198"/>
      <c r="C132" s="329"/>
      <c r="D132" s="201"/>
      <c r="E132" s="193"/>
      <c r="F132" s="193"/>
      <c r="G132" s="329"/>
      <c r="H132" s="201" t="s">
        <v>1344</v>
      </c>
      <c r="I132" s="329"/>
      <c r="J132" s="193"/>
      <c r="K132" s="193" t="s">
        <v>1364</v>
      </c>
      <c r="L132" s="329">
        <v>7205.15</v>
      </c>
      <c r="M132" s="193" t="s">
        <v>1357</v>
      </c>
      <c r="N132" s="329">
        <f t="shared" si="20"/>
        <v>105077.29729999983</v>
      </c>
      <c r="O132" s="329">
        <f t="shared" si="21"/>
        <v>915484.50830000034</v>
      </c>
    </row>
    <row r="133" spans="1:16" x14ac:dyDescent="0.15">
      <c r="A133" s="193"/>
      <c r="B133" s="198"/>
      <c r="C133" s="329"/>
      <c r="D133" s="201"/>
      <c r="E133" s="193"/>
      <c r="F133" s="203"/>
      <c r="G133" s="329"/>
      <c r="H133" s="201" t="s">
        <v>1344</v>
      </c>
      <c r="I133" s="329"/>
      <c r="J133" s="193"/>
      <c r="K133" s="193" t="s">
        <v>1364</v>
      </c>
      <c r="L133" s="329">
        <v>34006.39</v>
      </c>
      <c r="M133" s="193" t="s">
        <v>1357</v>
      </c>
      <c r="N133" s="329">
        <f t="shared" si="20"/>
        <v>71070.907299999832</v>
      </c>
      <c r="O133" s="329">
        <f t="shared" si="21"/>
        <v>881478.11830000032</v>
      </c>
    </row>
    <row r="134" spans="1:16" x14ac:dyDescent="0.15">
      <c r="A134" s="193"/>
      <c r="B134" s="198"/>
      <c r="C134" s="329"/>
      <c r="D134" s="201"/>
      <c r="E134" s="193"/>
      <c r="F134" s="203"/>
      <c r="G134" s="329"/>
      <c r="H134" s="201" t="s">
        <v>1344</v>
      </c>
      <c r="I134" s="329"/>
      <c r="J134" s="193"/>
      <c r="K134" s="193" t="s">
        <v>1364</v>
      </c>
      <c r="L134" s="329">
        <v>30480.26</v>
      </c>
      <c r="M134" s="193" t="s">
        <v>1357</v>
      </c>
      <c r="N134" s="329">
        <f t="shared" si="20"/>
        <v>40590.647299999837</v>
      </c>
      <c r="O134" s="329">
        <f t="shared" si="21"/>
        <v>850997.85830000031</v>
      </c>
    </row>
    <row r="135" spans="1:16" x14ac:dyDescent="0.15">
      <c r="A135" s="193"/>
      <c r="B135" s="198"/>
      <c r="C135" s="329"/>
      <c r="D135" s="201" t="s">
        <v>1345</v>
      </c>
      <c r="E135" s="193" t="s">
        <v>1283</v>
      </c>
      <c r="F135" s="193" t="s">
        <v>1360</v>
      </c>
      <c r="G135" s="329">
        <v>180009</v>
      </c>
      <c r="H135" s="201" t="s">
        <v>1345</v>
      </c>
      <c r="I135" s="329">
        <v>21607.43</v>
      </c>
      <c r="J135" s="193" t="s">
        <v>1357</v>
      </c>
      <c r="K135" s="193" t="s">
        <v>1364</v>
      </c>
      <c r="L135" s="329">
        <v>18983.217000000001</v>
      </c>
      <c r="M135" s="193" t="s">
        <v>1357</v>
      </c>
      <c r="N135" s="329">
        <f t="shared" ref="N135:N138" si="44">+N134-I135-L135</f>
        <v>2.9999983598827384E-4</v>
      </c>
      <c r="O135" s="329">
        <f t="shared" ref="O135:O138" si="45">O134+G135-I135-L135</f>
        <v>990416.21130000032</v>
      </c>
    </row>
    <row r="136" spans="1:16" x14ac:dyDescent="0.15">
      <c r="A136" s="193"/>
      <c r="B136" s="198"/>
      <c r="C136" s="329"/>
      <c r="D136" s="201"/>
      <c r="E136" s="193"/>
      <c r="F136" s="193"/>
      <c r="G136" s="329"/>
      <c r="H136" s="201" t="s">
        <v>1345</v>
      </c>
      <c r="I136" s="329"/>
      <c r="J136" s="193"/>
      <c r="K136" s="193" t="s">
        <v>1365</v>
      </c>
      <c r="L136" s="329">
        <v>11313.563</v>
      </c>
      <c r="M136" s="203" t="s">
        <v>1348</v>
      </c>
      <c r="N136" s="329">
        <f>G111+N135-I136-L136</f>
        <v>258882.33529999983</v>
      </c>
      <c r="O136" s="329">
        <f t="shared" si="45"/>
        <v>979102.64830000035</v>
      </c>
    </row>
    <row r="137" spans="1:16" x14ac:dyDescent="0.15">
      <c r="A137" s="193"/>
      <c r="B137" s="198"/>
      <c r="C137" s="329"/>
      <c r="D137" s="201"/>
      <c r="E137" s="193"/>
      <c r="F137" s="203"/>
      <c r="G137" s="329"/>
      <c r="H137" s="201" t="s">
        <v>1345</v>
      </c>
      <c r="I137" s="329"/>
      <c r="J137" s="193"/>
      <c r="K137" s="193" t="s">
        <v>1365</v>
      </c>
      <c r="L137" s="329">
        <v>2861.13</v>
      </c>
      <c r="M137" s="203" t="s">
        <v>1348</v>
      </c>
      <c r="N137" s="329">
        <f t="shared" si="44"/>
        <v>256021.20529999983</v>
      </c>
      <c r="O137" s="329">
        <f t="shared" si="45"/>
        <v>976241.51830000035</v>
      </c>
    </row>
    <row r="138" spans="1:16" x14ac:dyDescent="0.15">
      <c r="A138" s="193"/>
      <c r="B138" s="198"/>
      <c r="C138" s="329"/>
      <c r="D138" s="201"/>
      <c r="E138" s="193"/>
      <c r="F138" s="203"/>
      <c r="G138" s="329"/>
      <c r="H138" s="201" t="s">
        <v>1345</v>
      </c>
      <c r="I138" s="329"/>
      <c r="J138" s="203"/>
      <c r="K138" s="193" t="s">
        <v>1365</v>
      </c>
      <c r="L138" s="329">
        <v>26292</v>
      </c>
      <c r="M138" s="203" t="s">
        <v>1348</v>
      </c>
      <c r="N138" s="329">
        <f t="shared" si="44"/>
        <v>229729.20529999983</v>
      </c>
      <c r="O138" s="329">
        <f t="shared" si="45"/>
        <v>949949.51830000035</v>
      </c>
    </row>
    <row r="139" spans="1:16" x14ac:dyDescent="0.15">
      <c r="A139" s="193"/>
      <c r="B139" s="198"/>
      <c r="C139" s="329"/>
      <c r="D139" s="201" t="s">
        <v>1322</v>
      </c>
      <c r="E139" s="193" t="s">
        <v>1283</v>
      </c>
      <c r="F139" s="193" t="s">
        <v>1361</v>
      </c>
      <c r="G139" s="329">
        <v>180053</v>
      </c>
      <c r="H139" s="201" t="s">
        <v>1322</v>
      </c>
      <c r="I139" s="329">
        <v>113825.18</v>
      </c>
      <c r="J139" s="203" t="s">
        <v>1348</v>
      </c>
      <c r="K139" s="193" t="s">
        <v>1365</v>
      </c>
      <c r="L139" s="329">
        <v>31013.97</v>
      </c>
      <c r="M139" s="203" t="s">
        <v>1348</v>
      </c>
      <c r="N139" s="329">
        <f t="shared" ref="N139:N166" si="46">+N138-I139-L139</f>
        <v>84890.055299999833</v>
      </c>
      <c r="O139" s="329">
        <f t="shared" ref="O139:O166" si="47">O138+G139-I139-L139</f>
        <v>985163.36830000044</v>
      </c>
    </row>
    <row r="140" spans="1:16" x14ac:dyDescent="0.15">
      <c r="A140" s="193"/>
      <c r="B140" s="198"/>
      <c r="C140" s="329"/>
      <c r="D140" s="201"/>
      <c r="E140" s="193"/>
      <c r="F140" s="203"/>
      <c r="G140" s="329"/>
      <c r="H140" s="201" t="s">
        <v>1322</v>
      </c>
      <c r="I140" s="329"/>
      <c r="J140" s="193"/>
      <c r="K140" s="193" t="s">
        <v>1365</v>
      </c>
      <c r="L140" s="329">
        <v>42136.07</v>
      </c>
      <c r="M140" s="203" t="s">
        <v>1348</v>
      </c>
      <c r="N140" s="329">
        <f t="shared" si="46"/>
        <v>42753.985299999833</v>
      </c>
      <c r="O140" s="329">
        <f t="shared" si="47"/>
        <v>943027.29830000049</v>
      </c>
      <c r="P140" s="259"/>
    </row>
    <row r="141" spans="1:16" x14ac:dyDescent="0.15">
      <c r="A141" s="193"/>
      <c r="B141" s="198"/>
      <c r="C141" s="329"/>
      <c r="D141" s="201"/>
      <c r="E141" s="193"/>
      <c r="F141" s="203"/>
      <c r="G141" s="329"/>
      <c r="H141" s="201" t="s">
        <v>1322</v>
      </c>
      <c r="I141" s="329"/>
      <c r="J141" s="193"/>
      <c r="K141" s="193" t="s">
        <v>1365</v>
      </c>
      <c r="L141" s="329">
        <v>33825.980000000003</v>
      </c>
      <c r="M141" s="203" t="s">
        <v>1348</v>
      </c>
      <c r="N141" s="329">
        <f t="shared" si="46"/>
        <v>8928.0052999998297</v>
      </c>
      <c r="O141" s="329">
        <f t="shared" si="47"/>
        <v>909201.31830000051</v>
      </c>
      <c r="P141" s="259"/>
    </row>
    <row r="142" spans="1:16" x14ac:dyDescent="0.15">
      <c r="A142" s="193"/>
      <c r="B142" s="198"/>
      <c r="C142" s="329"/>
      <c r="D142" s="201"/>
      <c r="E142" s="193"/>
      <c r="F142" s="205"/>
      <c r="G142" s="329"/>
      <c r="H142" s="201" t="s">
        <v>1322</v>
      </c>
      <c r="I142" s="329"/>
      <c r="J142" s="203"/>
      <c r="K142" s="193" t="s">
        <v>1365</v>
      </c>
      <c r="L142" s="329">
        <v>1642.83</v>
      </c>
      <c r="M142" s="203" t="s">
        <v>1348</v>
      </c>
      <c r="N142" s="329">
        <f t="shared" si="46"/>
        <v>7285.1752999998298</v>
      </c>
      <c r="O142" s="329">
        <f t="shared" si="47"/>
        <v>907558.48830000055</v>
      </c>
      <c r="P142" s="259"/>
    </row>
    <row r="143" spans="1:16" x14ac:dyDescent="0.15">
      <c r="A143" s="193"/>
      <c r="B143" s="198"/>
      <c r="C143" s="329"/>
      <c r="D143" s="201"/>
      <c r="E143" s="193"/>
      <c r="F143" s="205"/>
      <c r="G143" s="329"/>
      <c r="H143" s="201" t="s">
        <v>1322</v>
      </c>
      <c r="I143" s="329"/>
      <c r="J143" s="193"/>
      <c r="K143" s="193" t="s">
        <v>1365</v>
      </c>
      <c r="L143" s="329">
        <v>7285.1750000000002</v>
      </c>
      <c r="M143" s="203" t="s">
        <v>1348</v>
      </c>
      <c r="N143" s="329">
        <f t="shared" si="46"/>
        <v>2.9999982962181093E-4</v>
      </c>
      <c r="O143" s="329">
        <f t="shared" si="47"/>
        <v>900273.3133000005</v>
      </c>
      <c r="P143" s="259"/>
    </row>
    <row r="144" spans="1:16" x14ac:dyDescent="0.15">
      <c r="A144" s="193"/>
      <c r="B144" s="198"/>
      <c r="C144" s="329"/>
      <c r="D144" s="201"/>
      <c r="E144" s="193"/>
      <c r="F144" s="205"/>
      <c r="G144" s="329"/>
      <c r="H144" s="201" t="s">
        <v>1322</v>
      </c>
      <c r="I144" s="329"/>
      <c r="J144" s="193"/>
      <c r="K144" s="193" t="s">
        <v>1364</v>
      </c>
      <c r="L144" s="329">
        <v>33810.635000000002</v>
      </c>
      <c r="M144" s="193" t="s">
        <v>1358</v>
      </c>
      <c r="N144" s="329">
        <f>G112+N143-I144-L144</f>
        <v>236104.36529999983</v>
      </c>
      <c r="O144" s="329">
        <f t="shared" ref="O144:O147" si="48">O143+G144-I144-L144</f>
        <v>866462.67830000049</v>
      </c>
      <c r="P144" s="259"/>
    </row>
    <row r="145" spans="1:16" x14ac:dyDescent="0.15">
      <c r="A145" s="193"/>
      <c r="B145" s="198"/>
      <c r="C145" s="329"/>
      <c r="D145" s="201"/>
      <c r="E145" s="193"/>
      <c r="F145" s="205"/>
      <c r="G145" s="329"/>
      <c r="H145" s="201" t="s">
        <v>1322</v>
      </c>
      <c r="I145" s="329"/>
      <c r="J145" s="193"/>
      <c r="K145" s="193" t="s">
        <v>1364</v>
      </c>
      <c r="L145" s="329">
        <v>33241.39</v>
      </c>
      <c r="M145" s="193" t="s">
        <v>1358</v>
      </c>
      <c r="N145" s="329">
        <f t="shared" ref="N145:N147" si="49">+N144-I145-L145</f>
        <v>202862.97529999982</v>
      </c>
      <c r="O145" s="329">
        <f t="shared" si="48"/>
        <v>833221.28830000048</v>
      </c>
      <c r="P145" s="259"/>
    </row>
    <row r="146" spans="1:16" x14ac:dyDescent="0.15">
      <c r="A146" s="193"/>
      <c r="B146" s="198"/>
      <c r="C146" s="329"/>
      <c r="D146" s="201"/>
      <c r="E146" s="193"/>
      <c r="F146" s="205"/>
      <c r="G146" s="329"/>
      <c r="H146" s="201" t="s">
        <v>1322</v>
      </c>
      <c r="I146" s="329"/>
      <c r="J146" s="193"/>
      <c r="K146" s="193" t="s">
        <v>1364</v>
      </c>
      <c r="L146" s="329">
        <v>2729.06</v>
      </c>
      <c r="M146" s="193" t="s">
        <v>1358</v>
      </c>
      <c r="N146" s="329">
        <f t="shared" si="49"/>
        <v>200133.91529999982</v>
      </c>
      <c r="O146" s="329">
        <f t="shared" si="48"/>
        <v>830492.22830000042</v>
      </c>
      <c r="P146" s="259"/>
    </row>
    <row r="147" spans="1:16" x14ac:dyDescent="0.15">
      <c r="A147" s="193"/>
      <c r="B147" s="198"/>
      <c r="C147" s="329"/>
      <c r="D147" s="201" t="s">
        <v>1323</v>
      </c>
      <c r="E147" s="193" t="s">
        <v>319</v>
      </c>
      <c r="F147" s="203" t="s">
        <v>1349</v>
      </c>
      <c r="G147" s="329">
        <v>135144.226</v>
      </c>
      <c r="H147" s="201" t="s">
        <v>1323</v>
      </c>
      <c r="I147" s="329">
        <v>200133.91500000001</v>
      </c>
      <c r="J147" s="193" t="s">
        <v>1358</v>
      </c>
      <c r="K147" s="193"/>
      <c r="L147" s="329"/>
      <c r="M147" s="203"/>
      <c r="N147" s="329">
        <f t="shared" si="49"/>
        <v>2.9999981052242219E-4</v>
      </c>
      <c r="O147" s="329">
        <f t="shared" si="48"/>
        <v>765502.53930000041</v>
      </c>
      <c r="P147" s="259"/>
    </row>
    <row r="148" spans="1:16" x14ac:dyDescent="0.15">
      <c r="A148" s="193"/>
      <c r="B148" s="198"/>
      <c r="C148" s="329"/>
      <c r="D148" s="201" t="s">
        <v>1323</v>
      </c>
      <c r="E148" s="193" t="s">
        <v>1283</v>
      </c>
      <c r="F148" s="193" t="s">
        <v>1362</v>
      </c>
      <c r="G148" s="329">
        <v>269955</v>
      </c>
      <c r="H148" s="201" t="s">
        <v>1323</v>
      </c>
      <c r="I148" s="329">
        <v>62673.684999999998</v>
      </c>
      <c r="J148" s="203" t="s">
        <v>1348</v>
      </c>
      <c r="K148" s="193" t="s">
        <v>1365</v>
      </c>
      <c r="L148" s="329">
        <v>31090.76</v>
      </c>
      <c r="M148" s="203" t="s">
        <v>1348</v>
      </c>
      <c r="N148" s="329">
        <f>G126+N147-I148-L148</f>
        <v>41461.85129999982</v>
      </c>
      <c r="O148" s="329">
        <f t="shared" ref="O148:O149" si="50">O147+G148-I148-L148</f>
        <v>941693.09430000046</v>
      </c>
      <c r="P148" s="259"/>
    </row>
    <row r="149" spans="1:16" x14ac:dyDescent="0.15">
      <c r="A149" s="193"/>
      <c r="B149" s="198"/>
      <c r="C149" s="329"/>
      <c r="D149" s="201"/>
      <c r="E149" s="193"/>
      <c r="F149" s="203"/>
      <c r="G149" s="329"/>
      <c r="H149" s="201" t="s">
        <v>1323</v>
      </c>
      <c r="I149" s="329"/>
      <c r="J149" s="203"/>
      <c r="K149" s="193" t="s">
        <v>1365</v>
      </c>
      <c r="L149" s="329">
        <v>8796.86</v>
      </c>
      <c r="M149" s="203" t="s">
        <v>1348</v>
      </c>
      <c r="N149" s="329">
        <f t="shared" ref="N149" si="51">+N148-I149-L149</f>
        <v>32664.99129999982</v>
      </c>
      <c r="O149" s="329">
        <f t="shared" si="50"/>
        <v>932896.23430000048</v>
      </c>
      <c r="P149" s="259"/>
    </row>
    <row r="150" spans="1:16" x14ac:dyDescent="0.15">
      <c r="A150" s="193"/>
      <c r="B150" s="198"/>
      <c r="C150" s="329"/>
      <c r="D150" s="201"/>
      <c r="E150" s="193"/>
      <c r="F150" s="203"/>
      <c r="G150" s="329"/>
      <c r="H150" s="201" t="s">
        <v>1323</v>
      </c>
      <c r="I150" s="329"/>
      <c r="J150" s="203"/>
      <c r="K150" s="193" t="s">
        <v>1365</v>
      </c>
      <c r="L150" s="329">
        <v>30339.37</v>
      </c>
      <c r="M150" s="203" t="s">
        <v>1348</v>
      </c>
      <c r="N150" s="329">
        <f t="shared" si="46"/>
        <v>2325.6212999998206</v>
      </c>
      <c r="O150" s="329">
        <f t="shared" si="47"/>
        <v>902556.86430000048</v>
      </c>
      <c r="P150" s="259"/>
    </row>
    <row r="151" spans="1:16" x14ac:dyDescent="0.15">
      <c r="A151" s="193"/>
      <c r="B151" s="198"/>
      <c r="C151" s="329"/>
      <c r="D151" s="201"/>
      <c r="E151" s="193"/>
      <c r="F151" s="203"/>
      <c r="G151" s="329"/>
      <c r="H151" s="201" t="s">
        <v>1323</v>
      </c>
      <c r="I151" s="329"/>
      <c r="J151" s="203"/>
      <c r="K151" s="193" t="s">
        <v>1365</v>
      </c>
      <c r="L151" s="329">
        <v>2325.6210000000001</v>
      </c>
      <c r="M151" s="203" t="s">
        <v>1348</v>
      </c>
      <c r="N151" s="329">
        <f t="shared" si="46"/>
        <v>2.9999982052686391E-4</v>
      </c>
      <c r="O151" s="329">
        <f t="shared" si="47"/>
        <v>900231.24330000044</v>
      </c>
      <c r="P151" s="259"/>
    </row>
    <row r="152" spans="1:16" x14ac:dyDescent="0.15">
      <c r="A152" s="193"/>
      <c r="B152" s="198"/>
      <c r="C152" s="329"/>
      <c r="D152" s="201"/>
      <c r="E152" s="193"/>
      <c r="F152" s="203"/>
      <c r="G152" s="329"/>
      <c r="H152" s="201" t="s">
        <v>1323</v>
      </c>
      <c r="I152" s="329"/>
      <c r="J152" s="203"/>
      <c r="K152" s="193" t="s">
        <v>1365</v>
      </c>
      <c r="L152" s="329">
        <v>32505.109</v>
      </c>
      <c r="M152" s="203" t="s">
        <v>1349</v>
      </c>
      <c r="N152" s="329">
        <f>G127+N151-I152-L152</f>
        <v>12544.908299999817</v>
      </c>
      <c r="O152" s="329">
        <f t="shared" ref="O152:O153" si="52">O151+G152-I152-L152</f>
        <v>867726.13430000038</v>
      </c>
      <c r="P152" s="259"/>
    </row>
    <row r="153" spans="1:16" x14ac:dyDescent="0.15">
      <c r="A153" s="193"/>
      <c r="B153" s="198"/>
      <c r="C153" s="329"/>
      <c r="D153" s="201"/>
      <c r="E153" s="193"/>
      <c r="F153" s="203"/>
      <c r="G153" s="329"/>
      <c r="H153" s="201" t="s">
        <v>1323</v>
      </c>
      <c r="I153" s="329"/>
      <c r="J153" s="193"/>
      <c r="K153" s="193" t="s">
        <v>1365</v>
      </c>
      <c r="L153" s="329">
        <v>12544.907999999999</v>
      </c>
      <c r="M153" s="203" t="s">
        <v>1349</v>
      </c>
      <c r="N153" s="329">
        <f t="shared" ref="N153" si="53">+N152-I153-L153</f>
        <v>2.9999981779837981E-4</v>
      </c>
      <c r="O153" s="329">
        <f t="shared" si="52"/>
        <v>855181.22630000033</v>
      </c>
      <c r="P153" s="259"/>
    </row>
    <row r="154" spans="1:16" x14ac:dyDescent="0.15">
      <c r="A154" s="193"/>
      <c r="B154" s="198"/>
      <c r="C154" s="329"/>
      <c r="D154" s="201"/>
      <c r="E154" s="193"/>
      <c r="F154" s="203"/>
      <c r="G154" s="329"/>
      <c r="H154" s="201" t="s">
        <v>1323</v>
      </c>
      <c r="I154" s="329"/>
      <c r="J154" s="193"/>
      <c r="K154" s="193" t="s">
        <v>1364</v>
      </c>
      <c r="L154" s="329">
        <v>21228.671999999999</v>
      </c>
      <c r="M154" s="193" t="s">
        <v>1359</v>
      </c>
      <c r="N154" s="329">
        <f>G128+N153-I154-L154</f>
        <v>68791.328299999819</v>
      </c>
      <c r="O154" s="329">
        <f t="shared" ref="O154:O156" si="54">O153+G154-I154-L154</f>
        <v>833952.55430000031</v>
      </c>
      <c r="P154" s="259"/>
    </row>
    <row r="155" spans="1:16" x14ac:dyDescent="0.15">
      <c r="A155" s="193"/>
      <c r="B155" s="198"/>
      <c r="C155" s="329"/>
      <c r="D155" s="201"/>
      <c r="E155" s="193"/>
      <c r="F155" s="203"/>
      <c r="G155" s="329"/>
      <c r="H155" s="201" t="s">
        <v>1323</v>
      </c>
      <c r="I155" s="329"/>
      <c r="J155" s="193"/>
      <c r="K155" s="193" t="s">
        <v>1364</v>
      </c>
      <c r="L155" s="329">
        <v>30741.05</v>
      </c>
      <c r="M155" s="193" t="s">
        <v>1359</v>
      </c>
      <c r="N155" s="329">
        <f t="shared" ref="N155:N156" si="55">+N154-I155-L155</f>
        <v>38050.278299999816</v>
      </c>
      <c r="O155" s="329">
        <f t="shared" si="54"/>
        <v>803211.50430000026</v>
      </c>
      <c r="P155" s="259"/>
    </row>
    <row r="156" spans="1:16" x14ac:dyDescent="0.15">
      <c r="A156" s="193"/>
      <c r="B156" s="198"/>
      <c r="C156" s="329"/>
      <c r="D156" s="201" t="s">
        <v>1346</v>
      </c>
      <c r="E156" s="193" t="s">
        <v>1283</v>
      </c>
      <c r="F156" s="193" t="s">
        <v>1363</v>
      </c>
      <c r="G156" s="329">
        <v>89842</v>
      </c>
      <c r="H156" s="201" t="s">
        <v>1346</v>
      </c>
      <c r="I156" s="329">
        <v>32595.239999999998</v>
      </c>
      <c r="J156" s="193" t="s">
        <v>1359</v>
      </c>
      <c r="K156" s="193" t="s">
        <v>1364</v>
      </c>
      <c r="L156" s="329">
        <v>5455.0379999999996</v>
      </c>
      <c r="M156" s="193" t="s">
        <v>1359</v>
      </c>
      <c r="N156" s="329">
        <f t="shared" si="55"/>
        <v>2.9999981870787451E-4</v>
      </c>
      <c r="O156" s="329">
        <f t="shared" si="54"/>
        <v>855003.22630000033</v>
      </c>
      <c r="P156" s="259"/>
    </row>
    <row r="157" spans="1:16" x14ac:dyDescent="0.15">
      <c r="A157" s="193"/>
      <c r="B157" s="198"/>
      <c r="C157" s="329"/>
      <c r="D157" s="201"/>
      <c r="E157" s="193"/>
      <c r="F157" s="203"/>
      <c r="G157" s="329"/>
      <c r="H157" s="201" t="s">
        <v>1346</v>
      </c>
      <c r="I157" s="329"/>
      <c r="J157" s="193"/>
      <c r="K157" s="193" t="s">
        <v>1364</v>
      </c>
      <c r="L157" s="329">
        <v>2479.712</v>
      </c>
      <c r="M157" s="203" t="s">
        <v>1360</v>
      </c>
      <c r="N157" s="329">
        <f>G135+N156-I157-L157</f>
        <v>177529.28829999981</v>
      </c>
      <c r="O157" s="329">
        <f t="shared" si="47"/>
        <v>852523.51430000027</v>
      </c>
      <c r="P157" s="259"/>
    </row>
    <row r="158" spans="1:16" x14ac:dyDescent="0.15">
      <c r="A158" s="193"/>
      <c r="B158" s="198"/>
      <c r="C158" s="329"/>
      <c r="D158" s="201"/>
      <c r="E158" s="193"/>
      <c r="F158" s="203"/>
      <c r="G158" s="329"/>
      <c r="H158" s="201" t="s">
        <v>1346</v>
      </c>
      <c r="I158" s="329"/>
      <c r="J158" s="193"/>
      <c r="K158" s="193" t="s">
        <v>1364</v>
      </c>
      <c r="L158" s="329">
        <v>52270.26</v>
      </c>
      <c r="M158" s="203" t="s">
        <v>1360</v>
      </c>
      <c r="N158" s="329">
        <f t="shared" si="46"/>
        <v>125259.0282999998</v>
      </c>
      <c r="O158" s="329">
        <f t="shared" si="47"/>
        <v>800253.25430000026</v>
      </c>
      <c r="P158" s="259"/>
    </row>
    <row r="159" spans="1:16" hidden="1" x14ac:dyDescent="0.15">
      <c r="A159" s="193"/>
      <c r="B159" s="198"/>
      <c r="C159" s="329"/>
      <c r="D159" s="201"/>
      <c r="E159" s="193"/>
      <c r="F159" s="203"/>
      <c r="G159" s="329"/>
      <c r="H159" s="201"/>
      <c r="I159" s="329"/>
      <c r="J159" s="203"/>
      <c r="K159" s="193"/>
      <c r="L159" s="329"/>
      <c r="M159" s="193"/>
      <c r="N159" s="329">
        <f t="shared" si="46"/>
        <v>125259.0282999998</v>
      </c>
      <c r="O159" s="329">
        <f t="shared" si="47"/>
        <v>800253.25430000026</v>
      </c>
      <c r="P159" s="259"/>
    </row>
    <row r="160" spans="1:16" hidden="1" x14ac:dyDescent="0.15">
      <c r="A160" s="193"/>
      <c r="B160" s="193"/>
      <c r="C160" s="329"/>
      <c r="D160" s="216"/>
      <c r="E160" s="193"/>
      <c r="F160" s="193"/>
      <c r="G160" s="329"/>
      <c r="H160" s="216"/>
      <c r="I160" s="329"/>
      <c r="J160" s="203"/>
      <c r="K160" s="193"/>
      <c r="L160" s="329"/>
      <c r="M160" s="203"/>
      <c r="N160" s="329">
        <f t="shared" si="46"/>
        <v>125259.0282999998</v>
      </c>
      <c r="O160" s="329">
        <f t="shared" si="47"/>
        <v>800253.25430000026</v>
      </c>
    </row>
    <row r="161" spans="1:16" hidden="1" x14ac:dyDescent="0.15">
      <c r="A161" s="193"/>
      <c r="B161" s="193"/>
      <c r="C161" s="329"/>
      <c r="D161" s="216"/>
      <c r="E161" s="193"/>
      <c r="F161" s="203"/>
      <c r="G161" s="329"/>
      <c r="H161" s="216"/>
      <c r="I161" s="329"/>
      <c r="J161" s="203"/>
      <c r="K161" s="193"/>
      <c r="L161" s="329"/>
      <c r="M161" s="203"/>
      <c r="N161" s="329">
        <f t="shared" si="46"/>
        <v>125259.0282999998</v>
      </c>
      <c r="O161" s="329">
        <f t="shared" si="47"/>
        <v>800253.25430000026</v>
      </c>
    </row>
    <row r="162" spans="1:16" hidden="1" x14ac:dyDescent="0.15">
      <c r="A162" s="193"/>
      <c r="B162" s="193"/>
      <c r="C162" s="329"/>
      <c r="D162" s="216"/>
      <c r="E162" s="193"/>
      <c r="F162" s="203"/>
      <c r="G162" s="329"/>
      <c r="H162" s="216"/>
      <c r="I162" s="329"/>
      <c r="J162" s="193"/>
      <c r="K162" s="193"/>
      <c r="L162" s="329"/>
      <c r="M162" s="193"/>
      <c r="N162" s="329">
        <f t="shared" si="46"/>
        <v>125259.0282999998</v>
      </c>
      <c r="O162" s="329">
        <f t="shared" si="47"/>
        <v>800253.25430000026</v>
      </c>
    </row>
    <row r="163" spans="1:16" hidden="1" x14ac:dyDescent="0.15">
      <c r="A163" s="193"/>
      <c r="B163" s="193"/>
      <c r="C163" s="329"/>
      <c r="D163" s="216"/>
      <c r="E163" s="193"/>
      <c r="F163" s="203"/>
      <c r="G163" s="329"/>
      <c r="H163" s="216"/>
      <c r="I163" s="329"/>
      <c r="J163" s="193"/>
      <c r="K163" s="193"/>
      <c r="L163" s="329"/>
      <c r="M163" s="193"/>
      <c r="N163" s="329">
        <f t="shared" si="46"/>
        <v>125259.0282999998</v>
      </c>
      <c r="O163" s="329">
        <f t="shared" si="47"/>
        <v>800253.25430000026</v>
      </c>
    </row>
    <row r="164" spans="1:16" hidden="1" x14ac:dyDescent="0.15">
      <c r="A164" s="193"/>
      <c r="B164" s="193"/>
      <c r="C164" s="329"/>
      <c r="D164" s="216"/>
      <c r="E164" s="193"/>
      <c r="F164" s="203"/>
      <c r="G164" s="329"/>
      <c r="H164" s="216"/>
      <c r="I164" s="329"/>
      <c r="J164" s="193"/>
      <c r="K164" s="193"/>
      <c r="L164" s="329"/>
      <c r="M164" s="193"/>
      <c r="N164" s="329">
        <f t="shared" si="46"/>
        <v>125259.0282999998</v>
      </c>
      <c r="O164" s="329">
        <f t="shared" si="47"/>
        <v>800253.25430000026</v>
      </c>
    </row>
    <row r="165" spans="1:16" hidden="1" x14ac:dyDescent="0.15">
      <c r="A165" s="193"/>
      <c r="B165" s="193"/>
      <c r="C165" s="329"/>
      <c r="D165" s="216"/>
      <c r="E165" s="193"/>
      <c r="F165" s="193"/>
      <c r="G165" s="329"/>
      <c r="H165" s="216"/>
      <c r="I165" s="329"/>
      <c r="J165" s="193"/>
      <c r="K165" s="193"/>
      <c r="L165" s="329"/>
      <c r="M165" s="193"/>
      <c r="N165" s="329">
        <f t="shared" si="46"/>
        <v>125259.0282999998</v>
      </c>
      <c r="O165" s="329">
        <f t="shared" si="47"/>
        <v>800253.25430000026</v>
      </c>
    </row>
    <row r="166" spans="1:16" x14ac:dyDescent="0.15">
      <c r="A166" s="220"/>
      <c r="B166" s="220"/>
      <c r="C166" s="334"/>
      <c r="D166" s="222"/>
      <c r="E166" s="220"/>
      <c r="F166" s="220"/>
      <c r="G166" s="334"/>
      <c r="H166" s="222"/>
      <c r="I166" s="334"/>
      <c r="J166" s="220"/>
      <c r="K166" s="220"/>
      <c r="L166" s="334"/>
      <c r="M166" s="220"/>
      <c r="N166" s="329">
        <f t="shared" si="46"/>
        <v>125259.0282999998</v>
      </c>
      <c r="O166" s="329">
        <f t="shared" si="47"/>
        <v>800253.25430000026</v>
      </c>
    </row>
    <row r="167" spans="1:16" x14ac:dyDescent="0.15">
      <c r="A167" s="224"/>
      <c r="B167" s="224"/>
      <c r="C167" s="335">
        <f>SUM(C7:C166)</f>
        <v>415554.47330000007</v>
      </c>
      <c r="D167" s="224"/>
      <c r="E167" s="224"/>
      <c r="F167" s="224"/>
      <c r="G167" s="335">
        <f>SUM(G7:G165)</f>
        <v>5219138.7639999995</v>
      </c>
      <c r="H167" s="226"/>
      <c r="I167" s="335">
        <f>SUM(I7:I165)</f>
        <v>2096300.4130000004</v>
      </c>
      <c r="J167" s="224"/>
      <c r="K167" s="224"/>
      <c r="L167" s="335">
        <f>SUM(L9:L165)</f>
        <v>2738139.5699999989</v>
      </c>
      <c r="M167" s="224"/>
      <c r="N167" s="227"/>
      <c r="O167" s="228">
        <f>C167+G167-I167-L167</f>
        <v>800253.25429999968</v>
      </c>
      <c r="P167" s="259"/>
    </row>
    <row r="168" spans="1:16" x14ac:dyDescent="0.15">
      <c r="A168" s="230"/>
      <c r="B168" s="615"/>
      <c r="C168" s="615"/>
      <c r="D168" s="615"/>
      <c r="E168" s="231"/>
      <c r="F168" s="396"/>
      <c r="G168" s="232"/>
      <c r="H168" s="233"/>
      <c r="I168" s="234"/>
      <c r="J168" s="272"/>
      <c r="K168" s="235" t="s">
        <v>200</v>
      </c>
      <c r="L168" s="236">
        <f>+L167+I167</f>
        <v>4834439.9829999991</v>
      </c>
      <c r="M168" s="284"/>
      <c r="N168" s="330">
        <f>+N166</f>
        <v>125259.0282999998</v>
      </c>
      <c r="O168" s="331" t="s">
        <v>1360</v>
      </c>
      <c r="P168" s="259"/>
    </row>
    <row r="169" spans="1:16" x14ac:dyDescent="0.15">
      <c r="A169" s="181"/>
      <c r="B169" s="397"/>
      <c r="C169" s="336"/>
      <c r="D169" s="397"/>
      <c r="E169" s="231"/>
      <c r="F169" s="396"/>
      <c r="G169" s="232"/>
      <c r="H169" s="233"/>
      <c r="I169" s="234"/>
      <c r="J169" s="273"/>
      <c r="K169" s="235"/>
      <c r="L169" s="236"/>
      <c r="M169" s="284"/>
      <c r="N169" s="330">
        <v>180053</v>
      </c>
      <c r="O169" s="203" t="s">
        <v>1361</v>
      </c>
    </row>
    <row r="170" spans="1:16" x14ac:dyDescent="0.15">
      <c r="A170" s="241" t="s">
        <v>1289</v>
      </c>
      <c r="B170" s="400" t="s">
        <v>1369</v>
      </c>
      <c r="C170" s="336"/>
      <c r="D170" s="397"/>
      <c r="E170" s="231" t="s">
        <v>67</v>
      </c>
      <c r="F170" s="396">
        <v>6088801</v>
      </c>
      <c r="G170" s="232" t="s">
        <v>98</v>
      </c>
      <c r="H170" s="233">
        <v>40864</v>
      </c>
      <c r="I170" s="234" t="s">
        <v>199</v>
      </c>
      <c r="J170" s="273">
        <v>431426.88000000006</v>
      </c>
      <c r="K170" s="235"/>
      <c r="L170" s="236"/>
      <c r="M170" s="235"/>
      <c r="N170" s="330">
        <v>135144.226</v>
      </c>
      <c r="O170" s="331" t="s">
        <v>1349</v>
      </c>
    </row>
    <row r="171" spans="1:16" x14ac:dyDescent="0.15">
      <c r="A171" s="241" t="s">
        <v>1350</v>
      </c>
      <c r="B171" s="400" t="s">
        <v>1370</v>
      </c>
      <c r="C171" s="336"/>
      <c r="D171" s="399"/>
      <c r="E171" s="231" t="s">
        <v>67</v>
      </c>
      <c r="F171" s="398">
        <v>4206693.62</v>
      </c>
      <c r="G171" s="232" t="s">
        <v>98</v>
      </c>
      <c r="H171" s="233">
        <v>40890</v>
      </c>
      <c r="I171" s="234" t="s">
        <v>199</v>
      </c>
      <c r="J171" s="273">
        <v>90599.235000000015</v>
      </c>
      <c r="K171" s="235"/>
      <c r="L171" s="236"/>
      <c r="M171" s="235"/>
      <c r="N171" s="330">
        <v>269955</v>
      </c>
      <c r="O171" s="331" t="s">
        <v>1362</v>
      </c>
    </row>
    <row r="172" spans="1:16" x14ac:dyDescent="0.15">
      <c r="A172" s="241" t="s">
        <v>1352</v>
      </c>
      <c r="B172" s="400" t="s">
        <v>1371</v>
      </c>
      <c r="C172" s="336"/>
      <c r="D172" s="399"/>
      <c r="E172" s="231" t="s">
        <v>67</v>
      </c>
      <c r="F172" s="398">
        <v>87537.19</v>
      </c>
      <c r="G172" s="232" t="s">
        <v>98</v>
      </c>
      <c r="H172" s="233">
        <v>40903</v>
      </c>
      <c r="I172" s="234" t="s">
        <v>199</v>
      </c>
      <c r="J172" s="273">
        <v>102225.679</v>
      </c>
      <c r="K172" s="235"/>
      <c r="L172" s="236"/>
      <c r="M172" s="235"/>
      <c r="N172" s="330">
        <v>89842</v>
      </c>
      <c r="O172" s="331" t="s">
        <v>1363</v>
      </c>
    </row>
    <row r="173" spans="1:16" x14ac:dyDescent="0.15">
      <c r="A173" s="181" t="s">
        <v>1353</v>
      </c>
      <c r="B173" s="400" t="s">
        <v>1372</v>
      </c>
      <c r="C173" s="336"/>
      <c r="D173" s="399"/>
      <c r="E173" s="231" t="s">
        <v>67</v>
      </c>
      <c r="F173" s="398">
        <v>1723051.06</v>
      </c>
      <c r="G173" s="232" t="s">
        <v>98</v>
      </c>
      <c r="H173" s="233">
        <v>40903</v>
      </c>
      <c r="I173" s="234" t="s">
        <v>199</v>
      </c>
      <c r="J173" s="273">
        <v>45026</v>
      </c>
      <c r="K173" s="235"/>
      <c r="L173" s="236"/>
      <c r="M173" s="235"/>
      <c r="N173" s="330"/>
      <c r="O173" s="331"/>
    </row>
    <row r="174" spans="1:16" ht="12" customHeight="1" x14ac:dyDescent="0.15">
      <c r="A174" s="181" t="s">
        <v>1354</v>
      </c>
      <c r="B174" s="400" t="s">
        <v>1373</v>
      </c>
      <c r="C174" s="336"/>
      <c r="D174" s="399"/>
      <c r="E174" s="231" t="s">
        <v>67</v>
      </c>
      <c r="F174" s="398">
        <v>1455241.54</v>
      </c>
      <c r="G174" s="232" t="s">
        <v>98</v>
      </c>
      <c r="H174" s="233">
        <v>40904</v>
      </c>
      <c r="I174" s="234" t="s">
        <v>199</v>
      </c>
      <c r="J174" s="273">
        <v>155013.93</v>
      </c>
      <c r="K174" s="235"/>
      <c r="L174" s="236"/>
      <c r="M174" s="235"/>
      <c r="N174" s="330"/>
      <c r="O174" s="331"/>
    </row>
    <row r="175" spans="1:16" ht="12" customHeight="1" x14ac:dyDescent="0.15">
      <c r="A175" s="181" t="s">
        <v>1355</v>
      </c>
      <c r="B175" s="400" t="s">
        <v>1374</v>
      </c>
      <c r="C175" s="336"/>
      <c r="D175" s="399"/>
      <c r="E175" s="231" t="s">
        <v>67</v>
      </c>
      <c r="F175" s="398">
        <v>2188156.0099999998</v>
      </c>
      <c r="G175" s="232" t="s">
        <v>98</v>
      </c>
      <c r="H175" s="233">
        <v>40912</v>
      </c>
      <c r="I175" s="234" t="s">
        <v>199</v>
      </c>
      <c r="J175" s="273">
        <v>147639.33000000002</v>
      </c>
      <c r="K175" s="235"/>
      <c r="L175" s="236"/>
      <c r="M175" s="235"/>
      <c r="N175" s="330"/>
      <c r="O175" s="331"/>
    </row>
    <row r="176" spans="1:16" ht="11.25" customHeight="1" x14ac:dyDescent="0.15">
      <c r="A176" s="241" t="s">
        <v>1356</v>
      </c>
      <c r="B176" s="400" t="s">
        <v>1375</v>
      </c>
      <c r="C176" s="336"/>
      <c r="D176" s="399"/>
      <c r="E176" s="231" t="s">
        <v>67</v>
      </c>
      <c r="F176" s="398">
        <v>68547.929999999993</v>
      </c>
      <c r="G176" s="232" t="s">
        <v>98</v>
      </c>
      <c r="H176" s="233">
        <v>40912</v>
      </c>
      <c r="I176" s="234" t="s">
        <v>199</v>
      </c>
      <c r="J176" s="273">
        <v>157684.06</v>
      </c>
      <c r="K176" s="235"/>
      <c r="L176" s="236"/>
      <c r="M176" s="235"/>
      <c r="N176" s="330"/>
      <c r="O176" s="385"/>
    </row>
    <row r="177" spans="1:16" x14ac:dyDescent="0.15">
      <c r="A177" s="181" t="s">
        <v>1357</v>
      </c>
      <c r="B177" s="400" t="s">
        <v>1376</v>
      </c>
      <c r="C177" s="336"/>
      <c r="D177" s="399"/>
      <c r="E177" s="231" t="s">
        <v>67</v>
      </c>
      <c r="F177" s="398">
        <v>1421116.3</v>
      </c>
      <c r="G177" s="232" t="s">
        <v>98</v>
      </c>
      <c r="H177" s="233">
        <v>40912</v>
      </c>
      <c r="I177" s="234" t="s">
        <v>199</v>
      </c>
      <c r="J177" s="273">
        <v>158343.57</v>
      </c>
      <c r="K177" s="235"/>
      <c r="L177" s="236"/>
      <c r="M177" s="266">
        <f>+O177-O167</f>
        <v>0</v>
      </c>
      <c r="N177" s="228" t="s">
        <v>56</v>
      </c>
      <c r="O177" s="333">
        <f>SUM(N168:N176)</f>
        <v>800253.2542999998</v>
      </c>
      <c r="P177" s="259"/>
    </row>
    <row r="178" spans="1:16" x14ac:dyDescent="0.15">
      <c r="A178" s="181" t="s">
        <v>1358</v>
      </c>
      <c r="B178" s="400" t="s">
        <v>1377</v>
      </c>
      <c r="C178" s="336"/>
      <c r="D178" s="399"/>
      <c r="E178" s="231" t="s">
        <v>67</v>
      </c>
      <c r="F178" s="398">
        <v>1665951.88</v>
      </c>
      <c r="G178" s="232" t="s">
        <v>98</v>
      </c>
      <c r="H178" s="233">
        <v>40912</v>
      </c>
      <c r="I178" s="234" t="s">
        <v>199</v>
      </c>
      <c r="J178" s="273">
        <v>69781.084999999992</v>
      </c>
      <c r="K178" s="235"/>
      <c r="L178" s="236"/>
      <c r="M178" s="266"/>
      <c r="N178" s="366"/>
      <c r="O178" s="367"/>
      <c r="P178" s="259"/>
    </row>
    <row r="179" spans="1:16" x14ac:dyDescent="0.15">
      <c r="A179" s="181" t="s">
        <v>1359</v>
      </c>
      <c r="B179" s="400" t="s">
        <v>1378</v>
      </c>
      <c r="C179" s="336"/>
      <c r="D179" s="399"/>
      <c r="E179" s="231" t="s">
        <v>67</v>
      </c>
      <c r="F179" s="398">
        <v>2650317.67</v>
      </c>
      <c r="G179" s="232" t="s">
        <v>98</v>
      </c>
      <c r="H179" s="233">
        <v>40914</v>
      </c>
      <c r="I179" s="234" t="s">
        <v>199</v>
      </c>
      <c r="J179" s="273">
        <v>57424.759999999995</v>
      </c>
      <c r="K179" s="235"/>
      <c r="L179" s="236"/>
      <c r="M179" s="266"/>
      <c r="N179" s="366"/>
      <c r="O179" s="367"/>
      <c r="P179" s="259"/>
    </row>
    <row r="180" spans="1:16" x14ac:dyDescent="0.15">
      <c r="A180" s="181" t="s">
        <v>1360</v>
      </c>
      <c r="B180" s="400" t="s">
        <v>1379</v>
      </c>
      <c r="C180" s="336"/>
      <c r="D180" s="399"/>
      <c r="E180" s="231" t="s">
        <v>67</v>
      </c>
      <c r="F180" s="398">
        <v>2143331.0099999998</v>
      </c>
      <c r="G180" s="232" t="s">
        <v>98</v>
      </c>
      <c r="H180" s="233">
        <v>40917</v>
      </c>
      <c r="I180" s="234" t="s">
        <v>199</v>
      </c>
      <c r="J180" s="273">
        <v>54749.972000000002</v>
      </c>
      <c r="K180" s="235"/>
      <c r="L180" s="236"/>
      <c r="M180" s="266"/>
      <c r="N180" s="366"/>
      <c r="O180" s="367"/>
      <c r="P180" s="259"/>
    </row>
    <row r="181" spans="1:16" ht="12" thickBot="1" x14ac:dyDescent="0.2">
      <c r="A181" s="181"/>
      <c r="B181" s="397"/>
      <c r="C181" s="336"/>
      <c r="D181" s="397"/>
      <c r="E181" s="231"/>
      <c r="F181" s="396"/>
      <c r="G181" s="232"/>
      <c r="H181" s="233"/>
      <c r="I181" s="401" t="s">
        <v>1283</v>
      </c>
      <c r="J181" s="395">
        <f>SUM(J170:J180)</f>
        <v>1469914.5010000004</v>
      </c>
      <c r="K181" s="235"/>
      <c r="L181" s="236"/>
      <c r="M181" s="266"/>
      <c r="N181" s="366"/>
      <c r="O181" s="367"/>
      <c r="P181" s="259"/>
    </row>
    <row r="182" spans="1:16" ht="12" thickTop="1" x14ac:dyDescent="0.15">
      <c r="A182" s="181" t="s">
        <v>1282</v>
      </c>
      <c r="B182" s="400" t="s">
        <v>1311</v>
      </c>
      <c r="C182" s="336"/>
      <c r="D182" s="397"/>
      <c r="E182" s="231" t="s">
        <v>67</v>
      </c>
      <c r="F182" s="396">
        <v>36626176.880000003</v>
      </c>
      <c r="G182" s="232" t="s">
        <v>98</v>
      </c>
      <c r="H182" s="233">
        <v>40848</v>
      </c>
      <c r="I182" s="234" t="s">
        <v>199</v>
      </c>
      <c r="J182" s="229">
        <v>129805.93500000001</v>
      </c>
      <c r="K182" s="235"/>
      <c r="L182" s="236"/>
      <c r="M182" s="266"/>
      <c r="N182" s="366"/>
      <c r="O182" s="367"/>
      <c r="P182" s="259"/>
    </row>
    <row r="183" spans="1:16" x14ac:dyDescent="0.15">
      <c r="A183" s="181" t="s">
        <v>1296</v>
      </c>
      <c r="B183" s="400" t="s">
        <v>1312</v>
      </c>
      <c r="C183" s="336"/>
      <c r="D183" s="399"/>
      <c r="E183" s="231" t="s">
        <v>67</v>
      </c>
      <c r="F183" s="398">
        <v>27106579.010000002</v>
      </c>
      <c r="G183" s="232" t="s">
        <v>98</v>
      </c>
      <c r="H183" s="233">
        <v>40857</v>
      </c>
      <c r="I183" s="234" t="s">
        <v>199</v>
      </c>
      <c r="J183" s="229">
        <v>558197.12800000026</v>
      </c>
      <c r="K183" s="235"/>
      <c r="L183" s="236"/>
      <c r="M183" s="266"/>
      <c r="N183" s="366"/>
      <c r="O183" s="367"/>
      <c r="P183" s="259"/>
    </row>
    <row r="184" spans="1:16" x14ac:dyDescent="0.15">
      <c r="A184" s="181" t="s">
        <v>1347</v>
      </c>
      <c r="B184" s="400" t="s">
        <v>1366</v>
      </c>
      <c r="C184" s="336"/>
      <c r="D184" s="399"/>
      <c r="E184" s="231" t="s">
        <v>67</v>
      </c>
      <c r="F184" s="398">
        <v>41987673.270000003</v>
      </c>
      <c r="G184" s="232" t="s">
        <v>98</v>
      </c>
      <c r="H184" s="233">
        <v>40868</v>
      </c>
      <c r="I184" s="234" t="s">
        <v>199</v>
      </c>
      <c r="J184" s="229">
        <v>129922.603</v>
      </c>
      <c r="K184" s="235"/>
      <c r="L184" s="236"/>
      <c r="M184" s="266"/>
      <c r="N184" s="366"/>
      <c r="O184" s="367"/>
      <c r="P184" s="259"/>
    </row>
    <row r="185" spans="1:16" x14ac:dyDescent="0.15">
      <c r="A185" s="181" t="s">
        <v>1348</v>
      </c>
      <c r="B185" s="400" t="s">
        <v>1367</v>
      </c>
      <c r="C185" s="336"/>
      <c r="D185" s="399"/>
      <c r="E185" s="231" t="s">
        <v>67</v>
      </c>
      <c r="F185" s="398">
        <v>31927805.289999999</v>
      </c>
      <c r="G185" s="232" t="s">
        <v>98</v>
      </c>
      <c r="H185" s="233">
        <v>40886</v>
      </c>
      <c r="I185" s="234" t="s">
        <v>199</v>
      </c>
      <c r="J185" s="229">
        <v>405249.38599999994</v>
      </c>
      <c r="K185" s="235"/>
      <c r="L185" s="236"/>
      <c r="M185" s="266"/>
      <c r="N185" s="366"/>
      <c r="O185" s="367"/>
      <c r="P185" s="259"/>
    </row>
    <row r="186" spans="1:16" x14ac:dyDescent="0.15">
      <c r="A186" s="181" t="s">
        <v>1349</v>
      </c>
      <c r="B186" s="400" t="s">
        <v>1368</v>
      </c>
      <c r="C186" s="336"/>
      <c r="D186" s="399"/>
      <c r="E186" s="231" t="s">
        <v>67</v>
      </c>
      <c r="F186" s="398">
        <v>37356724.899999999</v>
      </c>
      <c r="G186" s="232" t="s">
        <v>98</v>
      </c>
      <c r="H186" s="233">
        <v>40897</v>
      </c>
      <c r="I186" s="234" t="s">
        <v>199</v>
      </c>
      <c r="J186" s="229">
        <v>45050.017</v>
      </c>
      <c r="K186" s="235"/>
      <c r="L186" s="236"/>
      <c r="M186" s="266"/>
      <c r="N186" s="366"/>
      <c r="O186" s="367"/>
      <c r="P186" s="259"/>
    </row>
    <row r="187" spans="1:16" ht="12" thickBot="1" x14ac:dyDescent="0.2">
      <c r="A187" s="181"/>
      <c r="B187" s="399"/>
      <c r="C187" s="336"/>
      <c r="D187" s="399"/>
      <c r="E187" s="231"/>
      <c r="F187" s="398"/>
      <c r="G187" s="232"/>
      <c r="H187" s="233"/>
      <c r="I187" s="401" t="s">
        <v>320</v>
      </c>
      <c r="J187" s="395">
        <f>SUM(J182:J186)</f>
        <v>1268225.0690000001</v>
      </c>
      <c r="K187" s="235"/>
      <c r="L187" s="236"/>
      <c r="M187" s="266"/>
      <c r="N187" s="366"/>
      <c r="O187" s="367"/>
      <c r="P187" s="259"/>
    </row>
    <row r="188" spans="1:16" ht="12" thickTop="1" x14ac:dyDescent="0.15">
      <c r="A188" s="241"/>
      <c r="B188" s="180"/>
      <c r="C188" s="349"/>
      <c r="D188" s="350"/>
      <c r="E188" s="350"/>
      <c r="F188" s="350"/>
      <c r="G188" s="351"/>
      <c r="J188" s="259"/>
    </row>
    <row r="189" spans="1:16" x14ac:dyDescent="0.15">
      <c r="A189" s="181"/>
      <c r="B189" s="181" t="s">
        <v>10</v>
      </c>
      <c r="C189" s="348" t="s">
        <v>1008</v>
      </c>
      <c r="D189" s="181" t="s">
        <v>1118</v>
      </c>
      <c r="E189" s="181" t="s">
        <v>871</v>
      </c>
      <c r="F189" s="181" t="s">
        <v>872</v>
      </c>
      <c r="G189" s="181" t="s">
        <v>18</v>
      </c>
      <c r="J189" s="229"/>
    </row>
    <row r="190" spans="1:16" x14ac:dyDescent="0.15">
      <c r="A190" s="241" t="s">
        <v>1289</v>
      </c>
      <c r="B190" s="180">
        <v>431427</v>
      </c>
      <c r="C190" s="349">
        <v>25.334299999999999</v>
      </c>
      <c r="D190" s="350">
        <f>+B190*C190</f>
        <v>10929901.0461</v>
      </c>
      <c r="E190" s="350">
        <f>+D190*0.01</f>
        <v>109299.010461</v>
      </c>
      <c r="F190" s="350">
        <f>+E190*0.1</f>
        <v>10929.9010461</v>
      </c>
      <c r="G190" s="351">
        <f>+E190+F190</f>
        <v>120228.9115071</v>
      </c>
      <c r="J190" s="259"/>
    </row>
    <row r="191" spans="1:16" x14ac:dyDescent="0.15">
      <c r="A191" s="241" t="s">
        <v>1350</v>
      </c>
      <c r="B191" s="180">
        <v>90599</v>
      </c>
      <c r="C191" s="349">
        <v>24.613099999999999</v>
      </c>
      <c r="D191" s="350">
        <f t="shared" ref="D191" si="56">+B191*C191</f>
        <v>2229922.2469000001</v>
      </c>
      <c r="E191" s="350">
        <f t="shared" ref="E191" si="57">+D191*0.01</f>
        <v>22299.222469</v>
      </c>
      <c r="F191" s="350">
        <f t="shared" ref="F191" si="58">+E191*0.1</f>
        <v>2229.9222469000001</v>
      </c>
      <c r="G191" s="351">
        <f t="shared" ref="G191" si="59">+E191+F191</f>
        <v>24529.144715900002</v>
      </c>
      <c r="J191" s="259"/>
    </row>
    <row r="192" spans="1:16" x14ac:dyDescent="0.15">
      <c r="A192" s="241" t="s">
        <v>1352</v>
      </c>
      <c r="B192" s="180">
        <v>102226</v>
      </c>
      <c r="C192" s="349">
        <v>24.196899999999999</v>
      </c>
      <c r="D192" s="350">
        <f t="shared" ref="D192:D206" si="60">+B192*C192</f>
        <v>2473552.2993999999</v>
      </c>
      <c r="E192" s="350">
        <f t="shared" ref="E192:E206" si="61">+D192*0.01</f>
        <v>24735.522993999999</v>
      </c>
      <c r="F192" s="350">
        <f t="shared" ref="F192:F206" si="62">+E192*0.1</f>
        <v>2473.5522994000003</v>
      </c>
      <c r="G192" s="351">
        <f t="shared" ref="G192:G206" si="63">+E192+F192</f>
        <v>27209.075293399997</v>
      </c>
      <c r="J192" s="259"/>
    </row>
    <row r="193" spans="1:16" x14ac:dyDescent="0.15">
      <c r="A193" s="181" t="s">
        <v>1353</v>
      </c>
      <c r="B193" s="180">
        <v>45026</v>
      </c>
      <c r="C193" s="349">
        <v>23.824200000000001</v>
      </c>
      <c r="D193" s="350">
        <f t="shared" si="60"/>
        <v>1072708.4292000001</v>
      </c>
      <c r="E193" s="350">
        <f t="shared" si="61"/>
        <v>10727.084292000001</v>
      </c>
      <c r="F193" s="350">
        <f t="shared" si="62"/>
        <v>1072.7084292000002</v>
      </c>
      <c r="G193" s="351">
        <f t="shared" si="63"/>
        <v>11799.792721200001</v>
      </c>
      <c r="J193" s="259"/>
    </row>
    <row r="194" spans="1:16" x14ac:dyDescent="0.15">
      <c r="A194" s="181" t="s">
        <v>1354</v>
      </c>
      <c r="B194" s="180">
        <v>155014</v>
      </c>
      <c r="C194" s="349">
        <v>23.824200000000001</v>
      </c>
      <c r="D194" s="350">
        <f t="shared" si="60"/>
        <v>3693084.5388000002</v>
      </c>
      <c r="E194" s="350">
        <f t="shared" si="61"/>
        <v>36930.845388000002</v>
      </c>
      <c r="F194" s="350">
        <f t="shared" si="62"/>
        <v>3693.0845388000002</v>
      </c>
      <c r="G194" s="351">
        <f t="shared" si="63"/>
        <v>40623.929926800003</v>
      </c>
      <c r="J194" s="259"/>
    </row>
    <row r="195" spans="1:16" x14ac:dyDescent="0.15">
      <c r="A195" s="181" t="s">
        <v>1355</v>
      </c>
      <c r="B195" s="180">
        <v>147639</v>
      </c>
      <c r="C195" s="349">
        <v>24.006799999999998</v>
      </c>
      <c r="D195" s="350">
        <f t="shared" si="60"/>
        <v>3544339.9452</v>
      </c>
      <c r="E195" s="350">
        <f t="shared" si="61"/>
        <v>35443.399451999998</v>
      </c>
      <c r="F195" s="350">
        <f t="shared" si="62"/>
        <v>3544.3399451999999</v>
      </c>
      <c r="G195" s="351">
        <f t="shared" si="63"/>
        <v>38987.739397199999</v>
      </c>
      <c r="J195" s="259"/>
    </row>
    <row r="196" spans="1:16" x14ac:dyDescent="0.15">
      <c r="A196" s="241" t="s">
        <v>1356</v>
      </c>
      <c r="B196" s="180">
        <v>157684</v>
      </c>
      <c r="C196" s="349">
        <v>24.2729</v>
      </c>
      <c r="D196" s="350">
        <f t="shared" si="60"/>
        <v>3827447.9635999999</v>
      </c>
      <c r="E196" s="350">
        <f t="shared" si="61"/>
        <v>38274.479635999996</v>
      </c>
      <c r="F196" s="350">
        <f t="shared" si="62"/>
        <v>3827.4479635999996</v>
      </c>
      <c r="G196" s="351">
        <f t="shared" si="63"/>
        <v>42101.927599599992</v>
      </c>
      <c r="J196" s="259"/>
    </row>
    <row r="197" spans="1:16" x14ac:dyDescent="0.15">
      <c r="A197" s="181" t="s">
        <v>1357</v>
      </c>
      <c r="B197" s="180">
        <v>158344</v>
      </c>
      <c r="C197" s="349">
        <v>24.188800000000001</v>
      </c>
      <c r="D197" s="350">
        <f t="shared" si="60"/>
        <v>3830151.3472000002</v>
      </c>
      <c r="E197" s="350">
        <f t="shared" si="61"/>
        <v>38301.513472000006</v>
      </c>
      <c r="F197" s="350">
        <f t="shared" si="62"/>
        <v>3830.1513472000006</v>
      </c>
      <c r="G197" s="351">
        <f t="shared" si="63"/>
        <v>42131.664819200007</v>
      </c>
      <c r="J197" s="259"/>
    </row>
    <row r="198" spans="1:16" x14ac:dyDescent="0.15">
      <c r="A198" s="181" t="s">
        <v>1358</v>
      </c>
      <c r="B198" s="180">
        <v>69781</v>
      </c>
      <c r="C198" s="349">
        <v>24.188800000000001</v>
      </c>
      <c r="D198" s="350">
        <f t="shared" si="60"/>
        <v>1687918.6528</v>
      </c>
      <c r="E198" s="350">
        <f t="shared" si="61"/>
        <v>16879.186528000002</v>
      </c>
      <c r="F198" s="350">
        <f t="shared" si="62"/>
        <v>1687.9186528000002</v>
      </c>
      <c r="G198" s="351">
        <f t="shared" si="63"/>
        <v>18567.105180800001</v>
      </c>
      <c r="J198" s="259"/>
    </row>
    <row r="199" spans="1:16" x14ac:dyDescent="0.15">
      <c r="A199" s="181" t="s">
        <v>1359</v>
      </c>
      <c r="B199" s="180">
        <v>57425</v>
      </c>
      <c r="C199" s="349">
        <v>24.2437</v>
      </c>
      <c r="D199" s="350">
        <f t="shared" si="60"/>
        <v>1392194.4724999999</v>
      </c>
      <c r="E199" s="350">
        <f t="shared" si="61"/>
        <v>13921.944724999999</v>
      </c>
      <c r="F199" s="350">
        <f t="shared" si="62"/>
        <v>1392.1944725000001</v>
      </c>
      <c r="G199" s="351">
        <f t="shared" si="63"/>
        <v>15314.139197499999</v>
      </c>
      <c r="J199" s="259"/>
    </row>
    <row r="200" spans="1:16" x14ac:dyDescent="0.15">
      <c r="A200" s="181" t="s">
        <v>1360</v>
      </c>
      <c r="B200" s="180">
        <v>54750</v>
      </c>
      <c r="C200" s="349">
        <v>24.272099999999998</v>
      </c>
      <c r="D200" s="350">
        <f t="shared" si="60"/>
        <v>1328897.4749999999</v>
      </c>
      <c r="E200" s="350">
        <f t="shared" si="61"/>
        <v>13288.974749999999</v>
      </c>
      <c r="F200" s="350">
        <f t="shared" si="62"/>
        <v>1328.897475</v>
      </c>
      <c r="G200" s="351">
        <f t="shared" si="63"/>
        <v>14617.872224999999</v>
      </c>
      <c r="J200" s="259"/>
    </row>
    <row r="201" spans="1:16" ht="12" thickBot="1" x14ac:dyDescent="0.2">
      <c r="A201" s="181"/>
      <c r="B201" s="381">
        <f>SUM(B190:B200)</f>
        <v>1469915</v>
      </c>
      <c r="C201" s="349"/>
      <c r="D201" s="350"/>
      <c r="E201" s="380">
        <f>SUM(E190:E200)</f>
        <v>360101.184167</v>
      </c>
      <c r="F201" s="380">
        <f t="shared" ref="F201:G201" si="64">SUM(F190:F200)</f>
        <v>36010.118416700003</v>
      </c>
      <c r="G201" s="380">
        <f t="shared" si="64"/>
        <v>396111.30258370005</v>
      </c>
      <c r="J201" s="259"/>
    </row>
    <row r="202" spans="1:16" ht="12" thickTop="1" x14ac:dyDescent="0.15">
      <c r="A202" s="181" t="s">
        <v>1282</v>
      </c>
      <c r="B202" s="180">
        <v>129806</v>
      </c>
      <c r="C202" s="349">
        <v>24.822800000000001</v>
      </c>
      <c r="D202" s="350">
        <f t="shared" si="60"/>
        <v>3222148.3768000002</v>
      </c>
      <c r="E202" s="350">
        <f t="shared" si="61"/>
        <v>32221.483768000002</v>
      </c>
      <c r="F202" s="350">
        <f t="shared" si="62"/>
        <v>3222.1483768000003</v>
      </c>
      <c r="G202" s="351">
        <f t="shared" si="63"/>
        <v>35443.632144800002</v>
      </c>
      <c r="J202" s="259"/>
    </row>
    <row r="203" spans="1:16" s="180" customFormat="1" x14ac:dyDescent="0.15">
      <c r="A203" s="181" t="s">
        <v>1296</v>
      </c>
      <c r="B203" s="180">
        <v>558197</v>
      </c>
      <c r="C203" s="349">
        <v>24.921199999999999</v>
      </c>
      <c r="D203" s="350">
        <f t="shared" si="60"/>
        <v>13910939.076399999</v>
      </c>
      <c r="E203" s="350">
        <f t="shared" si="61"/>
        <v>139109.39076399998</v>
      </c>
      <c r="F203" s="350">
        <f t="shared" si="62"/>
        <v>13910.939076399998</v>
      </c>
      <c r="G203" s="351">
        <f t="shared" si="63"/>
        <v>153020.32984039997</v>
      </c>
      <c r="H203" s="181"/>
      <c r="J203" s="259"/>
      <c r="K203" s="181"/>
      <c r="M203" s="182"/>
      <c r="P203" s="182"/>
    </row>
    <row r="204" spans="1:16" x14ac:dyDescent="0.15">
      <c r="A204" s="181" t="s">
        <v>1347</v>
      </c>
      <c r="B204" s="180">
        <v>129923</v>
      </c>
      <c r="C204" s="349">
        <v>25.5578</v>
      </c>
      <c r="D204" s="350">
        <f t="shared" si="60"/>
        <v>3320546.0493999999</v>
      </c>
      <c r="E204" s="350">
        <f t="shared" si="61"/>
        <v>33205.460493999999</v>
      </c>
      <c r="F204" s="350">
        <f t="shared" si="62"/>
        <v>3320.5460493999999</v>
      </c>
      <c r="G204" s="351">
        <f t="shared" si="63"/>
        <v>36526.006543399999</v>
      </c>
      <c r="J204" s="259"/>
    </row>
    <row r="205" spans="1:16" x14ac:dyDescent="0.15">
      <c r="A205" s="181" t="s">
        <v>1348</v>
      </c>
      <c r="B205" s="180">
        <v>405249</v>
      </c>
      <c r="C205" s="349">
        <v>24.975100000000001</v>
      </c>
      <c r="D205" s="350">
        <f t="shared" si="60"/>
        <v>10121134.299900001</v>
      </c>
      <c r="E205" s="350">
        <f t="shared" si="61"/>
        <v>101211.34299900001</v>
      </c>
      <c r="F205" s="350">
        <f t="shared" si="62"/>
        <v>10121.134299900003</v>
      </c>
      <c r="G205" s="351">
        <f t="shared" si="63"/>
        <v>111332.47729890002</v>
      </c>
    </row>
    <row r="206" spans="1:16" x14ac:dyDescent="0.15">
      <c r="A206" s="181" t="s">
        <v>1349</v>
      </c>
      <c r="B206" s="180">
        <v>45050</v>
      </c>
      <c r="C206" s="349">
        <v>24.449300000000001</v>
      </c>
      <c r="D206" s="350">
        <f t="shared" si="60"/>
        <v>1101440.9650000001</v>
      </c>
      <c r="E206" s="350">
        <f t="shared" si="61"/>
        <v>11014.409650000001</v>
      </c>
      <c r="F206" s="350">
        <f t="shared" si="62"/>
        <v>1101.4409650000002</v>
      </c>
      <c r="G206" s="351">
        <f t="shared" si="63"/>
        <v>12115.850615000001</v>
      </c>
    </row>
    <row r="207" spans="1:16" ht="12" thickBot="1" x14ac:dyDescent="0.2">
      <c r="B207" s="402">
        <f>SUM(B202:B206)</f>
        <v>1268225</v>
      </c>
      <c r="C207" s="349"/>
      <c r="E207" s="352">
        <f>SUM(E202:E206)</f>
        <v>316762.08767500002</v>
      </c>
      <c r="F207" s="352">
        <f t="shared" ref="F207:G207" si="65">SUM(F202:F206)</f>
        <v>31676.2087675</v>
      </c>
      <c r="G207" s="352">
        <f t="shared" si="65"/>
        <v>348438.29644249997</v>
      </c>
    </row>
    <row r="208" spans="1:16" ht="12" thickTop="1" x14ac:dyDescent="0.15"/>
  </sheetData>
  <mergeCells count="7">
    <mergeCell ref="B168:D16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C60"/>
  <sheetViews>
    <sheetView zoomScale="115" zoomScaleNormal="115" workbookViewId="0">
      <pane ySplit="6" topLeftCell="A7" activePane="bottomLeft" state="frozen"/>
      <selection pane="bottomLeft" activeCell="C20" sqref="C20"/>
    </sheetView>
  </sheetViews>
  <sheetFormatPr defaultColWidth="18.5703125" defaultRowHeight="11.25" x14ac:dyDescent="0.15"/>
  <cols>
    <col min="1" max="1" width="12.85546875" style="182" bestFit="1" customWidth="1"/>
    <col min="2" max="2" width="9.85546875" style="182" bestFit="1" customWidth="1"/>
    <col min="3" max="16384" width="18.5703125" style="182"/>
  </cols>
  <sheetData>
    <row r="1" spans="1:3" ht="17.25" customHeight="1" x14ac:dyDescent="0.15">
      <c r="A1" s="183"/>
    </row>
    <row r="2" spans="1:3" ht="16.5" customHeight="1" x14ac:dyDescent="0.15"/>
    <row r="4" spans="1:3" x14ac:dyDescent="0.15">
      <c r="A4" s="414"/>
    </row>
    <row r="5" spans="1:3" x14ac:dyDescent="0.15">
      <c r="A5" s="414"/>
    </row>
    <row r="6" spans="1:3" x14ac:dyDescent="0.15">
      <c r="A6" s="190" t="s">
        <v>8</v>
      </c>
    </row>
    <row r="7" spans="1:3" x14ac:dyDescent="0.15">
      <c r="A7" s="197" t="s">
        <v>1284</v>
      </c>
      <c r="B7" s="259">
        <v>10634.934999999999</v>
      </c>
      <c r="C7" s="182" t="s">
        <v>1313</v>
      </c>
    </row>
    <row r="8" spans="1:3" x14ac:dyDescent="0.15">
      <c r="A8" s="203" t="s">
        <v>1287</v>
      </c>
      <c r="B8" s="259">
        <v>27154.224999999999</v>
      </c>
      <c r="C8" s="182" t="s">
        <v>1313</v>
      </c>
    </row>
    <row r="9" spans="1:3" x14ac:dyDescent="0.15">
      <c r="A9" s="203" t="s">
        <v>1288</v>
      </c>
      <c r="B9" s="259">
        <v>38915.574999999997</v>
      </c>
      <c r="C9" s="182" t="s">
        <v>1313</v>
      </c>
    </row>
    <row r="10" spans="1:3" x14ac:dyDescent="0.15">
      <c r="A10" s="203" t="s">
        <v>1290</v>
      </c>
      <c r="B10" s="259">
        <v>38371.340000000004</v>
      </c>
      <c r="C10" s="182" t="s">
        <v>1313</v>
      </c>
    </row>
    <row r="11" spans="1:3" x14ac:dyDescent="0.15">
      <c r="A11" s="203" t="s">
        <v>1291</v>
      </c>
      <c r="B11" s="259">
        <v>92710.87000000001</v>
      </c>
      <c r="C11" s="182" t="s">
        <v>1313</v>
      </c>
    </row>
    <row r="12" spans="1:3" x14ac:dyDescent="0.15">
      <c r="A12" s="203" t="s">
        <v>1293</v>
      </c>
      <c r="B12" s="259">
        <v>35101.519999999997</v>
      </c>
      <c r="C12" s="182" t="s">
        <v>1313</v>
      </c>
    </row>
    <row r="13" spans="1:3" x14ac:dyDescent="0.15">
      <c r="A13" s="203" t="s">
        <v>1294</v>
      </c>
      <c r="B13" s="259">
        <v>40379.623</v>
      </c>
      <c r="C13" s="182" t="s">
        <v>1313</v>
      </c>
    </row>
    <row r="14" spans="1:3" x14ac:dyDescent="0.15">
      <c r="A14" s="193" t="s">
        <v>1298</v>
      </c>
      <c r="B14" s="229">
        <v>49479.81</v>
      </c>
      <c r="C14" s="182" t="s">
        <v>1313</v>
      </c>
    </row>
    <row r="15" spans="1:3" x14ac:dyDescent="0.15">
      <c r="A15" s="193" t="s">
        <v>1299</v>
      </c>
      <c r="B15" s="229">
        <v>39165.195000000007</v>
      </c>
      <c r="C15" s="182" t="s">
        <v>1313</v>
      </c>
    </row>
    <row r="16" spans="1:3" x14ac:dyDescent="0.15">
      <c r="A16" s="203" t="s">
        <v>1281</v>
      </c>
      <c r="B16" s="259">
        <v>301609.56000000006</v>
      </c>
      <c r="C16" s="182" t="s">
        <v>1314</v>
      </c>
    </row>
    <row r="17" spans="1:3" x14ac:dyDescent="0.15">
      <c r="A17" s="203" t="s">
        <v>1282</v>
      </c>
      <c r="B17" s="229">
        <v>21308.447</v>
      </c>
      <c r="C17" s="182" t="s">
        <v>1314</v>
      </c>
    </row>
    <row r="18" spans="1:3" x14ac:dyDescent="0.15">
      <c r="A18" s="193" t="s">
        <v>1296</v>
      </c>
      <c r="B18" s="259">
        <v>551861.1399999999</v>
      </c>
      <c r="C18" s="182" t="s">
        <v>1314</v>
      </c>
    </row>
    <row r="19" spans="1:3" x14ac:dyDescent="0.15">
      <c r="A19" s="329">
        <f>SUM(A7:A18)</f>
        <v>0</v>
      </c>
      <c r="B19" s="329">
        <f>SUM(B7:B18)</f>
        <v>1246692.24</v>
      </c>
    </row>
    <row r="20" spans="1:3" x14ac:dyDescent="0.15">
      <c r="A20" s="193"/>
    </row>
    <row r="21" spans="1:3" x14ac:dyDescent="0.15">
      <c r="A21" s="193"/>
    </row>
    <row r="22" spans="1:3" x14ac:dyDescent="0.15">
      <c r="A22" s="193"/>
    </row>
    <row r="23" spans="1:3" x14ac:dyDescent="0.15">
      <c r="A23" s="193"/>
    </row>
    <row r="24" spans="1:3" x14ac:dyDescent="0.15">
      <c r="A24" s="224"/>
      <c r="B24" s="259"/>
    </row>
    <row r="25" spans="1:3" x14ac:dyDescent="0.15">
      <c r="A25" s="284"/>
      <c r="B25" s="259"/>
    </row>
    <row r="26" spans="1:3" x14ac:dyDescent="0.15">
      <c r="A26" s="193" t="s">
        <v>1298</v>
      </c>
      <c r="B26" s="229">
        <v>49479.81</v>
      </c>
      <c r="C26" s="229">
        <f>+ROUND(B26,0)</f>
        <v>49480</v>
      </c>
    </row>
    <row r="27" spans="1:3" x14ac:dyDescent="0.15">
      <c r="A27" s="193" t="s">
        <v>1299</v>
      </c>
      <c r="B27" s="229">
        <v>39165.195000000007</v>
      </c>
      <c r="C27" s="229">
        <f t="shared" ref="C27:C38" si="0">+ROUND(B27,0)</f>
        <v>39165</v>
      </c>
    </row>
    <row r="28" spans="1:3" x14ac:dyDescent="0.15">
      <c r="A28" s="197" t="s">
        <v>1284</v>
      </c>
      <c r="B28" s="259">
        <v>10634.934999999999</v>
      </c>
      <c r="C28" s="229">
        <f t="shared" si="0"/>
        <v>10635</v>
      </c>
    </row>
    <row r="29" spans="1:3" x14ac:dyDescent="0.15">
      <c r="A29" s="203" t="s">
        <v>1287</v>
      </c>
      <c r="B29" s="259">
        <v>27154.224999999999</v>
      </c>
      <c r="C29" s="229">
        <f t="shared" si="0"/>
        <v>27154</v>
      </c>
    </row>
    <row r="30" spans="1:3" x14ac:dyDescent="0.15">
      <c r="A30" s="203" t="s">
        <v>1288</v>
      </c>
      <c r="B30" s="259">
        <v>38915.574999999997</v>
      </c>
      <c r="C30" s="229">
        <f t="shared" si="0"/>
        <v>38916</v>
      </c>
    </row>
    <row r="31" spans="1:3" x14ac:dyDescent="0.15">
      <c r="A31" s="203" t="s">
        <v>1290</v>
      </c>
      <c r="B31" s="259">
        <v>38371.340000000004</v>
      </c>
      <c r="C31" s="229">
        <f t="shared" si="0"/>
        <v>38371</v>
      </c>
    </row>
    <row r="32" spans="1:3" x14ac:dyDescent="0.15">
      <c r="A32" s="203" t="s">
        <v>1291</v>
      </c>
      <c r="B32" s="259">
        <v>92710.87000000001</v>
      </c>
      <c r="C32" s="229">
        <f t="shared" si="0"/>
        <v>92711</v>
      </c>
    </row>
    <row r="33" spans="1:3" x14ac:dyDescent="0.15">
      <c r="A33" s="203" t="s">
        <v>1293</v>
      </c>
      <c r="B33" s="259">
        <v>35101.519999999997</v>
      </c>
      <c r="C33" s="229">
        <f t="shared" si="0"/>
        <v>35102</v>
      </c>
    </row>
    <row r="34" spans="1:3" x14ac:dyDescent="0.15">
      <c r="A34" s="203" t="s">
        <v>1294</v>
      </c>
      <c r="B34" s="259">
        <v>40379.623</v>
      </c>
      <c r="C34" s="229">
        <f t="shared" si="0"/>
        <v>40380</v>
      </c>
    </row>
    <row r="35" spans="1:3" x14ac:dyDescent="0.15">
      <c r="A35" s="193"/>
      <c r="B35" s="229"/>
      <c r="C35" s="229"/>
    </row>
    <row r="36" spans="1:3" x14ac:dyDescent="0.15">
      <c r="A36" s="203" t="s">
        <v>1281</v>
      </c>
      <c r="B36" s="259">
        <v>301609.56000000006</v>
      </c>
      <c r="C36" s="229">
        <f t="shared" si="0"/>
        <v>301610</v>
      </c>
    </row>
    <row r="37" spans="1:3" x14ac:dyDescent="0.15">
      <c r="A37" s="203" t="s">
        <v>1282</v>
      </c>
      <c r="B37" s="229">
        <v>21308.447</v>
      </c>
      <c r="C37" s="229">
        <f t="shared" si="0"/>
        <v>21308</v>
      </c>
    </row>
    <row r="38" spans="1:3" x14ac:dyDescent="0.15">
      <c r="A38" s="193" t="s">
        <v>1296</v>
      </c>
      <c r="B38" s="259">
        <v>551861.1399999999</v>
      </c>
      <c r="C38" s="229">
        <f t="shared" si="0"/>
        <v>551861</v>
      </c>
    </row>
    <row r="39" spans="1:3" x14ac:dyDescent="0.15">
      <c r="A39" s="266"/>
      <c r="B39" s="259"/>
    </row>
    <row r="40" spans="1:3" x14ac:dyDescent="0.15">
      <c r="A40" s="266"/>
      <c r="B40" s="259"/>
    </row>
    <row r="41" spans="1:3" x14ac:dyDescent="0.15">
      <c r="A41" s="266"/>
      <c r="B41" s="259"/>
    </row>
    <row r="42" spans="1:3" x14ac:dyDescent="0.15">
      <c r="A42" s="266"/>
      <c r="B42" s="259"/>
    </row>
    <row r="43" spans="1:3" x14ac:dyDescent="0.15">
      <c r="A43" s="266"/>
      <c r="B43" s="259"/>
    </row>
    <row r="44" spans="1:3" x14ac:dyDescent="0.15">
      <c r="A44" s="266"/>
      <c r="B44" s="259"/>
    </row>
    <row r="60" spans="1:2" s="180" customFormat="1" x14ac:dyDescent="0.15">
      <c r="A60" s="182"/>
      <c r="B60" s="182"/>
    </row>
  </sheetData>
  <sortState ref="A7:P106">
    <sortCondition ref="A7:A106"/>
  </sortState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P168"/>
  <sheetViews>
    <sheetView topLeftCell="E1" zoomScale="115" zoomScaleNormal="115" workbookViewId="0">
      <pane ySplit="6" topLeftCell="A85" activePane="bottomLeft" state="frozen"/>
      <selection pane="bottomLeft" activeCell="L8" sqref="L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3.28515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1297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1244</v>
      </c>
      <c r="B7" s="263"/>
      <c r="C7" s="328">
        <v>306800.59470000013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306800.59470000013</v>
      </c>
      <c r="O7" s="328">
        <f>+C134</f>
        <v>756343.59470000013</v>
      </c>
    </row>
    <row r="8" spans="1:15" x14ac:dyDescent="0.15">
      <c r="A8" s="193" t="s">
        <v>1298</v>
      </c>
      <c r="B8" s="193"/>
      <c r="C8" s="329">
        <v>179804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306800.59470000013</v>
      </c>
      <c r="O8" s="329">
        <f>O7+G8-I8-L8</f>
        <v>756343.59470000013</v>
      </c>
    </row>
    <row r="9" spans="1:15" x14ac:dyDescent="0.15">
      <c r="A9" s="193" t="s">
        <v>1300</v>
      </c>
      <c r="B9" s="193"/>
      <c r="C9" s="329">
        <v>134800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306800.59470000013</v>
      </c>
      <c r="O9" s="329">
        <f t="shared" ref="O9" si="1">O8+G9-I9-L9</f>
        <v>756343.59470000013</v>
      </c>
    </row>
    <row r="10" spans="1:15" x14ac:dyDescent="0.15">
      <c r="A10" s="193" t="s">
        <v>1299</v>
      </c>
      <c r="B10" s="193"/>
      <c r="C10" s="329">
        <v>134939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37" si="2">+N9-I10-L10</f>
        <v>306800.59470000013</v>
      </c>
      <c r="O10" s="329">
        <f t="shared" ref="O10:O37" si="3">O9+G10-I10-L10</f>
        <v>756343.59470000013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306800.59470000013</v>
      </c>
      <c r="O11" s="329">
        <f t="shared" si="3"/>
        <v>756343.59470000013</v>
      </c>
    </row>
    <row r="12" spans="1:15" x14ac:dyDescent="0.15">
      <c r="A12" s="193"/>
      <c r="B12" s="193"/>
      <c r="C12" s="329"/>
      <c r="D12" s="193" t="s">
        <v>1251</v>
      </c>
      <c r="E12" s="193" t="s">
        <v>1283</v>
      </c>
      <c r="F12" s="193" t="s">
        <v>1284</v>
      </c>
      <c r="G12" s="329">
        <v>89861</v>
      </c>
      <c r="H12" s="193" t="s">
        <v>1251</v>
      </c>
      <c r="I12" s="329">
        <v>6660.2</v>
      </c>
      <c r="J12" s="193" t="s">
        <v>1244</v>
      </c>
      <c r="K12" s="193"/>
      <c r="L12" s="329"/>
      <c r="M12" s="193"/>
      <c r="N12" s="329">
        <f t="shared" si="2"/>
        <v>300140.39470000012</v>
      </c>
      <c r="O12" s="329">
        <f t="shared" si="3"/>
        <v>839544.39470000018</v>
      </c>
    </row>
    <row r="13" spans="1:15" x14ac:dyDescent="0.15">
      <c r="A13" s="193"/>
      <c r="B13" s="193"/>
      <c r="C13" s="329"/>
      <c r="D13" s="201" t="s">
        <v>1252</v>
      </c>
      <c r="E13" s="193" t="s">
        <v>1283</v>
      </c>
      <c r="F13" s="203" t="s">
        <v>1285</v>
      </c>
      <c r="G13" s="329">
        <v>89872</v>
      </c>
      <c r="H13" s="201" t="s">
        <v>1252</v>
      </c>
      <c r="I13" s="329">
        <v>300140.39500000002</v>
      </c>
      <c r="J13" s="193" t="s">
        <v>1244</v>
      </c>
      <c r="K13" s="193"/>
      <c r="L13" s="329"/>
      <c r="M13" s="207"/>
      <c r="N13" s="329">
        <f t="shared" si="2"/>
        <v>-2.9999989783391356E-4</v>
      </c>
      <c r="O13" s="329">
        <f t="shared" si="3"/>
        <v>629275.99970000016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1252</v>
      </c>
      <c r="I14" s="329">
        <v>7830.2749999999996</v>
      </c>
      <c r="J14" s="193" t="s">
        <v>1298</v>
      </c>
      <c r="K14" s="193" t="s">
        <v>1313</v>
      </c>
      <c r="L14" s="329">
        <v>13047.45</v>
      </c>
      <c r="M14" s="193" t="s">
        <v>1298</v>
      </c>
      <c r="N14" s="329">
        <f>C8+N13-I14-L14</f>
        <v>158926.2747000001</v>
      </c>
      <c r="O14" s="329">
        <f t="shared" si="3"/>
        <v>608398.27470000018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1252</v>
      </c>
      <c r="I15" s="329"/>
      <c r="J15" s="193"/>
      <c r="K15" s="193" t="s">
        <v>1313</v>
      </c>
      <c r="L15" s="329">
        <v>2182.9</v>
      </c>
      <c r="M15" s="193" t="s">
        <v>1298</v>
      </c>
      <c r="N15" s="329">
        <f t="shared" si="2"/>
        <v>156743.3747000001</v>
      </c>
      <c r="O15" s="329">
        <f t="shared" si="3"/>
        <v>606215.37470000016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1252</v>
      </c>
      <c r="I16" s="329"/>
      <c r="J16" s="193"/>
      <c r="K16" s="193" t="s">
        <v>1313</v>
      </c>
      <c r="L16" s="329">
        <v>6694.48</v>
      </c>
      <c r="M16" s="193" t="s">
        <v>1298</v>
      </c>
      <c r="N16" s="329">
        <f t="shared" si="2"/>
        <v>150048.89470000009</v>
      </c>
      <c r="O16" s="329">
        <f t="shared" si="3"/>
        <v>599520.89470000018</v>
      </c>
    </row>
    <row r="17" spans="1:16" x14ac:dyDescent="0.15">
      <c r="A17" s="193"/>
      <c r="B17" s="193"/>
      <c r="C17" s="329"/>
      <c r="D17" s="201"/>
      <c r="E17" s="193"/>
      <c r="F17" s="203"/>
      <c r="G17" s="329"/>
      <c r="H17" s="201" t="s">
        <v>1252</v>
      </c>
      <c r="I17" s="329"/>
      <c r="J17" s="193"/>
      <c r="K17" s="193" t="s">
        <v>1313</v>
      </c>
      <c r="L17" s="329">
        <v>6350.97</v>
      </c>
      <c r="M17" s="193" t="s">
        <v>1298</v>
      </c>
      <c r="N17" s="329">
        <f t="shared" si="2"/>
        <v>143697.92470000009</v>
      </c>
      <c r="O17" s="329">
        <f t="shared" si="3"/>
        <v>593169.92470000021</v>
      </c>
    </row>
    <row r="18" spans="1:16" x14ac:dyDescent="0.15">
      <c r="A18" s="193"/>
      <c r="B18" s="193"/>
      <c r="C18" s="329"/>
      <c r="D18" s="201" t="s">
        <v>1253</v>
      </c>
      <c r="E18" s="193" t="s">
        <v>1283</v>
      </c>
      <c r="F18" s="203" t="s">
        <v>1286</v>
      </c>
      <c r="G18" s="329">
        <v>89922</v>
      </c>
      <c r="H18" s="201" t="s">
        <v>1253</v>
      </c>
      <c r="I18" s="329">
        <v>7654.8900000000012</v>
      </c>
      <c r="J18" s="193" t="s">
        <v>1298</v>
      </c>
      <c r="K18" s="193" t="s">
        <v>1313</v>
      </c>
      <c r="L18" s="329">
        <v>21204.01</v>
      </c>
      <c r="M18" s="193" t="s">
        <v>1298</v>
      </c>
      <c r="N18" s="329">
        <f t="shared" si="2"/>
        <v>114839.02470000008</v>
      </c>
      <c r="O18" s="329">
        <f t="shared" si="3"/>
        <v>654233.02470000018</v>
      </c>
    </row>
    <row r="19" spans="1:16" x14ac:dyDescent="0.15">
      <c r="A19" s="193"/>
      <c r="B19" s="193"/>
      <c r="C19" s="329"/>
      <c r="D19" s="201" t="s">
        <v>1254</v>
      </c>
      <c r="E19" s="193" t="s">
        <v>1283</v>
      </c>
      <c r="F19" s="203" t="s">
        <v>1287</v>
      </c>
      <c r="G19" s="329">
        <v>89860</v>
      </c>
      <c r="H19" s="201" t="s">
        <v>1254</v>
      </c>
      <c r="I19" s="329">
        <v>114839.02499999999</v>
      </c>
      <c r="J19" s="193" t="s">
        <v>1298</v>
      </c>
      <c r="K19" s="193"/>
      <c r="L19" s="329"/>
      <c r="M19" s="193"/>
      <c r="N19" s="329">
        <f t="shared" si="2"/>
        <v>-2.9999991238582879E-4</v>
      </c>
      <c r="O19" s="329">
        <f t="shared" si="3"/>
        <v>629253.99970000016</v>
      </c>
    </row>
    <row r="20" spans="1:16" x14ac:dyDescent="0.15">
      <c r="A20" s="193"/>
      <c r="B20" s="193"/>
      <c r="C20" s="329"/>
      <c r="D20" s="201"/>
      <c r="E20" s="193"/>
      <c r="F20" s="203"/>
      <c r="G20" s="329"/>
      <c r="H20" s="201" t="s">
        <v>1254</v>
      </c>
      <c r="I20" s="329">
        <v>134800</v>
      </c>
      <c r="J20" s="193" t="s">
        <v>1300</v>
      </c>
      <c r="K20" s="193"/>
      <c r="L20" s="329"/>
      <c r="M20" s="193"/>
      <c r="N20" s="329">
        <f>C9+N19-I20-L20</f>
        <v>-2.9999989783391356E-4</v>
      </c>
      <c r="O20" s="329">
        <f t="shared" si="3"/>
        <v>494453.99970000016</v>
      </c>
    </row>
    <row r="21" spans="1:16" x14ac:dyDescent="0.15">
      <c r="A21" s="193"/>
      <c r="B21" s="193"/>
      <c r="C21" s="329"/>
      <c r="D21" s="201"/>
      <c r="E21" s="193"/>
      <c r="F21" s="203"/>
      <c r="G21" s="329"/>
      <c r="H21" s="201" t="s">
        <v>1254</v>
      </c>
      <c r="I21" s="329">
        <v>16579.275000000001</v>
      </c>
      <c r="J21" s="193" t="s">
        <v>1299</v>
      </c>
      <c r="K21" s="193" t="s">
        <v>1313</v>
      </c>
      <c r="L21" s="329">
        <v>3161.18</v>
      </c>
      <c r="M21" s="193" t="s">
        <v>1299</v>
      </c>
      <c r="N21" s="329">
        <f>C10+N20-I21-L21</f>
        <v>115198.54470000011</v>
      </c>
      <c r="O21" s="329">
        <f t="shared" si="3"/>
        <v>474713.54470000014</v>
      </c>
    </row>
    <row r="22" spans="1:16" x14ac:dyDescent="0.15">
      <c r="A22" s="193"/>
      <c r="B22" s="193"/>
      <c r="C22" s="329"/>
      <c r="D22" s="201"/>
      <c r="E22" s="193"/>
      <c r="F22" s="203"/>
      <c r="G22" s="329"/>
      <c r="H22" s="201" t="s">
        <v>1254</v>
      </c>
      <c r="I22" s="329"/>
      <c r="J22" s="193"/>
      <c r="K22" s="193" t="s">
        <v>1313</v>
      </c>
      <c r="L22" s="329">
        <v>14767.5</v>
      </c>
      <c r="M22" s="193" t="s">
        <v>1299</v>
      </c>
      <c r="N22" s="329">
        <f t="shared" si="2"/>
        <v>100431.04470000011</v>
      </c>
      <c r="O22" s="329">
        <f t="shared" si="3"/>
        <v>459946.04470000014</v>
      </c>
    </row>
    <row r="23" spans="1:16" x14ac:dyDescent="0.15">
      <c r="A23" s="193"/>
      <c r="B23" s="193"/>
      <c r="C23" s="329"/>
      <c r="D23" s="201" t="s">
        <v>1255</v>
      </c>
      <c r="E23" s="193" t="s">
        <v>1283</v>
      </c>
      <c r="F23" s="203" t="s">
        <v>1288</v>
      </c>
      <c r="G23" s="329">
        <v>179793</v>
      </c>
      <c r="H23" s="201" t="s">
        <v>1255</v>
      </c>
      <c r="I23" s="329">
        <v>30488.45</v>
      </c>
      <c r="J23" s="193" t="s">
        <v>1299</v>
      </c>
      <c r="K23" s="193"/>
      <c r="L23" s="329"/>
      <c r="M23" s="193"/>
      <c r="N23" s="329">
        <f t="shared" si="2"/>
        <v>69942.594700000118</v>
      </c>
      <c r="O23" s="329">
        <f t="shared" si="3"/>
        <v>609250.59470000025</v>
      </c>
    </row>
    <row r="24" spans="1:16" x14ac:dyDescent="0.15">
      <c r="A24" s="193"/>
      <c r="B24" s="193"/>
      <c r="C24" s="329"/>
      <c r="D24" s="201"/>
      <c r="E24" s="193"/>
      <c r="F24" s="203"/>
      <c r="G24" s="329"/>
      <c r="H24" s="201" t="s">
        <v>1256</v>
      </c>
      <c r="I24" s="329">
        <v>3573.83</v>
      </c>
      <c r="J24" s="193" t="s">
        <v>1299</v>
      </c>
      <c r="K24" s="193"/>
      <c r="L24" s="329"/>
      <c r="M24" s="193"/>
      <c r="N24" s="329">
        <f t="shared" si="2"/>
        <v>66368.764700000116</v>
      </c>
      <c r="O24" s="329">
        <f t="shared" si="3"/>
        <v>605676.76470000029</v>
      </c>
    </row>
    <row r="25" spans="1:16" x14ac:dyDescent="0.15">
      <c r="A25" s="193"/>
      <c r="B25" s="193"/>
      <c r="C25" s="329"/>
      <c r="D25" s="201" t="s">
        <v>1257</v>
      </c>
      <c r="E25" s="193" t="s">
        <v>1283</v>
      </c>
      <c r="F25" s="203" t="s">
        <v>1289</v>
      </c>
      <c r="G25" s="329">
        <v>44918</v>
      </c>
      <c r="H25" s="201" t="s">
        <v>1257</v>
      </c>
      <c r="I25" s="329">
        <v>30786.100000000006</v>
      </c>
      <c r="J25" s="193" t="s">
        <v>1299</v>
      </c>
      <c r="K25" s="193" t="s">
        <v>1313</v>
      </c>
      <c r="L25" s="329">
        <v>1048.4000000000001</v>
      </c>
      <c r="M25" s="193" t="s">
        <v>1299</v>
      </c>
      <c r="N25" s="329">
        <f t="shared" si="2"/>
        <v>34534.264700000109</v>
      </c>
      <c r="O25" s="329">
        <f t="shared" si="3"/>
        <v>618760.26470000029</v>
      </c>
    </row>
    <row r="26" spans="1:16" x14ac:dyDescent="0.15">
      <c r="A26" s="193"/>
      <c r="B26" s="193"/>
      <c r="C26" s="329"/>
      <c r="D26" s="201" t="s">
        <v>1258</v>
      </c>
      <c r="E26" s="193" t="s">
        <v>1283</v>
      </c>
      <c r="F26" s="203" t="s">
        <v>1290</v>
      </c>
      <c r="G26" s="329">
        <v>134657</v>
      </c>
      <c r="H26" s="201" t="s">
        <v>1258</v>
      </c>
      <c r="I26" s="329">
        <v>14346.15</v>
      </c>
      <c r="J26" s="193" t="s">
        <v>1299</v>
      </c>
      <c r="K26" s="193" t="s">
        <v>1313</v>
      </c>
      <c r="L26" s="329">
        <v>20188.115000000002</v>
      </c>
      <c r="M26" s="193" t="s">
        <v>1299</v>
      </c>
      <c r="N26" s="329">
        <f t="shared" si="2"/>
        <v>-2.9999989419593476E-4</v>
      </c>
      <c r="O26" s="329">
        <f t="shared" si="3"/>
        <v>718882.99970000028</v>
      </c>
      <c r="P26" s="259"/>
    </row>
    <row r="27" spans="1:16" x14ac:dyDescent="0.15">
      <c r="A27" s="193"/>
      <c r="B27" s="193"/>
      <c r="C27" s="329"/>
      <c r="D27" s="201"/>
      <c r="E27" s="193"/>
      <c r="F27" s="203"/>
      <c r="G27" s="329"/>
      <c r="H27" s="201" t="s">
        <v>1258</v>
      </c>
      <c r="I27" s="329"/>
      <c r="J27" s="193"/>
      <c r="K27" s="193" t="s">
        <v>1313</v>
      </c>
      <c r="L27" s="329">
        <v>10285.465</v>
      </c>
      <c r="M27" s="193" t="s">
        <v>1284</v>
      </c>
      <c r="N27" s="329">
        <f>G12+N26-I27-L27</f>
        <v>79575.534700000106</v>
      </c>
      <c r="O27" s="329">
        <f t="shared" si="3"/>
        <v>708597.53470000031</v>
      </c>
      <c r="P27" s="259"/>
    </row>
    <row r="28" spans="1:16" x14ac:dyDescent="0.15">
      <c r="A28" s="193"/>
      <c r="B28" s="193"/>
      <c r="C28" s="329"/>
      <c r="D28" s="201"/>
      <c r="E28" s="193"/>
      <c r="F28" s="203"/>
      <c r="G28" s="329"/>
      <c r="H28" s="201" t="s">
        <v>1258</v>
      </c>
      <c r="I28" s="329"/>
      <c r="J28" s="193"/>
      <c r="K28" s="193" t="s">
        <v>1313</v>
      </c>
      <c r="L28" s="329">
        <v>349.47</v>
      </c>
      <c r="M28" s="193" t="s">
        <v>1284</v>
      </c>
      <c r="N28" s="329">
        <f t="shared" si="2"/>
        <v>79226.064700000104</v>
      </c>
      <c r="O28" s="329">
        <f t="shared" si="3"/>
        <v>708248.06470000034</v>
      </c>
      <c r="P28" s="259"/>
    </row>
    <row r="29" spans="1:16" x14ac:dyDescent="0.15">
      <c r="A29" s="193"/>
      <c r="B29" s="193"/>
      <c r="C29" s="329"/>
      <c r="D29" s="201" t="s">
        <v>1259</v>
      </c>
      <c r="E29" s="193" t="s">
        <v>1283</v>
      </c>
      <c r="F29" s="203" t="s">
        <v>1291</v>
      </c>
      <c r="G29" s="329">
        <v>134688</v>
      </c>
      <c r="H29" s="201" t="s">
        <v>1259</v>
      </c>
      <c r="I29" s="329">
        <v>79226.065000000002</v>
      </c>
      <c r="J29" s="193" t="s">
        <v>1284</v>
      </c>
      <c r="K29" s="193"/>
      <c r="L29" s="329"/>
      <c r="M29" s="193"/>
      <c r="N29" s="329">
        <f t="shared" si="2"/>
        <v>-2.9999989783391356E-4</v>
      </c>
      <c r="O29" s="329">
        <f t="shared" si="3"/>
        <v>763709.99970000028</v>
      </c>
      <c r="P29" s="259"/>
    </row>
    <row r="30" spans="1:16" x14ac:dyDescent="0.15">
      <c r="A30" s="193"/>
      <c r="B30" s="193"/>
      <c r="C30" s="329"/>
      <c r="D30" s="201"/>
      <c r="E30" s="193"/>
      <c r="F30" s="203"/>
      <c r="G30" s="329"/>
      <c r="H30" s="201" t="s">
        <v>1259</v>
      </c>
      <c r="I30" s="329">
        <v>89872</v>
      </c>
      <c r="J30" s="203" t="s">
        <v>1285</v>
      </c>
      <c r="K30" s="193"/>
      <c r="L30" s="329"/>
      <c r="M30" s="193"/>
      <c r="N30" s="329">
        <f>G13+N29-I30-L30</f>
        <v>-2.9999989783391356E-4</v>
      </c>
      <c r="O30" s="329">
        <f t="shared" si="3"/>
        <v>673837.99970000028</v>
      </c>
      <c r="P30" s="259"/>
    </row>
    <row r="31" spans="1:16" x14ac:dyDescent="0.15">
      <c r="A31" s="193"/>
      <c r="B31" s="193"/>
      <c r="C31" s="329"/>
      <c r="D31" s="201"/>
      <c r="E31" s="193"/>
      <c r="F31" s="203"/>
      <c r="G31" s="329"/>
      <c r="H31" s="201" t="s">
        <v>1259</v>
      </c>
      <c r="I31" s="329">
        <v>89922</v>
      </c>
      <c r="J31" s="203" t="s">
        <v>1286</v>
      </c>
      <c r="K31" s="193"/>
      <c r="L31" s="329"/>
      <c r="M31" s="193"/>
      <c r="N31" s="329">
        <f>G18+N30-I31-L31</f>
        <v>-2.9999989783391356E-4</v>
      </c>
      <c r="O31" s="329">
        <f t="shared" si="3"/>
        <v>583915.99970000028</v>
      </c>
      <c r="P31" s="259"/>
    </row>
    <row r="32" spans="1:16" x14ac:dyDescent="0.15">
      <c r="A32" s="193"/>
      <c r="B32" s="193"/>
      <c r="C32" s="329"/>
      <c r="D32" s="201"/>
      <c r="E32" s="193"/>
      <c r="F32" s="203"/>
      <c r="G32" s="329"/>
      <c r="H32" s="201" t="s">
        <v>1259</v>
      </c>
      <c r="I32" s="329">
        <v>62705.775000000001</v>
      </c>
      <c r="J32" s="203" t="s">
        <v>1287</v>
      </c>
      <c r="K32" s="193"/>
      <c r="L32" s="329"/>
      <c r="M32" s="193"/>
      <c r="N32" s="329">
        <f>G19+N31-I32-L32</f>
        <v>27154.224700000101</v>
      </c>
      <c r="O32" s="329">
        <f t="shared" si="3"/>
        <v>521210.22470000025</v>
      </c>
      <c r="P32" s="259"/>
    </row>
    <row r="33" spans="1:16" x14ac:dyDescent="0.15">
      <c r="A33" s="193"/>
      <c r="B33" s="193"/>
      <c r="C33" s="329"/>
      <c r="D33" s="201"/>
      <c r="E33" s="193"/>
      <c r="F33" s="203"/>
      <c r="G33" s="329"/>
      <c r="H33" s="201" t="s">
        <v>1259</v>
      </c>
      <c r="I33" s="329"/>
      <c r="J33" s="193"/>
      <c r="K33" s="193" t="s">
        <v>1313</v>
      </c>
      <c r="L33" s="329">
        <v>5302.22</v>
      </c>
      <c r="M33" s="203" t="s">
        <v>1287</v>
      </c>
      <c r="N33" s="329">
        <f t="shared" si="2"/>
        <v>21852.0047000001</v>
      </c>
      <c r="O33" s="329">
        <f t="shared" si="3"/>
        <v>515908.00470000028</v>
      </c>
      <c r="P33" s="259"/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1259</v>
      </c>
      <c r="I34" s="329"/>
      <c r="J34" s="193"/>
      <c r="K34" s="193" t="s">
        <v>1313</v>
      </c>
      <c r="L34" s="329">
        <v>2571.77</v>
      </c>
      <c r="M34" s="203" t="s">
        <v>1287</v>
      </c>
      <c r="N34" s="329">
        <f t="shared" si="2"/>
        <v>19280.234700000099</v>
      </c>
      <c r="O34" s="329">
        <f t="shared" si="3"/>
        <v>513336.23470000026</v>
      </c>
      <c r="P34" s="259"/>
    </row>
    <row r="35" spans="1:16" x14ac:dyDescent="0.15">
      <c r="A35" s="193"/>
      <c r="B35" s="193"/>
      <c r="C35" s="329"/>
      <c r="D35" s="201"/>
      <c r="E35" s="193"/>
      <c r="F35" s="203"/>
      <c r="G35" s="329"/>
      <c r="H35" s="201" t="s">
        <v>1259</v>
      </c>
      <c r="I35" s="329"/>
      <c r="J35" s="193"/>
      <c r="K35" s="193" t="s">
        <v>1313</v>
      </c>
      <c r="L35" s="329">
        <v>19280.235000000001</v>
      </c>
      <c r="M35" s="203" t="s">
        <v>1287</v>
      </c>
      <c r="N35" s="329">
        <f t="shared" si="2"/>
        <v>-2.9999990147189237E-4</v>
      </c>
      <c r="O35" s="329">
        <f t="shared" si="3"/>
        <v>494055.99970000028</v>
      </c>
      <c r="P35" s="259"/>
    </row>
    <row r="36" spans="1:16" x14ac:dyDescent="0.15">
      <c r="A36" s="193"/>
      <c r="B36" s="193"/>
      <c r="C36" s="329"/>
      <c r="D36" s="201"/>
      <c r="E36" s="193"/>
      <c r="F36" s="203"/>
      <c r="G36" s="329"/>
      <c r="H36" s="201" t="s">
        <v>1259</v>
      </c>
      <c r="I36" s="329"/>
      <c r="J36" s="193"/>
      <c r="K36" s="193" t="s">
        <v>1313</v>
      </c>
      <c r="L36" s="329">
        <v>1440.655</v>
      </c>
      <c r="M36" s="203" t="s">
        <v>1288</v>
      </c>
      <c r="N36" s="329">
        <f>G23+N35-I36-L36</f>
        <v>178352.3447000001</v>
      </c>
      <c r="O36" s="329">
        <f t="shared" si="3"/>
        <v>492615.34470000025</v>
      </c>
      <c r="P36" s="259"/>
    </row>
    <row r="37" spans="1:16" x14ac:dyDescent="0.15">
      <c r="A37" s="193"/>
      <c r="B37" s="193"/>
      <c r="C37" s="329"/>
      <c r="D37" s="201" t="s">
        <v>1260</v>
      </c>
      <c r="E37" s="193" t="s">
        <v>1283</v>
      </c>
      <c r="F37" s="203" t="s">
        <v>1292</v>
      </c>
      <c r="G37" s="329">
        <v>179666</v>
      </c>
      <c r="H37" s="201" t="s">
        <v>1260</v>
      </c>
      <c r="I37" s="329">
        <v>8158.58</v>
      </c>
      <c r="J37" s="203" t="s">
        <v>1288</v>
      </c>
      <c r="K37" s="193" t="s">
        <v>1313</v>
      </c>
      <c r="L37" s="329">
        <v>1459.78</v>
      </c>
      <c r="M37" s="203" t="s">
        <v>1288</v>
      </c>
      <c r="N37" s="329">
        <f t="shared" si="2"/>
        <v>168733.98470000012</v>
      </c>
      <c r="O37" s="329">
        <f t="shared" si="3"/>
        <v>662662.98470000026</v>
      </c>
      <c r="P37" s="259"/>
    </row>
    <row r="38" spans="1:16" x14ac:dyDescent="0.15">
      <c r="A38" s="193"/>
      <c r="B38" s="193"/>
      <c r="C38" s="329"/>
      <c r="D38" s="201"/>
      <c r="E38" s="193"/>
      <c r="F38" s="203"/>
      <c r="G38" s="329"/>
      <c r="H38" s="201" t="s">
        <v>1260</v>
      </c>
      <c r="I38" s="329"/>
      <c r="J38" s="193"/>
      <c r="K38" s="193" t="s">
        <v>1313</v>
      </c>
      <c r="L38" s="329">
        <v>34677.18</v>
      </c>
      <c r="M38" s="203" t="s">
        <v>1288</v>
      </c>
      <c r="N38" s="329">
        <f t="shared" ref="N38:N101" si="4">+N37-I38-L38</f>
        <v>134056.80470000012</v>
      </c>
      <c r="O38" s="329">
        <f t="shared" ref="O38:O101" si="5">O37+G38-I38-L38</f>
        <v>627985.80470000021</v>
      </c>
      <c r="P38" s="259"/>
    </row>
    <row r="39" spans="1:16" x14ac:dyDescent="0.15">
      <c r="A39" s="193"/>
      <c r="B39" s="193"/>
      <c r="C39" s="329"/>
      <c r="D39" s="201"/>
      <c r="E39" s="193"/>
      <c r="F39" s="203"/>
      <c r="G39" s="329"/>
      <c r="H39" s="201" t="s">
        <v>1260</v>
      </c>
      <c r="I39" s="329"/>
      <c r="J39" s="203"/>
      <c r="K39" s="193" t="s">
        <v>1313</v>
      </c>
      <c r="L39" s="329">
        <v>1337.96</v>
      </c>
      <c r="M39" s="203" t="s">
        <v>1288</v>
      </c>
      <c r="N39" s="329">
        <f t="shared" si="4"/>
        <v>132718.84470000013</v>
      </c>
      <c r="O39" s="329">
        <f t="shared" si="5"/>
        <v>626647.84470000025</v>
      </c>
      <c r="P39" s="259"/>
    </row>
    <row r="40" spans="1:16" x14ac:dyDescent="0.15">
      <c r="A40" s="193"/>
      <c r="B40" s="193"/>
      <c r="C40" s="329"/>
      <c r="D40" s="201" t="s">
        <v>1261</v>
      </c>
      <c r="E40" s="193" t="s">
        <v>1283</v>
      </c>
      <c r="F40" s="203" t="s">
        <v>1293</v>
      </c>
      <c r="G40" s="329">
        <v>269640</v>
      </c>
      <c r="H40" s="201" t="s">
        <v>1261</v>
      </c>
      <c r="I40" s="329">
        <v>132718.845</v>
      </c>
      <c r="J40" s="203" t="s">
        <v>1288</v>
      </c>
      <c r="K40" s="193"/>
      <c r="L40" s="329"/>
      <c r="M40" s="203"/>
      <c r="N40" s="329">
        <f t="shared" si="4"/>
        <v>-2.9999986873008311E-4</v>
      </c>
      <c r="O40" s="329">
        <f t="shared" si="5"/>
        <v>763568.99970000028</v>
      </c>
      <c r="P40" s="259"/>
    </row>
    <row r="41" spans="1:16" x14ac:dyDescent="0.15">
      <c r="A41" s="193"/>
      <c r="B41" s="193"/>
      <c r="C41" s="329"/>
      <c r="D41" s="201"/>
      <c r="E41" s="193"/>
      <c r="F41" s="203"/>
      <c r="G41" s="329"/>
      <c r="H41" s="201" t="s">
        <v>1261</v>
      </c>
      <c r="I41" s="329">
        <v>44918</v>
      </c>
      <c r="J41" s="203" t="s">
        <v>1289</v>
      </c>
      <c r="K41" s="193"/>
      <c r="L41" s="329"/>
      <c r="M41" s="193"/>
      <c r="N41" s="329">
        <f>G25+N40-I41-L41</f>
        <v>-2.9999986873008311E-4</v>
      </c>
      <c r="O41" s="329">
        <f t="shared" si="5"/>
        <v>718650.99970000028</v>
      </c>
      <c r="P41" s="259"/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1261</v>
      </c>
      <c r="I42" s="329">
        <v>52569.625</v>
      </c>
      <c r="J42" s="203" t="s">
        <v>1290</v>
      </c>
      <c r="K42" s="193" t="s">
        <v>1313</v>
      </c>
      <c r="L42" s="329">
        <v>3256.04</v>
      </c>
      <c r="M42" s="203" t="s">
        <v>1290</v>
      </c>
      <c r="N42" s="329">
        <f>G26+N41-I42-L42</f>
        <v>78831.334700000138</v>
      </c>
      <c r="O42" s="329">
        <f t="shared" si="5"/>
        <v>662825.33470000024</v>
      </c>
      <c r="P42" s="259"/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1261</v>
      </c>
      <c r="I43" s="329"/>
      <c r="J43" s="203"/>
      <c r="K43" s="193" t="s">
        <v>1313</v>
      </c>
      <c r="L43" s="329">
        <v>499.24</v>
      </c>
      <c r="M43" s="203" t="s">
        <v>1290</v>
      </c>
      <c r="N43" s="329">
        <f t="shared" si="4"/>
        <v>78332.094700000132</v>
      </c>
      <c r="O43" s="329">
        <f t="shared" si="5"/>
        <v>662326.09470000025</v>
      </c>
      <c r="P43" s="259"/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1261</v>
      </c>
      <c r="I44" s="329"/>
      <c r="J44" s="193"/>
      <c r="K44" s="193" t="s">
        <v>1313</v>
      </c>
      <c r="L44" s="329">
        <v>2467.2399999999998</v>
      </c>
      <c r="M44" s="203" t="s">
        <v>1290</v>
      </c>
      <c r="N44" s="329">
        <f t="shared" si="4"/>
        <v>75864.854700000127</v>
      </c>
      <c r="O44" s="329">
        <f t="shared" si="5"/>
        <v>659858.85470000026</v>
      </c>
      <c r="P44" s="259"/>
    </row>
    <row r="45" spans="1:16" x14ac:dyDescent="0.15">
      <c r="A45" s="193"/>
      <c r="B45" s="193"/>
      <c r="C45" s="329"/>
      <c r="D45" s="201"/>
      <c r="E45" s="193"/>
      <c r="F45" s="203"/>
      <c r="G45" s="329"/>
      <c r="H45" s="201" t="s">
        <v>1261</v>
      </c>
      <c r="I45" s="329"/>
      <c r="J45" s="203"/>
      <c r="K45" s="193" t="s">
        <v>1313</v>
      </c>
      <c r="L45" s="329">
        <v>1977.99</v>
      </c>
      <c r="M45" s="203" t="s">
        <v>1290</v>
      </c>
      <c r="N45" s="329">
        <f t="shared" si="4"/>
        <v>73886.864700000122</v>
      </c>
      <c r="O45" s="329">
        <f t="shared" si="5"/>
        <v>657880.86470000027</v>
      </c>
      <c r="P45" s="259"/>
    </row>
    <row r="46" spans="1:16" x14ac:dyDescent="0.15">
      <c r="A46" s="193"/>
      <c r="B46" s="193"/>
      <c r="C46" s="329"/>
      <c r="D46" s="201" t="s">
        <v>1262</v>
      </c>
      <c r="E46" s="193" t="s">
        <v>1295</v>
      </c>
      <c r="F46" s="193" t="s">
        <v>1296</v>
      </c>
      <c r="G46" s="329">
        <v>44820.218000000001</v>
      </c>
      <c r="H46" s="201" t="s">
        <v>1262</v>
      </c>
      <c r="I46" s="329">
        <v>7321.62</v>
      </c>
      <c r="J46" s="203" t="s">
        <v>1290</v>
      </c>
      <c r="K46" s="193" t="s">
        <v>1313</v>
      </c>
      <c r="L46" s="329">
        <v>30170.83</v>
      </c>
      <c r="M46" s="203" t="s">
        <v>1290</v>
      </c>
      <c r="N46" s="329">
        <f t="shared" si="4"/>
        <v>36394.414700000125</v>
      </c>
      <c r="O46" s="329">
        <f t="shared" si="5"/>
        <v>665208.63270000031</v>
      </c>
      <c r="P46" s="259"/>
    </row>
    <row r="47" spans="1:16" x14ac:dyDescent="0.15">
      <c r="A47" s="193"/>
      <c r="B47" s="193"/>
      <c r="C47" s="329"/>
      <c r="D47" s="201" t="s">
        <v>1262</v>
      </c>
      <c r="E47" s="193" t="s">
        <v>1283</v>
      </c>
      <c r="F47" s="203" t="s">
        <v>1294</v>
      </c>
      <c r="G47" s="329">
        <v>44903</v>
      </c>
      <c r="H47" s="201" t="s">
        <v>1262</v>
      </c>
      <c r="I47" s="329"/>
      <c r="J47" s="203"/>
      <c r="K47" s="193"/>
      <c r="L47" s="329"/>
      <c r="M47" s="203"/>
      <c r="N47" s="329">
        <f t="shared" si="4"/>
        <v>36394.414700000125</v>
      </c>
      <c r="O47" s="329">
        <f t="shared" si="5"/>
        <v>710111.63270000031</v>
      </c>
      <c r="P47" s="259"/>
    </row>
    <row r="48" spans="1:16" x14ac:dyDescent="0.15">
      <c r="A48" s="193"/>
      <c r="B48" s="193"/>
      <c r="C48" s="329"/>
      <c r="D48" s="201"/>
      <c r="E48" s="193"/>
      <c r="F48" s="203"/>
      <c r="G48" s="329"/>
      <c r="H48" s="201" t="s">
        <v>1263</v>
      </c>
      <c r="I48" s="329">
        <v>36394.415000000001</v>
      </c>
      <c r="J48" s="203" t="s">
        <v>1290</v>
      </c>
      <c r="K48" s="193"/>
      <c r="L48" s="329"/>
      <c r="M48" s="203"/>
      <c r="N48" s="329">
        <f t="shared" si="4"/>
        <v>-2.9999987600604072E-4</v>
      </c>
      <c r="O48" s="329">
        <f t="shared" si="5"/>
        <v>673717.21770000027</v>
      </c>
      <c r="P48" s="259"/>
    </row>
    <row r="49" spans="1:16" x14ac:dyDescent="0.15">
      <c r="A49" s="193"/>
      <c r="B49" s="193"/>
      <c r="C49" s="329"/>
      <c r="D49" s="201"/>
      <c r="E49" s="193"/>
      <c r="F49" s="193"/>
      <c r="G49" s="329"/>
      <c r="H49" s="201" t="s">
        <v>1263</v>
      </c>
      <c r="I49" s="329">
        <v>11571.764999999999</v>
      </c>
      <c r="J49" s="203" t="s">
        <v>1291</v>
      </c>
      <c r="K49" s="193" t="s">
        <v>1313</v>
      </c>
      <c r="L49" s="329">
        <v>2672.39</v>
      </c>
      <c r="M49" s="203" t="s">
        <v>1291</v>
      </c>
      <c r="N49" s="329">
        <f>G29+N48-I49-L49</f>
        <v>120443.84470000013</v>
      </c>
      <c r="O49" s="329">
        <f t="shared" si="5"/>
        <v>659473.06270000024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1263</v>
      </c>
      <c r="I50" s="329"/>
      <c r="J50" s="203"/>
      <c r="K50" s="193" t="s">
        <v>1313</v>
      </c>
      <c r="L50" s="329">
        <v>29370.28</v>
      </c>
      <c r="M50" s="203" t="s">
        <v>1291</v>
      </c>
      <c r="N50" s="329">
        <f t="shared" si="4"/>
        <v>91073.564700000134</v>
      </c>
      <c r="O50" s="329">
        <f t="shared" si="5"/>
        <v>630102.78270000021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1263</v>
      </c>
      <c r="I51" s="329"/>
      <c r="J51" s="203"/>
      <c r="K51" s="193" t="s">
        <v>1313</v>
      </c>
      <c r="L51" s="329">
        <v>4077.96</v>
      </c>
      <c r="M51" s="203" t="s">
        <v>1291</v>
      </c>
      <c r="N51" s="329">
        <f t="shared" si="4"/>
        <v>86995.604700000127</v>
      </c>
      <c r="O51" s="329">
        <f t="shared" si="5"/>
        <v>626024.82270000025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1264</v>
      </c>
      <c r="I52" s="329">
        <v>5524.579999999999</v>
      </c>
      <c r="J52" s="203" t="s">
        <v>1291</v>
      </c>
      <c r="K52" s="193" t="s">
        <v>1313</v>
      </c>
      <c r="L52" s="329">
        <v>18322.09</v>
      </c>
      <c r="M52" s="203" t="s">
        <v>1291</v>
      </c>
      <c r="N52" s="329">
        <f t="shared" si="4"/>
        <v>63148.934700000129</v>
      </c>
      <c r="O52" s="329">
        <f t="shared" si="5"/>
        <v>602178.15270000033</v>
      </c>
      <c r="P52" s="259"/>
    </row>
    <row r="53" spans="1:16" x14ac:dyDescent="0.15">
      <c r="A53" s="193"/>
      <c r="B53" s="193"/>
      <c r="C53" s="329"/>
      <c r="D53" s="201"/>
      <c r="E53" s="193"/>
      <c r="F53" s="203"/>
      <c r="G53" s="329"/>
      <c r="H53" s="201" t="s">
        <v>1264</v>
      </c>
      <c r="I53" s="329"/>
      <c r="J53" s="203"/>
      <c r="K53" s="193" t="s">
        <v>1313</v>
      </c>
      <c r="L53" s="329">
        <v>1125.29</v>
      </c>
      <c r="M53" s="203" t="s">
        <v>1291</v>
      </c>
      <c r="N53" s="329">
        <f t="shared" si="4"/>
        <v>62023.644700000128</v>
      </c>
      <c r="O53" s="329">
        <f t="shared" si="5"/>
        <v>601052.86270000029</v>
      </c>
      <c r="P53" s="259"/>
    </row>
    <row r="54" spans="1:16" x14ac:dyDescent="0.15">
      <c r="A54" s="193"/>
      <c r="B54" s="193"/>
      <c r="C54" s="329"/>
      <c r="D54" s="201" t="s">
        <v>1265</v>
      </c>
      <c r="E54" s="193" t="s">
        <v>1295</v>
      </c>
      <c r="F54" s="193" t="s">
        <v>1296</v>
      </c>
      <c r="G54" s="329">
        <f>134645.912+89750.862+44942.506</f>
        <v>269339.28000000003</v>
      </c>
      <c r="H54" s="201" t="s">
        <v>1265</v>
      </c>
      <c r="I54" s="329">
        <v>6091.4800000000005</v>
      </c>
      <c r="J54" s="203" t="s">
        <v>1291</v>
      </c>
      <c r="K54" s="193" t="s">
        <v>1313</v>
      </c>
      <c r="L54" s="329">
        <v>35886.03</v>
      </c>
      <c r="M54" s="203" t="s">
        <v>1291</v>
      </c>
      <c r="N54" s="329">
        <f t="shared" si="4"/>
        <v>20046.134700000126</v>
      </c>
      <c r="O54" s="329">
        <f t="shared" si="5"/>
        <v>828414.63270000031</v>
      </c>
      <c r="P54" s="259"/>
    </row>
    <row r="55" spans="1:16" x14ac:dyDescent="0.15">
      <c r="A55" s="193"/>
      <c r="B55" s="193"/>
      <c r="C55" s="329"/>
      <c r="D55" s="201"/>
      <c r="E55" s="193"/>
      <c r="F55" s="203"/>
      <c r="G55" s="329"/>
      <c r="H55" s="201" t="s">
        <v>1265</v>
      </c>
      <c r="I55" s="329"/>
      <c r="J55" s="193"/>
      <c r="K55" s="193" t="s">
        <v>1313</v>
      </c>
      <c r="L55" s="329">
        <v>1256.83</v>
      </c>
      <c r="M55" s="203" t="s">
        <v>1291</v>
      </c>
      <c r="N55" s="329">
        <f t="shared" si="4"/>
        <v>18789.304700000124</v>
      </c>
      <c r="O55" s="329">
        <f t="shared" si="5"/>
        <v>827157.80270000035</v>
      </c>
      <c r="P55" s="259"/>
    </row>
    <row r="56" spans="1:16" x14ac:dyDescent="0.15">
      <c r="A56" s="193"/>
      <c r="B56" s="193"/>
      <c r="C56" s="329"/>
      <c r="D56" s="201"/>
      <c r="E56" s="193"/>
      <c r="F56" s="193"/>
      <c r="G56" s="329"/>
      <c r="H56" s="201" t="s">
        <v>1266</v>
      </c>
      <c r="I56" s="329">
        <v>18789.305</v>
      </c>
      <c r="J56" s="203" t="s">
        <v>1291</v>
      </c>
      <c r="K56" s="193"/>
      <c r="L56" s="329"/>
      <c r="M56" s="203"/>
      <c r="N56" s="329">
        <f t="shared" si="4"/>
        <v>-2.9999987600604072E-4</v>
      </c>
      <c r="O56" s="329">
        <f t="shared" si="5"/>
        <v>808368.4977000003</v>
      </c>
      <c r="P56" s="259"/>
    </row>
    <row r="57" spans="1:16" x14ac:dyDescent="0.15">
      <c r="A57" s="193"/>
      <c r="B57" s="193"/>
      <c r="C57" s="329"/>
      <c r="D57" s="201"/>
      <c r="E57" s="193"/>
      <c r="F57" s="193"/>
      <c r="G57" s="329"/>
      <c r="H57" s="201" t="s">
        <v>1266</v>
      </c>
      <c r="I57" s="329">
        <v>179666</v>
      </c>
      <c r="J57" s="203" t="s">
        <v>1292</v>
      </c>
      <c r="K57" s="193"/>
      <c r="L57" s="329"/>
      <c r="M57" s="203"/>
      <c r="N57" s="329">
        <f>G37+N56-I57-L57</f>
        <v>-2.9999986873008311E-4</v>
      </c>
      <c r="O57" s="329">
        <f t="shared" si="5"/>
        <v>628702.4977000003</v>
      </c>
      <c r="P57" s="259"/>
    </row>
    <row r="58" spans="1:16" x14ac:dyDescent="0.15">
      <c r="A58" s="193"/>
      <c r="B58" s="193"/>
      <c r="C58" s="329"/>
      <c r="D58" s="201"/>
      <c r="E58" s="193"/>
      <c r="F58" s="193"/>
      <c r="G58" s="329"/>
      <c r="H58" s="201" t="s">
        <v>1266</v>
      </c>
      <c r="I58" s="329">
        <v>16320.684999999999</v>
      </c>
      <c r="J58" s="203" t="s">
        <v>1293</v>
      </c>
      <c r="K58" s="193"/>
      <c r="L58" s="329"/>
      <c r="M58" s="203"/>
      <c r="N58" s="329">
        <f>G40+N57-I58-L58</f>
        <v>253319.31470000016</v>
      </c>
      <c r="O58" s="329">
        <f t="shared" si="5"/>
        <v>612381.81270000024</v>
      </c>
      <c r="P58" s="259"/>
    </row>
    <row r="59" spans="1:16" x14ac:dyDescent="0.15">
      <c r="A59" s="193"/>
      <c r="B59" s="193"/>
      <c r="C59" s="329"/>
      <c r="D59" s="201"/>
      <c r="E59" s="193"/>
      <c r="F59" s="193"/>
      <c r="G59" s="329"/>
      <c r="H59" s="201" t="s">
        <v>1267</v>
      </c>
      <c r="I59" s="329">
        <v>9055.2099999999991</v>
      </c>
      <c r="J59" s="203" t="s">
        <v>1293</v>
      </c>
      <c r="K59" s="193" t="s">
        <v>1313</v>
      </c>
      <c r="L59" s="329">
        <v>35101.519999999997</v>
      </c>
      <c r="M59" s="203" t="s">
        <v>1293</v>
      </c>
      <c r="N59" s="329">
        <f t="shared" si="4"/>
        <v>209162.58470000018</v>
      </c>
      <c r="O59" s="329">
        <f t="shared" si="5"/>
        <v>568225.08270000026</v>
      </c>
      <c r="P59" s="259"/>
    </row>
    <row r="60" spans="1:16" x14ac:dyDescent="0.15">
      <c r="A60" s="193"/>
      <c r="B60" s="193"/>
      <c r="C60" s="329"/>
      <c r="D60" s="201" t="s">
        <v>1268</v>
      </c>
      <c r="E60" s="193" t="s">
        <v>1295</v>
      </c>
      <c r="F60" s="193" t="s">
        <v>1296</v>
      </c>
      <c r="G60" s="329">
        <v>89705.232000000004</v>
      </c>
      <c r="H60" s="201" t="s">
        <v>1268</v>
      </c>
      <c r="I60" s="329">
        <v>209162.58499999999</v>
      </c>
      <c r="J60" s="203" t="s">
        <v>1293</v>
      </c>
      <c r="K60" s="193"/>
      <c r="L60" s="329"/>
      <c r="M60" s="203"/>
      <c r="N60" s="329">
        <f t="shared" si="4"/>
        <v>-2.9999981052242219E-4</v>
      </c>
      <c r="O60" s="329">
        <f t="shared" si="5"/>
        <v>448767.72970000026</v>
      </c>
      <c r="P60" s="259"/>
    </row>
    <row r="61" spans="1:16" x14ac:dyDescent="0.15">
      <c r="A61" s="193"/>
      <c r="B61" s="193"/>
      <c r="C61" s="329"/>
      <c r="D61" s="201"/>
      <c r="E61" s="193"/>
      <c r="F61" s="193"/>
      <c r="G61" s="329"/>
      <c r="H61" s="201" t="s">
        <v>1268</v>
      </c>
      <c r="I61" s="329">
        <v>44820.218000000001</v>
      </c>
      <c r="J61" s="193" t="s">
        <v>1296</v>
      </c>
      <c r="K61" s="193"/>
      <c r="L61" s="329"/>
      <c r="M61" s="203"/>
      <c r="N61" s="329">
        <f>G46+N60-I61-L61</f>
        <v>-2.9999981052242219E-4</v>
      </c>
      <c r="O61" s="329">
        <f t="shared" si="5"/>
        <v>403947.51170000026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1268</v>
      </c>
      <c r="I62" s="329">
        <v>4523.3770000000004</v>
      </c>
      <c r="J62" s="203" t="s">
        <v>1294</v>
      </c>
      <c r="K62" s="193" t="s">
        <v>1313</v>
      </c>
      <c r="L62" s="329">
        <v>35606.129999999997</v>
      </c>
      <c r="M62" s="203" t="s">
        <v>1294</v>
      </c>
      <c r="N62" s="329">
        <f>G47+N61-I62-L62</f>
        <v>4773.4927000001917</v>
      </c>
      <c r="O62" s="329">
        <f t="shared" si="5"/>
        <v>363818.00470000028</v>
      </c>
      <c r="P62" s="259"/>
    </row>
    <row r="63" spans="1:16" x14ac:dyDescent="0.15">
      <c r="A63" s="193"/>
      <c r="B63" s="193"/>
      <c r="C63" s="329"/>
      <c r="D63" s="201"/>
      <c r="E63" s="193"/>
      <c r="F63" s="203"/>
      <c r="G63" s="329"/>
      <c r="H63" s="201" t="s">
        <v>1268</v>
      </c>
      <c r="I63" s="329"/>
      <c r="J63" s="203"/>
      <c r="K63" s="193" t="s">
        <v>1313</v>
      </c>
      <c r="L63" s="329">
        <v>4773.4930000000004</v>
      </c>
      <c r="M63" s="203" t="s">
        <v>1294</v>
      </c>
      <c r="N63" s="329">
        <f t="shared" si="4"/>
        <v>-2.9999980870343279E-4</v>
      </c>
      <c r="O63" s="329">
        <f t="shared" si="5"/>
        <v>359044.51170000026</v>
      </c>
      <c r="P63" s="259"/>
    </row>
    <row r="64" spans="1:16" x14ac:dyDescent="0.15">
      <c r="A64" s="193"/>
      <c r="B64" s="193"/>
      <c r="C64" s="329"/>
      <c r="D64" s="201"/>
      <c r="E64" s="193"/>
      <c r="F64" s="203"/>
      <c r="G64" s="329"/>
      <c r="H64" s="201" t="s">
        <v>1268</v>
      </c>
      <c r="I64" s="329"/>
      <c r="J64" s="203"/>
      <c r="K64" s="193" t="s">
        <v>1314</v>
      </c>
      <c r="L64" s="329">
        <v>3613.877</v>
      </c>
      <c r="M64" s="193" t="s">
        <v>1296</v>
      </c>
      <c r="N64" s="329">
        <f>G54+G60+G65+G67+G73+N63-I64-L64</f>
        <v>803994.20470000023</v>
      </c>
      <c r="O64" s="329">
        <f t="shared" si="5"/>
        <v>355430.63470000029</v>
      </c>
      <c r="P64" s="259"/>
    </row>
    <row r="65" spans="1:16" x14ac:dyDescent="0.15">
      <c r="A65" s="193"/>
      <c r="B65" s="193"/>
      <c r="C65" s="329"/>
      <c r="D65" s="201" t="s">
        <v>1269</v>
      </c>
      <c r="E65" s="193" t="s">
        <v>1295</v>
      </c>
      <c r="F65" s="193" t="s">
        <v>1296</v>
      </c>
      <c r="G65" s="329">
        <v>269220.641</v>
      </c>
      <c r="H65" s="201" t="s">
        <v>1269</v>
      </c>
      <c r="I65" s="329">
        <v>7857.43</v>
      </c>
      <c r="J65" s="193" t="s">
        <v>1296</v>
      </c>
      <c r="K65" s="193" t="s">
        <v>1314</v>
      </c>
      <c r="L65" s="329">
        <v>32763.42</v>
      </c>
      <c r="M65" s="193" t="s">
        <v>1296</v>
      </c>
      <c r="N65" s="329">
        <f t="shared" si="4"/>
        <v>763373.35470000014</v>
      </c>
      <c r="O65" s="329">
        <f t="shared" si="5"/>
        <v>584030.42570000025</v>
      </c>
      <c r="P65" s="259"/>
    </row>
    <row r="66" spans="1:16" x14ac:dyDescent="0.15">
      <c r="A66" s="193"/>
      <c r="B66" s="193"/>
      <c r="C66" s="329"/>
      <c r="D66" s="201"/>
      <c r="E66" s="193"/>
      <c r="F66" s="203"/>
      <c r="G66" s="329"/>
      <c r="H66" s="201" t="s">
        <v>1269</v>
      </c>
      <c r="I66" s="329"/>
      <c r="J66" s="203"/>
      <c r="K66" s="193" t="s">
        <v>1314</v>
      </c>
      <c r="L66" s="329">
        <v>20175.16</v>
      </c>
      <c r="M66" s="193" t="s">
        <v>1296</v>
      </c>
      <c r="N66" s="329">
        <f t="shared" si="4"/>
        <v>743198.19470000011</v>
      </c>
      <c r="O66" s="329">
        <f t="shared" si="5"/>
        <v>563855.26570000022</v>
      </c>
      <c r="P66" s="259"/>
    </row>
    <row r="67" spans="1:16" x14ac:dyDescent="0.15">
      <c r="A67" s="193"/>
      <c r="B67" s="193"/>
      <c r="C67" s="329"/>
      <c r="D67" s="201" t="s">
        <v>1270</v>
      </c>
      <c r="E67" s="193" t="s">
        <v>1295</v>
      </c>
      <c r="F67" s="193" t="s">
        <v>1296</v>
      </c>
      <c r="G67" s="329">
        <v>44908.74</v>
      </c>
      <c r="H67" s="201" t="s">
        <v>1270</v>
      </c>
      <c r="I67" s="329">
        <v>5328.34</v>
      </c>
      <c r="J67" s="193" t="s">
        <v>1296</v>
      </c>
      <c r="K67" s="193" t="s">
        <v>1314</v>
      </c>
      <c r="L67" s="329">
        <v>35061.019999999997</v>
      </c>
      <c r="M67" s="193" t="s">
        <v>1296</v>
      </c>
      <c r="N67" s="329">
        <f t="shared" si="4"/>
        <v>702808.83470000012</v>
      </c>
      <c r="O67" s="329">
        <f t="shared" si="5"/>
        <v>568374.64570000023</v>
      </c>
      <c r="P67" s="259"/>
    </row>
    <row r="68" spans="1:16" x14ac:dyDescent="0.15">
      <c r="A68" s="193"/>
      <c r="B68" s="193"/>
      <c r="C68" s="329"/>
      <c r="D68" s="201"/>
      <c r="E68" s="193"/>
      <c r="F68" s="203"/>
      <c r="G68" s="329"/>
      <c r="H68" s="201" t="s">
        <v>1270</v>
      </c>
      <c r="I68" s="329"/>
      <c r="J68" s="203"/>
      <c r="K68" s="193" t="s">
        <v>1314</v>
      </c>
      <c r="L68" s="329">
        <v>23341.07</v>
      </c>
      <c r="M68" s="193" t="s">
        <v>1296</v>
      </c>
      <c r="N68" s="329">
        <f t="shared" si="4"/>
        <v>679467.76470000017</v>
      </c>
      <c r="O68" s="329">
        <f t="shared" si="5"/>
        <v>545033.57570000028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1270</v>
      </c>
      <c r="I69" s="329"/>
      <c r="J69" s="203"/>
      <c r="K69" s="193" t="s">
        <v>1314</v>
      </c>
      <c r="L69" s="329">
        <v>32466.240000000002</v>
      </c>
      <c r="M69" s="193" t="s">
        <v>1296</v>
      </c>
      <c r="N69" s="329">
        <f t="shared" si="4"/>
        <v>647001.52470000018</v>
      </c>
      <c r="O69" s="329">
        <f t="shared" si="5"/>
        <v>512567.33570000029</v>
      </c>
      <c r="P69" s="259"/>
    </row>
    <row r="70" spans="1:16" x14ac:dyDescent="0.15">
      <c r="A70" s="193"/>
      <c r="B70" s="193"/>
      <c r="C70" s="329"/>
      <c r="D70" s="201"/>
      <c r="E70" s="193"/>
      <c r="F70" s="203"/>
      <c r="G70" s="329"/>
      <c r="H70" s="201" t="s">
        <v>1271</v>
      </c>
      <c r="I70" s="329">
        <v>12809.89</v>
      </c>
      <c r="J70" s="193" t="s">
        <v>1296</v>
      </c>
      <c r="K70" s="193" t="s">
        <v>1314</v>
      </c>
      <c r="L70" s="329">
        <v>37532.19</v>
      </c>
      <c r="M70" s="193" t="s">
        <v>1296</v>
      </c>
      <c r="N70" s="329">
        <f t="shared" si="4"/>
        <v>596659.44470000011</v>
      </c>
      <c r="O70" s="329">
        <f t="shared" si="5"/>
        <v>462225.25570000027</v>
      </c>
      <c r="P70" s="259"/>
    </row>
    <row r="71" spans="1:16" x14ac:dyDescent="0.15">
      <c r="A71" s="193"/>
      <c r="B71" s="193"/>
      <c r="C71" s="329"/>
      <c r="D71" s="201"/>
      <c r="E71" s="193"/>
      <c r="F71" s="203"/>
      <c r="G71" s="329"/>
      <c r="H71" s="201" t="s">
        <v>1271</v>
      </c>
      <c r="I71" s="329"/>
      <c r="J71" s="203"/>
      <c r="K71" s="193" t="s">
        <v>1314</v>
      </c>
      <c r="L71" s="329">
        <v>34768.959999999999</v>
      </c>
      <c r="M71" s="193" t="s">
        <v>1296</v>
      </c>
      <c r="N71" s="329">
        <f t="shared" si="4"/>
        <v>561890.48470000015</v>
      </c>
      <c r="O71" s="329">
        <f t="shared" si="5"/>
        <v>427456.29570000025</v>
      </c>
      <c r="P71" s="259"/>
    </row>
    <row r="72" spans="1:16" x14ac:dyDescent="0.15">
      <c r="A72" s="193"/>
      <c r="B72" s="193"/>
      <c r="C72" s="329"/>
      <c r="D72" s="201"/>
      <c r="E72" s="193"/>
      <c r="F72" s="203"/>
      <c r="G72" s="329"/>
      <c r="H72" s="201" t="s">
        <v>1271</v>
      </c>
      <c r="I72" s="329"/>
      <c r="J72" s="203"/>
      <c r="K72" s="193" t="s">
        <v>1314</v>
      </c>
      <c r="L72" s="329">
        <v>35172.269999999997</v>
      </c>
      <c r="M72" s="193" t="s">
        <v>1296</v>
      </c>
      <c r="N72" s="329">
        <f t="shared" si="4"/>
        <v>526718.21470000013</v>
      </c>
      <c r="O72" s="329">
        <f t="shared" si="5"/>
        <v>392284.02570000023</v>
      </c>
      <c r="P72" s="259"/>
    </row>
    <row r="73" spans="1:16" x14ac:dyDescent="0.15">
      <c r="A73" s="193"/>
      <c r="B73" s="193"/>
      <c r="C73" s="329"/>
      <c r="D73" s="201" t="s">
        <v>1272</v>
      </c>
      <c r="E73" s="193" t="s">
        <v>1295</v>
      </c>
      <c r="F73" s="193" t="s">
        <v>1296</v>
      </c>
      <c r="G73" s="329">
        <v>134434.18900000001</v>
      </c>
      <c r="H73" s="201" t="s">
        <v>1272</v>
      </c>
      <c r="I73" s="329">
        <v>8438.119999999999</v>
      </c>
      <c r="J73" s="193" t="s">
        <v>1296</v>
      </c>
      <c r="K73" s="193" t="s">
        <v>1314</v>
      </c>
      <c r="L73" s="329">
        <v>38305.35</v>
      </c>
      <c r="M73" s="193" t="s">
        <v>1296</v>
      </c>
      <c r="N73" s="329">
        <f t="shared" si="4"/>
        <v>479974.74470000016</v>
      </c>
      <c r="O73" s="329">
        <f t="shared" si="5"/>
        <v>479974.74470000027</v>
      </c>
      <c r="P73" s="259"/>
    </row>
    <row r="74" spans="1:16" x14ac:dyDescent="0.15">
      <c r="A74" s="193"/>
      <c r="B74" s="193"/>
      <c r="C74" s="329"/>
      <c r="D74" s="201"/>
      <c r="E74" s="193"/>
      <c r="F74" s="203"/>
      <c r="G74" s="329"/>
      <c r="H74" s="201" t="s">
        <v>1272</v>
      </c>
      <c r="I74" s="329"/>
      <c r="J74" s="203"/>
      <c r="K74" s="193" t="s">
        <v>1314</v>
      </c>
      <c r="L74" s="329">
        <v>3332.55</v>
      </c>
      <c r="M74" s="193" t="s">
        <v>1296</v>
      </c>
      <c r="N74" s="329">
        <f t="shared" si="4"/>
        <v>476642.19470000017</v>
      </c>
      <c r="O74" s="329">
        <f t="shared" si="5"/>
        <v>476642.19470000028</v>
      </c>
      <c r="P74" s="259"/>
    </row>
    <row r="75" spans="1:16" x14ac:dyDescent="0.15">
      <c r="A75" s="193"/>
      <c r="B75" s="193"/>
      <c r="C75" s="329"/>
      <c r="D75" s="201" t="s">
        <v>1273</v>
      </c>
      <c r="E75" s="193" t="s">
        <v>319</v>
      </c>
      <c r="F75" s="203" t="s">
        <v>1281</v>
      </c>
      <c r="G75" s="329">
        <v>89888.664999999994</v>
      </c>
      <c r="H75" s="201" t="s">
        <v>1273</v>
      </c>
      <c r="I75" s="329">
        <v>353723.54000000004</v>
      </c>
      <c r="J75" s="193" t="s">
        <v>1296</v>
      </c>
      <c r="K75" s="193" t="s">
        <v>1314</v>
      </c>
      <c r="L75" s="329">
        <v>5552.02</v>
      </c>
      <c r="M75" s="193" t="s">
        <v>1296</v>
      </c>
      <c r="N75" s="329">
        <f t="shared" si="4"/>
        <v>117366.63470000013</v>
      </c>
      <c r="O75" s="329">
        <f t="shared" si="5"/>
        <v>207255.29970000024</v>
      </c>
      <c r="P75" s="259"/>
    </row>
    <row r="76" spans="1:16" x14ac:dyDescent="0.15">
      <c r="A76" s="193"/>
      <c r="B76" s="193"/>
      <c r="C76" s="329"/>
      <c r="D76" s="201"/>
      <c r="E76" s="193"/>
      <c r="F76" s="203"/>
      <c r="G76" s="329"/>
      <c r="H76" s="201" t="s">
        <v>1273</v>
      </c>
      <c r="I76" s="329"/>
      <c r="J76" s="203"/>
      <c r="K76" s="193" t="s">
        <v>1314</v>
      </c>
      <c r="L76" s="329">
        <v>55975.15</v>
      </c>
      <c r="M76" s="193" t="s">
        <v>1296</v>
      </c>
      <c r="N76" s="329">
        <f t="shared" si="4"/>
        <v>61391.484700000125</v>
      </c>
      <c r="O76" s="329">
        <f t="shared" si="5"/>
        <v>151280.14970000024</v>
      </c>
      <c r="P76" s="259"/>
    </row>
    <row r="77" spans="1:16" x14ac:dyDescent="0.15">
      <c r="A77" s="193"/>
      <c r="B77" s="193"/>
      <c r="C77" s="329"/>
      <c r="D77" s="201"/>
      <c r="E77" s="193"/>
      <c r="F77" s="203"/>
      <c r="G77" s="329"/>
      <c r="H77" s="201" t="s">
        <v>1273</v>
      </c>
      <c r="I77" s="329"/>
      <c r="J77" s="203"/>
      <c r="K77" s="193" t="s">
        <v>1314</v>
      </c>
      <c r="L77" s="329">
        <v>2548.04</v>
      </c>
      <c r="M77" s="193" t="s">
        <v>1296</v>
      </c>
      <c r="N77" s="329">
        <f t="shared" si="4"/>
        <v>58843.444700000124</v>
      </c>
      <c r="O77" s="329">
        <f t="shared" si="5"/>
        <v>148732.10970000023</v>
      </c>
      <c r="P77" s="259"/>
    </row>
    <row r="78" spans="1:16" x14ac:dyDescent="0.15">
      <c r="A78" s="193"/>
      <c r="B78" s="193"/>
      <c r="C78" s="329"/>
      <c r="D78" s="201"/>
      <c r="E78" s="193"/>
      <c r="F78" s="203"/>
      <c r="G78" s="329"/>
      <c r="H78" s="201" t="s">
        <v>1273</v>
      </c>
      <c r="I78" s="329"/>
      <c r="J78" s="193"/>
      <c r="K78" s="193" t="s">
        <v>1314</v>
      </c>
      <c r="L78" s="329">
        <v>211.51</v>
      </c>
      <c r="M78" s="193" t="s">
        <v>1296</v>
      </c>
      <c r="N78" s="329">
        <f t="shared" si="4"/>
        <v>58631.934700000122</v>
      </c>
      <c r="O78" s="329">
        <f t="shared" si="5"/>
        <v>148520.59970000022</v>
      </c>
      <c r="P78" s="259"/>
    </row>
    <row r="79" spans="1:16" x14ac:dyDescent="0.15">
      <c r="A79" s="193"/>
      <c r="B79" s="193"/>
      <c r="C79" s="329"/>
      <c r="D79" s="201"/>
      <c r="E79" s="193"/>
      <c r="F79" s="203"/>
      <c r="G79" s="329"/>
      <c r="H79" s="201" t="s">
        <v>1273</v>
      </c>
      <c r="I79" s="329"/>
      <c r="J79" s="203"/>
      <c r="K79" s="193" t="s">
        <v>1314</v>
      </c>
      <c r="L79" s="329">
        <v>894.91</v>
      </c>
      <c r="M79" s="193" t="s">
        <v>1296</v>
      </c>
      <c r="N79" s="329">
        <f t="shared" si="4"/>
        <v>57737.024700000118</v>
      </c>
      <c r="O79" s="329">
        <f t="shared" si="5"/>
        <v>147625.68970000022</v>
      </c>
      <c r="P79" s="259"/>
    </row>
    <row r="80" spans="1:16" x14ac:dyDescent="0.15">
      <c r="A80" s="193"/>
      <c r="B80" s="193"/>
      <c r="C80" s="329"/>
      <c r="D80" s="201"/>
      <c r="E80" s="193"/>
      <c r="F80" s="203"/>
      <c r="G80" s="329"/>
      <c r="H80" s="201" t="s">
        <v>1273</v>
      </c>
      <c r="I80" s="329"/>
      <c r="J80" s="193"/>
      <c r="K80" s="193" t="s">
        <v>1314</v>
      </c>
      <c r="L80" s="329">
        <v>2338.5300000000002</v>
      </c>
      <c r="M80" s="193" t="s">
        <v>1296</v>
      </c>
      <c r="N80" s="329">
        <f t="shared" si="4"/>
        <v>55398.494700000119</v>
      </c>
      <c r="O80" s="329">
        <f t="shared" si="5"/>
        <v>145287.15970000022</v>
      </c>
      <c r="P80" s="259"/>
    </row>
    <row r="81" spans="1:16" x14ac:dyDescent="0.15">
      <c r="A81" s="193"/>
      <c r="B81" s="193"/>
      <c r="C81" s="329"/>
      <c r="D81" s="201" t="s">
        <v>1274</v>
      </c>
      <c r="E81" s="193" t="s">
        <v>319</v>
      </c>
      <c r="F81" s="203" t="s">
        <v>1281</v>
      </c>
      <c r="G81" s="329">
        <f>44963.842+134847.168</f>
        <v>179811.01</v>
      </c>
      <c r="H81" s="201" t="s">
        <v>1274</v>
      </c>
      <c r="I81" s="329">
        <v>42831.185700000002</v>
      </c>
      <c r="J81" s="193" t="s">
        <v>1296</v>
      </c>
      <c r="K81" s="193"/>
      <c r="L81" s="329"/>
      <c r="M81" s="193"/>
      <c r="N81" s="329">
        <f t="shared" si="4"/>
        <v>12567.309000000118</v>
      </c>
      <c r="O81" s="329">
        <f t="shared" si="5"/>
        <v>282266.98400000017</v>
      </c>
      <c r="P81" s="259"/>
    </row>
    <row r="82" spans="1:16" x14ac:dyDescent="0.15">
      <c r="A82" s="193"/>
      <c r="B82" s="193"/>
      <c r="C82" s="329"/>
      <c r="D82" s="201" t="s">
        <v>1274</v>
      </c>
      <c r="E82" s="193" t="s">
        <v>1295</v>
      </c>
      <c r="F82" s="193" t="s">
        <v>1296</v>
      </c>
      <c r="G82" s="329">
        <f>44864.023+134696.68</f>
        <v>179560.70299999998</v>
      </c>
      <c r="H82" s="201" t="s">
        <v>1274</v>
      </c>
      <c r="I82" s="329"/>
      <c r="J82" s="193"/>
      <c r="K82" s="193"/>
      <c r="L82" s="329"/>
      <c r="M82" s="193"/>
      <c r="N82" s="329">
        <f t="shared" si="4"/>
        <v>12567.309000000118</v>
      </c>
      <c r="O82" s="329">
        <f t="shared" si="5"/>
        <v>461827.68700000015</v>
      </c>
      <c r="P82" s="259"/>
    </row>
    <row r="83" spans="1:16" x14ac:dyDescent="0.15">
      <c r="A83" s="193"/>
      <c r="B83" s="193"/>
      <c r="C83" s="329"/>
      <c r="D83" s="201"/>
      <c r="E83" s="193"/>
      <c r="F83" s="203"/>
      <c r="G83" s="329"/>
      <c r="H83" s="201" t="s">
        <v>1275</v>
      </c>
      <c r="I83" s="329">
        <v>12567.308999999999</v>
      </c>
      <c r="J83" s="193" t="s">
        <v>1296</v>
      </c>
      <c r="K83" s="193"/>
      <c r="L83" s="329"/>
      <c r="M83" s="193"/>
      <c r="N83" s="329">
        <f t="shared" si="4"/>
        <v>1.1823431123048067E-10</v>
      </c>
      <c r="O83" s="329">
        <f t="shared" si="5"/>
        <v>449260.37800000014</v>
      </c>
      <c r="P83" s="259"/>
    </row>
    <row r="84" spans="1:16" x14ac:dyDescent="0.15">
      <c r="A84" s="193"/>
      <c r="B84" s="193"/>
      <c r="C84" s="329"/>
      <c r="D84" s="201"/>
      <c r="E84" s="193"/>
      <c r="F84" s="203"/>
      <c r="G84" s="329"/>
      <c r="H84" s="201" t="s">
        <v>1275</v>
      </c>
      <c r="I84" s="329">
        <v>208316.50099999999</v>
      </c>
      <c r="J84" s="203" t="s">
        <v>1281</v>
      </c>
      <c r="K84" s="193" t="s">
        <v>1314</v>
      </c>
      <c r="L84" s="329">
        <v>40825.35</v>
      </c>
      <c r="M84" s="203" t="s">
        <v>1281</v>
      </c>
      <c r="N84" s="329">
        <f>G75+G81+N83-I84-L84</f>
        <v>20557.824000000117</v>
      </c>
      <c r="O84" s="329">
        <f t="shared" si="5"/>
        <v>200118.52700000015</v>
      </c>
      <c r="P84" s="259"/>
    </row>
    <row r="85" spans="1:16" x14ac:dyDescent="0.15">
      <c r="A85" s="193"/>
      <c r="B85" s="193"/>
      <c r="C85" s="329"/>
      <c r="D85" s="201"/>
      <c r="E85" s="193"/>
      <c r="F85" s="203"/>
      <c r="G85" s="329"/>
      <c r="H85" s="201" t="s">
        <v>1275</v>
      </c>
      <c r="I85" s="329"/>
      <c r="J85" s="203"/>
      <c r="K85" s="193" t="s">
        <v>1314</v>
      </c>
      <c r="L85" s="329">
        <v>20557.824000000001</v>
      </c>
      <c r="M85" s="203" t="s">
        <v>1281</v>
      </c>
      <c r="N85" s="329">
        <f t="shared" si="4"/>
        <v>1.1641532182693481E-10</v>
      </c>
      <c r="O85" s="329">
        <f t="shared" si="5"/>
        <v>179560.70300000015</v>
      </c>
      <c r="P85" s="259"/>
    </row>
    <row r="86" spans="1:16" x14ac:dyDescent="0.15">
      <c r="A86" s="193"/>
      <c r="B86" s="193"/>
      <c r="C86" s="329"/>
      <c r="D86" s="201"/>
      <c r="E86" s="193"/>
      <c r="F86" s="203"/>
      <c r="G86" s="329"/>
      <c r="H86" s="201" t="s">
        <v>1275</v>
      </c>
      <c r="I86" s="329"/>
      <c r="J86" s="193"/>
      <c r="K86" s="193" t="s">
        <v>1314</v>
      </c>
      <c r="L86" s="329">
        <v>6482.7359999999999</v>
      </c>
      <c r="M86" s="193" t="s">
        <v>1296</v>
      </c>
      <c r="N86" s="329">
        <f>G82+N85-I86-L86</f>
        <v>173077.96700000009</v>
      </c>
      <c r="O86" s="329">
        <f t="shared" si="5"/>
        <v>173077.96700000015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1275</v>
      </c>
      <c r="I87" s="329"/>
      <c r="J87" s="193"/>
      <c r="K87" s="193" t="s">
        <v>1314</v>
      </c>
      <c r="L87" s="329">
        <v>32480.61</v>
      </c>
      <c r="M87" s="193" t="s">
        <v>1296</v>
      </c>
      <c r="N87" s="329">
        <f t="shared" si="4"/>
        <v>140597.35700000008</v>
      </c>
      <c r="O87" s="329">
        <f t="shared" si="5"/>
        <v>140597.35700000013</v>
      </c>
    </row>
    <row r="88" spans="1:16" x14ac:dyDescent="0.15">
      <c r="A88" s="193"/>
      <c r="B88" s="193"/>
      <c r="C88" s="329"/>
      <c r="D88" s="201" t="s">
        <v>1276</v>
      </c>
      <c r="E88" s="193" t="s">
        <v>319</v>
      </c>
      <c r="F88" s="203" t="s">
        <v>1281</v>
      </c>
      <c r="G88" s="329">
        <v>293451.24400000001</v>
      </c>
      <c r="H88" s="201" t="s">
        <v>1276</v>
      </c>
      <c r="I88" s="329">
        <v>3833.4199999999996</v>
      </c>
      <c r="J88" s="193" t="s">
        <v>1296</v>
      </c>
      <c r="K88" s="193" t="s">
        <v>1314</v>
      </c>
      <c r="L88" s="329">
        <v>37825.43</v>
      </c>
      <c r="M88" s="193" t="s">
        <v>1296</v>
      </c>
      <c r="N88" s="329">
        <f t="shared" si="4"/>
        <v>98938.507000000071</v>
      </c>
      <c r="O88" s="329">
        <f t="shared" si="5"/>
        <v>392389.75100000016</v>
      </c>
    </row>
    <row r="89" spans="1:16" x14ac:dyDescent="0.15">
      <c r="A89" s="193"/>
      <c r="B89" s="193"/>
      <c r="C89" s="329"/>
      <c r="D89" s="201" t="s">
        <v>1276</v>
      </c>
      <c r="E89" s="193" t="s">
        <v>319</v>
      </c>
      <c r="F89" s="203" t="s">
        <v>1282</v>
      </c>
      <c r="G89" s="329">
        <v>21308.447</v>
      </c>
      <c r="H89" s="201" t="s">
        <v>1276</v>
      </c>
      <c r="I89" s="329"/>
      <c r="J89" s="203"/>
      <c r="K89" s="193" t="s">
        <v>1314</v>
      </c>
      <c r="L89" s="329">
        <v>31299.02</v>
      </c>
      <c r="M89" s="193" t="s">
        <v>1296</v>
      </c>
      <c r="N89" s="329">
        <f t="shared" si="4"/>
        <v>67639.487000000066</v>
      </c>
      <c r="O89" s="329">
        <f t="shared" si="5"/>
        <v>382399.17800000013</v>
      </c>
    </row>
    <row r="90" spans="1:16" x14ac:dyDescent="0.15">
      <c r="A90" s="193"/>
      <c r="B90" s="193"/>
      <c r="C90" s="329"/>
      <c r="D90" s="201" t="s">
        <v>1276</v>
      </c>
      <c r="E90" s="193" t="s">
        <v>1295</v>
      </c>
      <c r="F90" s="193" t="s">
        <v>1296</v>
      </c>
      <c r="G90" s="329">
        <v>89774.589000000007</v>
      </c>
      <c r="H90" s="201" t="s">
        <v>1276</v>
      </c>
      <c r="I90" s="329"/>
      <c r="J90" s="193"/>
      <c r="K90" s="193"/>
      <c r="L90" s="329"/>
      <c r="M90" s="193"/>
      <c r="N90" s="329">
        <f t="shared" si="4"/>
        <v>67639.487000000066</v>
      </c>
      <c r="O90" s="329">
        <f t="shared" si="5"/>
        <v>472173.76700000011</v>
      </c>
    </row>
    <row r="91" spans="1:16" x14ac:dyDescent="0.15">
      <c r="A91" s="193"/>
      <c r="B91" s="193"/>
      <c r="C91" s="329"/>
      <c r="D91" s="201" t="s">
        <v>1277</v>
      </c>
      <c r="E91" s="193" t="s">
        <v>1295</v>
      </c>
      <c r="F91" s="193" t="s">
        <v>1296</v>
      </c>
      <c r="G91" s="329">
        <v>224612.14499999999</v>
      </c>
      <c r="H91" s="201" t="s">
        <v>1277</v>
      </c>
      <c r="I91" s="329">
        <v>17088.8</v>
      </c>
      <c r="J91" s="193" t="s">
        <v>1296</v>
      </c>
      <c r="K91" s="193" t="s">
        <v>1314</v>
      </c>
      <c r="L91" s="329">
        <v>2272.92</v>
      </c>
      <c r="M91" s="193" t="s">
        <v>1296</v>
      </c>
      <c r="N91" s="329">
        <f t="shared" si="4"/>
        <v>48277.767000000065</v>
      </c>
      <c r="O91" s="329">
        <f t="shared" si="5"/>
        <v>677424.19200000004</v>
      </c>
    </row>
    <row r="92" spans="1:16" x14ac:dyDescent="0.15">
      <c r="A92" s="193"/>
      <c r="B92" s="193"/>
      <c r="C92" s="329"/>
      <c r="D92" s="201"/>
      <c r="E92" s="193"/>
      <c r="F92" s="203"/>
      <c r="G92" s="329"/>
      <c r="H92" s="201" t="s">
        <v>1278</v>
      </c>
      <c r="I92" s="329">
        <v>4297.83</v>
      </c>
      <c r="J92" s="193" t="s">
        <v>1296</v>
      </c>
      <c r="K92" s="193" t="s">
        <v>1314</v>
      </c>
      <c r="L92" s="329">
        <v>43979.936999999998</v>
      </c>
      <c r="M92" s="193" t="s">
        <v>1296</v>
      </c>
      <c r="N92" s="329">
        <f t="shared" si="4"/>
        <v>6.5483618527650833E-11</v>
      </c>
      <c r="O92" s="329">
        <f t="shared" si="5"/>
        <v>629146.42500000005</v>
      </c>
    </row>
    <row r="93" spans="1:16" x14ac:dyDescent="0.15">
      <c r="A93" s="193"/>
      <c r="B93" s="193"/>
      <c r="C93" s="329"/>
      <c r="D93" s="201"/>
      <c r="E93" s="193"/>
      <c r="F93" s="203"/>
      <c r="G93" s="329"/>
      <c r="H93" s="201" t="s">
        <v>1278</v>
      </c>
      <c r="I93" s="329"/>
      <c r="J93" s="203"/>
      <c r="K93" s="193" t="s">
        <v>1314</v>
      </c>
      <c r="L93" s="329">
        <v>19073.512999999999</v>
      </c>
      <c r="M93" s="203" t="s">
        <v>1281</v>
      </c>
      <c r="N93" s="329">
        <f>G88+N92-I93-L93</f>
        <v>274377.73100000009</v>
      </c>
      <c r="O93" s="329">
        <f t="shared" si="5"/>
        <v>610072.91200000001</v>
      </c>
    </row>
    <row r="94" spans="1:16" x14ac:dyDescent="0.15">
      <c r="A94" s="193"/>
      <c r="B94" s="193"/>
      <c r="C94" s="329"/>
      <c r="D94" s="201"/>
      <c r="E94" s="193"/>
      <c r="F94" s="203"/>
      <c r="G94" s="329"/>
      <c r="H94" s="201" t="s">
        <v>1278</v>
      </c>
      <c r="I94" s="329"/>
      <c r="J94" s="203"/>
      <c r="K94" s="193" t="s">
        <v>1314</v>
      </c>
      <c r="L94" s="329">
        <v>32964.660000000003</v>
      </c>
      <c r="M94" s="203" t="s">
        <v>1281</v>
      </c>
      <c r="N94" s="329">
        <f t="shared" si="4"/>
        <v>241413.07100000008</v>
      </c>
      <c r="O94" s="329">
        <f t="shared" si="5"/>
        <v>577108.25199999998</v>
      </c>
    </row>
    <row r="95" spans="1:16" x14ac:dyDescent="0.15">
      <c r="A95" s="193"/>
      <c r="B95" s="193"/>
      <c r="C95" s="329"/>
      <c r="D95" s="201"/>
      <c r="E95" s="193"/>
      <c r="F95" s="203"/>
      <c r="G95" s="329"/>
      <c r="H95" s="201" t="s">
        <v>1278</v>
      </c>
      <c r="I95" s="329"/>
      <c r="J95" s="193"/>
      <c r="K95" s="193" t="s">
        <v>1314</v>
      </c>
      <c r="L95" s="329">
        <v>33867.730000000003</v>
      </c>
      <c r="M95" s="203" t="s">
        <v>1281</v>
      </c>
      <c r="N95" s="329">
        <f t="shared" si="4"/>
        <v>207545.34100000007</v>
      </c>
      <c r="O95" s="329">
        <f t="shared" si="5"/>
        <v>543240.522</v>
      </c>
    </row>
    <row r="96" spans="1:16" x14ac:dyDescent="0.15">
      <c r="A96" s="193"/>
      <c r="B96" s="193"/>
      <c r="C96" s="329"/>
      <c r="D96" s="201"/>
      <c r="E96" s="193"/>
      <c r="F96" s="203"/>
      <c r="G96" s="329"/>
      <c r="H96" s="201" t="s">
        <v>1279</v>
      </c>
      <c r="I96" s="329">
        <v>29568.929999999997</v>
      </c>
      <c r="J96" s="203" t="s">
        <v>1281</v>
      </c>
      <c r="K96" s="193" t="s">
        <v>1314</v>
      </c>
      <c r="L96" s="329">
        <v>29917.25</v>
      </c>
      <c r="M96" s="203" t="s">
        <v>1281</v>
      </c>
      <c r="N96" s="329">
        <f t="shared" si="4"/>
        <v>148059.16100000008</v>
      </c>
      <c r="O96" s="329">
        <f t="shared" si="5"/>
        <v>483754.342</v>
      </c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1280</v>
      </c>
      <c r="I97" s="329">
        <v>23655.927699999997</v>
      </c>
      <c r="J97" s="203" t="s">
        <v>1281</v>
      </c>
      <c r="K97" s="193" t="s">
        <v>1314</v>
      </c>
      <c r="L97" s="329">
        <v>53000.3</v>
      </c>
      <c r="M97" s="203" t="s">
        <v>1281</v>
      </c>
      <c r="N97" s="329">
        <f t="shared" si="4"/>
        <v>71402.933300000077</v>
      </c>
      <c r="O97" s="329">
        <f t="shared" si="5"/>
        <v>407098.11430000002</v>
      </c>
    </row>
    <row r="98" spans="1:16" x14ac:dyDescent="0.15">
      <c r="A98" s="193"/>
      <c r="B98" s="193"/>
      <c r="C98" s="329"/>
      <c r="D98" s="201"/>
      <c r="E98" s="193"/>
      <c r="F98" s="203"/>
      <c r="G98" s="329"/>
      <c r="H98" s="201" t="s">
        <v>1280</v>
      </c>
      <c r="I98" s="329"/>
      <c r="J98" s="203"/>
      <c r="K98" s="193" t="s">
        <v>1314</v>
      </c>
      <c r="L98" s="329">
        <v>37124.559999999998</v>
      </c>
      <c r="M98" s="203" t="s">
        <v>1281</v>
      </c>
      <c r="N98" s="329">
        <f t="shared" si="4"/>
        <v>34278.373300000079</v>
      </c>
      <c r="O98" s="329">
        <f t="shared" si="5"/>
        <v>369973.55430000002</v>
      </c>
    </row>
    <row r="99" spans="1:16" x14ac:dyDescent="0.15">
      <c r="A99" s="193"/>
      <c r="B99" s="193"/>
      <c r="C99" s="329"/>
      <c r="D99" s="201"/>
      <c r="E99" s="193"/>
      <c r="F99" s="193"/>
      <c r="G99" s="329"/>
      <c r="H99" s="201" t="s">
        <v>1280</v>
      </c>
      <c r="I99" s="329"/>
      <c r="J99" s="203"/>
      <c r="K99" s="193" t="s">
        <v>1314</v>
      </c>
      <c r="L99" s="329">
        <v>25789.59</v>
      </c>
      <c r="M99" s="203" t="s">
        <v>1281</v>
      </c>
      <c r="N99" s="329">
        <f t="shared" si="4"/>
        <v>8488.7833000000792</v>
      </c>
      <c r="O99" s="329">
        <f t="shared" si="5"/>
        <v>344183.96429999999</v>
      </c>
    </row>
    <row r="100" spans="1:16" x14ac:dyDescent="0.15">
      <c r="A100" s="193"/>
      <c r="B100" s="193"/>
      <c r="C100" s="329"/>
      <c r="D100" s="201"/>
      <c r="E100" s="193"/>
      <c r="F100" s="203"/>
      <c r="G100" s="329"/>
      <c r="H100" s="201" t="s">
        <v>1280</v>
      </c>
      <c r="I100" s="329"/>
      <c r="J100" s="203"/>
      <c r="K100" s="193" t="s">
        <v>1314</v>
      </c>
      <c r="L100" s="329">
        <v>1247.47</v>
      </c>
      <c r="M100" s="203" t="s">
        <v>1281</v>
      </c>
      <c r="N100" s="329">
        <f t="shared" si="4"/>
        <v>7241.3133000000789</v>
      </c>
      <c r="O100" s="329">
        <f t="shared" si="5"/>
        <v>342936.49430000002</v>
      </c>
    </row>
    <row r="101" spans="1:16" x14ac:dyDescent="0.15">
      <c r="A101" s="193"/>
      <c r="B101" s="193"/>
      <c r="C101" s="329"/>
      <c r="D101" s="201"/>
      <c r="E101" s="193"/>
      <c r="F101" s="193"/>
      <c r="G101" s="329"/>
      <c r="H101" s="201" t="s">
        <v>1280</v>
      </c>
      <c r="I101" s="329"/>
      <c r="J101" s="203"/>
      <c r="K101" s="193" t="s">
        <v>1314</v>
      </c>
      <c r="L101" s="329">
        <v>2489.94</v>
      </c>
      <c r="M101" s="203" t="s">
        <v>1281</v>
      </c>
      <c r="N101" s="329">
        <f t="shared" si="4"/>
        <v>4751.3733000000793</v>
      </c>
      <c r="O101" s="329">
        <f t="shared" si="5"/>
        <v>340446.55430000002</v>
      </c>
    </row>
    <row r="102" spans="1:16" x14ac:dyDescent="0.15">
      <c r="A102" s="193"/>
      <c r="B102" s="198"/>
      <c r="C102" s="329"/>
      <c r="D102" s="201"/>
      <c r="E102" s="193"/>
      <c r="F102" s="193"/>
      <c r="G102" s="329"/>
      <c r="H102" s="201" t="s">
        <v>1280</v>
      </c>
      <c r="I102" s="329"/>
      <c r="J102" s="203"/>
      <c r="K102" s="193" t="s">
        <v>1314</v>
      </c>
      <c r="L102" s="329">
        <v>4751.3729999999996</v>
      </c>
      <c r="M102" s="203" t="s">
        <v>1281</v>
      </c>
      <c r="N102" s="329">
        <f t="shared" ref="N102:N133" si="6">+N101-I102-L102</f>
        <v>3.0000007973285392E-4</v>
      </c>
      <c r="O102" s="329">
        <f t="shared" ref="O102:O133" si="7">O101+G102-I102-L102</f>
        <v>335695.1813</v>
      </c>
    </row>
    <row r="103" spans="1:16" x14ac:dyDescent="0.15">
      <c r="A103" s="193"/>
      <c r="B103" s="198"/>
      <c r="C103" s="329"/>
      <c r="D103" s="201"/>
      <c r="E103" s="193"/>
      <c r="F103" s="193"/>
      <c r="G103" s="329"/>
      <c r="H103" s="201" t="s">
        <v>1280</v>
      </c>
      <c r="I103" s="329"/>
      <c r="J103" s="193"/>
      <c r="K103" s="193" t="s">
        <v>1314</v>
      </c>
      <c r="L103" s="329">
        <v>21308.447</v>
      </c>
      <c r="M103" s="203" t="s">
        <v>1282</v>
      </c>
      <c r="N103" s="329">
        <f>G89+N102-I103-L103</f>
        <v>3.0000007973285392E-4</v>
      </c>
      <c r="O103" s="329">
        <f t="shared" si="7"/>
        <v>314386.73430000001</v>
      </c>
    </row>
    <row r="104" spans="1:16" x14ac:dyDescent="0.15">
      <c r="A104" s="193"/>
      <c r="B104" s="198"/>
      <c r="C104" s="329"/>
      <c r="D104" s="201"/>
      <c r="E104" s="193"/>
      <c r="F104" s="193"/>
      <c r="G104" s="329"/>
      <c r="H104" s="201" t="s">
        <v>1280</v>
      </c>
      <c r="I104" s="329"/>
      <c r="J104" s="193"/>
      <c r="K104" s="193" t="s">
        <v>1314</v>
      </c>
      <c r="L104" s="329">
        <v>30206.84</v>
      </c>
      <c r="M104" s="193" t="s">
        <v>1296</v>
      </c>
      <c r="N104" s="329">
        <f>G90+G91+N103-I104-L104</f>
        <v>284179.89430000004</v>
      </c>
      <c r="O104" s="329">
        <f t="shared" si="7"/>
        <v>284179.89429999999</v>
      </c>
    </row>
    <row r="105" spans="1:16" x14ac:dyDescent="0.15">
      <c r="A105" s="193"/>
      <c r="B105" s="198"/>
      <c r="C105" s="329"/>
      <c r="D105" s="201"/>
      <c r="E105" s="193"/>
      <c r="F105" s="203"/>
      <c r="G105" s="329"/>
      <c r="H105" s="201" t="s">
        <v>1280</v>
      </c>
      <c r="I105" s="329"/>
      <c r="J105" s="193"/>
      <c r="K105" s="193" t="s">
        <v>1314</v>
      </c>
      <c r="L105" s="329">
        <v>331.33</v>
      </c>
      <c r="M105" s="193" t="s">
        <v>1296</v>
      </c>
      <c r="N105" s="329">
        <f t="shared" si="6"/>
        <v>283848.56430000003</v>
      </c>
      <c r="O105" s="329">
        <f t="shared" si="7"/>
        <v>283848.56429999997</v>
      </c>
    </row>
    <row r="106" spans="1:16" x14ac:dyDescent="0.15">
      <c r="A106" s="193"/>
      <c r="B106" s="198"/>
      <c r="C106" s="329"/>
      <c r="D106" s="201" t="s">
        <v>1280</v>
      </c>
      <c r="E106" s="193" t="s">
        <v>319</v>
      </c>
      <c r="F106" s="203" t="s">
        <v>1282</v>
      </c>
      <c r="G106" s="329">
        <v>134635.959</v>
      </c>
      <c r="H106" s="201" t="s">
        <v>1280</v>
      </c>
      <c r="I106" s="329"/>
      <c r="J106" s="193"/>
      <c r="K106" s="193" t="s">
        <v>1314</v>
      </c>
      <c r="L106" s="329">
        <v>2930.05</v>
      </c>
      <c r="M106" s="193" t="s">
        <v>1296</v>
      </c>
      <c r="N106" s="329">
        <f t="shared" si="6"/>
        <v>280918.51430000004</v>
      </c>
      <c r="O106" s="329">
        <f t="shared" si="7"/>
        <v>415554.47330000001</v>
      </c>
    </row>
    <row r="107" spans="1:16" hidden="1" x14ac:dyDescent="0.15">
      <c r="A107" s="193"/>
      <c r="B107" s="198"/>
      <c r="C107" s="329"/>
      <c r="D107" s="201"/>
      <c r="E107" s="193"/>
      <c r="F107" s="203"/>
      <c r="G107" s="329"/>
      <c r="H107" s="201"/>
      <c r="I107" s="329"/>
      <c r="J107" s="193"/>
      <c r="K107" s="193"/>
      <c r="L107" s="329"/>
      <c r="M107" s="203"/>
      <c r="N107" s="329">
        <f t="shared" si="6"/>
        <v>280918.51430000004</v>
      </c>
      <c r="O107" s="329">
        <f t="shared" si="7"/>
        <v>415554.47330000001</v>
      </c>
    </row>
    <row r="108" spans="1:16" hidden="1" x14ac:dyDescent="0.15">
      <c r="A108" s="193"/>
      <c r="B108" s="198"/>
      <c r="C108" s="329"/>
      <c r="D108" s="201"/>
      <c r="E108" s="193"/>
      <c r="F108" s="203"/>
      <c r="G108" s="329"/>
      <c r="H108" s="201"/>
      <c r="I108" s="329"/>
      <c r="J108" s="193"/>
      <c r="K108" s="193"/>
      <c r="L108" s="329"/>
      <c r="M108" s="193"/>
      <c r="N108" s="329">
        <f t="shared" si="6"/>
        <v>280918.51430000004</v>
      </c>
      <c r="O108" s="329">
        <f t="shared" si="7"/>
        <v>415554.47330000001</v>
      </c>
    </row>
    <row r="109" spans="1:16" hidden="1" x14ac:dyDescent="0.15">
      <c r="A109" s="193"/>
      <c r="B109" s="198"/>
      <c r="C109" s="329"/>
      <c r="D109" s="201"/>
      <c r="E109" s="193"/>
      <c r="F109" s="203"/>
      <c r="G109" s="329"/>
      <c r="H109" s="201"/>
      <c r="I109" s="329"/>
      <c r="J109" s="203"/>
      <c r="K109" s="193"/>
      <c r="L109" s="329"/>
      <c r="M109" s="203"/>
      <c r="N109" s="329">
        <f t="shared" si="6"/>
        <v>280918.51430000004</v>
      </c>
      <c r="O109" s="329">
        <f t="shared" si="7"/>
        <v>415554.47330000001</v>
      </c>
    </row>
    <row r="110" spans="1:16" hidden="1" x14ac:dyDescent="0.15">
      <c r="A110" s="193"/>
      <c r="B110" s="198"/>
      <c r="C110" s="329"/>
      <c r="D110" s="201"/>
      <c r="E110" s="193"/>
      <c r="F110" s="203"/>
      <c r="G110" s="329"/>
      <c r="H110" s="201"/>
      <c r="I110" s="329"/>
      <c r="J110" s="203"/>
      <c r="K110" s="193"/>
      <c r="L110" s="329"/>
      <c r="M110" s="203"/>
      <c r="N110" s="329">
        <f t="shared" si="6"/>
        <v>280918.51430000004</v>
      </c>
      <c r="O110" s="329">
        <f t="shared" si="7"/>
        <v>415554.47330000001</v>
      </c>
    </row>
    <row r="111" spans="1:16" hidden="1" x14ac:dyDescent="0.15">
      <c r="A111" s="193"/>
      <c r="B111" s="198"/>
      <c r="C111" s="329"/>
      <c r="D111" s="201"/>
      <c r="E111" s="193"/>
      <c r="F111" s="203"/>
      <c r="G111" s="329"/>
      <c r="H111" s="201"/>
      <c r="I111" s="329"/>
      <c r="J111" s="193"/>
      <c r="K111" s="193"/>
      <c r="L111" s="329"/>
      <c r="M111" s="203"/>
      <c r="N111" s="329">
        <f t="shared" si="6"/>
        <v>280918.51430000004</v>
      </c>
      <c r="O111" s="329">
        <f t="shared" si="7"/>
        <v>415554.47330000001</v>
      </c>
      <c r="P111" s="259"/>
    </row>
    <row r="112" spans="1:16" hidden="1" x14ac:dyDescent="0.15">
      <c r="A112" s="193"/>
      <c r="B112" s="198"/>
      <c r="C112" s="329"/>
      <c r="D112" s="201"/>
      <c r="E112" s="193"/>
      <c r="F112" s="203"/>
      <c r="G112" s="329"/>
      <c r="H112" s="201"/>
      <c r="I112" s="329"/>
      <c r="J112" s="193"/>
      <c r="K112" s="193"/>
      <c r="L112" s="329"/>
      <c r="M112" s="203"/>
      <c r="N112" s="329">
        <f t="shared" si="6"/>
        <v>280918.51430000004</v>
      </c>
      <c r="O112" s="329">
        <f t="shared" si="7"/>
        <v>415554.47330000001</v>
      </c>
      <c r="P112" s="259"/>
    </row>
    <row r="113" spans="1:16" hidden="1" x14ac:dyDescent="0.15">
      <c r="A113" s="193"/>
      <c r="B113" s="198"/>
      <c r="C113" s="329"/>
      <c r="D113" s="201"/>
      <c r="E113" s="193"/>
      <c r="F113" s="205"/>
      <c r="G113" s="329"/>
      <c r="H113" s="201"/>
      <c r="I113" s="329"/>
      <c r="J113" s="203"/>
      <c r="K113" s="193"/>
      <c r="L113" s="329"/>
      <c r="M113" s="203"/>
      <c r="N113" s="329">
        <f t="shared" si="6"/>
        <v>280918.51430000004</v>
      </c>
      <c r="O113" s="329">
        <f t="shared" si="7"/>
        <v>415554.47330000001</v>
      </c>
      <c r="P113" s="259"/>
    </row>
    <row r="114" spans="1:16" hidden="1" x14ac:dyDescent="0.15">
      <c r="A114" s="193"/>
      <c r="B114" s="198"/>
      <c r="C114" s="329"/>
      <c r="D114" s="201"/>
      <c r="E114" s="193"/>
      <c r="F114" s="205"/>
      <c r="G114" s="329"/>
      <c r="H114" s="201"/>
      <c r="I114" s="329"/>
      <c r="J114" s="193"/>
      <c r="K114" s="193"/>
      <c r="L114" s="329"/>
      <c r="M114" s="203"/>
      <c r="N114" s="329">
        <f t="shared" si="6"/>
        <v>280918.51430000004</v>
      </c>
      <c r="O114" s="329">
        <f t="shared" si="7"/>
        <v>415554.47330000001</v>
      </c>
      <c r="P114" s="259"/>
    </row>
    <row r="115" spans="1:16" hidden="1" x14ac:dyDescent="0.15">
      <c r="A115" s="193"/>
      <c r="B115" s="198"/>
      <c r="C115" s="329"/>
      <c r="D115" s="201"/>
      <c r="E115" s="193"/>
      <c r="F115" s="205"/>
      <c r="G115" s="329"/>
      <c r="H115" s="201"/>
      <c r="I115" s="329"/>
      <c r="J115" s="193"/>
      <c r="K115" s="193"/>
      <c r="L115" s="329"/>
      <c r="M115" s="203"/>
      <c r="N115" s="329">
        <f t="shared" si="6"/>
        <v>280918.51430000004</v>
      </c>
      <c r="O115" s="329">
        <f t="shared" si="7"/>
        <v>415554.47330000001</v>
      </c>
      <c r="P115" s="259"/>
    </row>
    <row r="116" spans="1:16" hidden="1" x14ac:dyDescent="0.15">
      <c r="A116" s="193"/>
      <c r="B116" s="198"/>
      <c r="C116" s="329"/>
      <c r="D116" s="201"/>
      <c r="E116" s="193"/>
      <c r="F116" s="205"/>
      <c r="G116" s="329"/>
      <c r="H116" s="201"/>
      <c r="I116" s="329"/>
      <c r="J116" s="193"/>
      <c r="K116" s="193"/>
      <c r="L116" s="329"/>
      <c r="M116" s="203"/>
      <c r="N116" s="329">
        <f t="shared" si="6"/>
        <v>280918.51430000004</v>
      </c>
      <c r="O116" s="329">
        <f t="shared" si="7"/>
        <v>415554.47330000001</v>
      </c>
      <c r="P116" s="259"/>
    </row>
    <row r="117" spans="1:16" hidden="1" x14ac:dyDescent="0.15">
      <c r="A117" s="193"/>
      <c r="B117" s="198"/>
      <c r="C117" s="329"/>
      <c r="D117" s="201"/>
      <c r="E117" s="193"/>
      <c r="F117" s="205"/>
      <c r="G117" s="329"/>
      <c r="H117" s="201"/>
      <c r="I117" s="329"/>
      <c r="J117" s="193"/>
      <c r="K117" s="193"/>
      <c r="L117" s="329"/>
      <c r="M117" s="203"/>
      <c r="N117" s="329">
        <f t="shared" si="6"/>
        <v>280918.51430000004</v>
      </c>
      <c r="O117" s="329">
        <f t="shared" si="7"/>
        <v>415554.47330000001</v>
      </c>
      <c r="P117" s="259"/>
    </row>
    <row r="118" spans="1:16" hidden="1" x14ac:dyDescent="0.15">
      <c r="A118" s="193"/>
      <c r="B118" s="198"/>
      <c r="C118" s="329"/>
      <c r="D118" s="201"/>
      <c r="E118" s="193"/>
      <c r="F118" s="205"/>
      <c r="G118" s="329"/>
      <c r="H118" s="201"/>
      <c r="I118" s="329"/>
      <c r="J118" s="203"/>
      <c r="K118" s="193"/>
      <c r="L118" s="329"/>
      <c r="M118" s="203"/>
      <c r="N118" s="329">
        <f t="shared" si="6"/>
        <v>280918.51430000004</v>
      </c>
      <c r="O118" s="329">
        <f t="shared" si="7"/>
        <v>415554.47330000001</v>
      </c>
      <c r="P118" s="259"/>
    </row>
    <row r="119" spans="1:16" hidden="1" x14ac:dyDescent="0.15">
      <c r="A119" s="193"/>
      <c r="B119" s="198"/>
      <c r="C119" s="329"/>
      <c r="D119" s="201"/>
      <c r="E119" s="193"/>
      <c r="F119" s="203"/>
      <c r="G119" s="329"/>
      <c r="H119" s="201"/>
      <c r="I119" s="329"/>
      <c r="J119" s="203"/>
      <c r="K119" s="193"/>
      <c r="L119" s="329"/>
      <c r="M119" s="203"/>
      <c r="N119" s="329">
        <f t="shared" si="6"/>
        <v>280918.51430000004</v>
      </c>
      <c r="O119" s="329">
        <f t="shared" si="7"/>
        <v>415554.47330000001</v>
      </c>
      <c r="P119" s="259"/>
    </row>
    <row r="120" spans="1:16" hidden="1" x14ac:dyDescent="0.15">
      <c r="A120" s="193"/>
      <c r="B120" s="198"/>
      <c r="C120" s="329"/>
      <c r="D120" s="201"/>
      <c r="E120" s="193"/>
      <c r="F120" s="203"/>
      <c r="G120" s="329"/>
      <c r="H120" s="201"/>
      <c r="I120" s="329"/>
      <c r="J120" s="203"/>
      <c r="K120" s="193"/>
      <c r="L120" s="329"/>
      <c r="M120" s="203"/>
      <c r="N120" s="329">
        <f t="shared" si="6"/>
        <v>280918.51430000004</v>
      </c>
      <c r="O120" s="329">
        <f t="shared" si="7"/>
        <v>415554.47330000001</v>
      </c>
      <c r="P120" s="259"/>
    </row>
    <row r="121" spans="1:16" hidden="1" x14ac:dyDescent="0.15">
      <c r="A121" s="193"/>
      <c r="B121" s="198"/>
      <c r="C121" s="329"/>
      <c r="D121" s="201"/>
      <c r="E121" s="193"/>
      <c r="F121" s="203"/>
      <c r="G121" s="329"/>
      <c r="H121" s="201"/>
      <c r="I121" s="329"/>
      <c r="J121" s="193"/>
      <c r="K121" s="193"/>
      <c r="L121" s="329"/>
      <c r="M121" s="203"/>
      <c r="N121" s="329">
        <f t="shared" si="6"/>
        <v>280918.51430000004</v>
      </c>
      <c r="O121" s="329">
        <f t="shared" si="7"/>
        <v>415554.47330000001</v>
      </c>
      <c r="P121" s="259"/>
    </row>
    <row r="122" spans="1:16" hidden="1" x14ac:dyDescent="0.15">
      <c r="A122" s="193"/>
      <c r="B122" s="198"/>
      <c r="C122" s="329"/>
      <c r="D122" s="201"/>
      <c r="E122" s="193"/>
      <c r="F122" s="203"/>
      <c r="G122" s="329"/>
      <c r="H122" s="201"/>
      <c r="I122" s="329"/>
      <c r="J122" s="193"/>
      <c r="K122" s="193"/>
      <c r="L122" s="329"/>
      <c r="M122" s="203"/>
      <c r="N122" s="329">
        <f t="shared" si="6"/>
        <v>280918.51430000004</v>
      </c>
      <c r="O122" s="329">
        <f t="shared" si="7"/>
        <v>415554.47330000001</v>
      </c>
      <c r="P122" s="259"/>
    </row>
    <row r="123" spans="1:16" hidden="1" x14ac:dyDescent="0.15">
      <c r="A123" s="193"/>
      <c r="B123" s="198"/>
      <c r="C123" s="329"/>
      <c r="D123" s="201"/>
      <c r="E123" s="193"/>
      <c r="F123" s="203"/>
      <c r="G123" s="329"/>
      <c r="H123" s="201"/>
      <c r="I123" s="329"/>
      <c r="J123" s="193"/>
      <c r="K123" s="193"/>
      <c r="L123" s="329"/>
      <c r="M123" s="203"/>
      <c r="N123" s="329">
        <f t="shared" si="6"/>
        <v>280918.51430000004</v>
      </c>
      <c r="O123" s="329">
        <f t="shared" si="7"/>
        <v>415554.47330000001</v>
      </c>
      <c r="P123" s="259"/>
    </row>
    <row r="124" spans="1:16" hidden="1" x14ac:dyDescent="0.15">
      <c r="A124" s="193"/>
      <c r="B124" s="198"/>
      <c r="C124" s="329"/>
      <c r="D124" s="201"/>
      <c r="E124" s="193"/>
      <c r="F124" s="203"/>
      <c r="G124" s="329"/>
      <c r="H124" s="201"/>
      <c r="I124" s="329"/>
      <c r="J124" s="193"/>
      <c r="K124" s="193"/>
      <c r="L124" s="329"/>
      <c r="M124" s="203"/>
      <c r="N124" s="329">
        <f t="shared" si="6"/>
        <v>280918.51430000004</v>
      </c>
      <c r="O124" s="329">
        <f t="shared" si="7"/>
        <v>415554.47330000001</v>
      </c>
      <c r="P124" s="259"/>
    </row>
    <row r="125" spans="1:16" hidden="1" x14ac:dyDescent="0.15">
      <c r="A125" s="193"/>
      <c r="B125" s="198"/>
      <c r="C125" s="329"/>
      <c r="D125" s="201"/>
      <c r="E125" s="193"/>
      <c r="F125" s="203"/>
      <c r="G125" s="329"/>
      <c r="H125" s="201"/>
      <c r="I125" s="329"/>
      <c r="J125" s="193"/>
      <c r="K125" s="193"/>
      <c r="L125" s="329"/>
      <c r="M125" s="203"/>
      <c r="N125" s="329">
        <f t="shared" si="6"/>
        <v>280918.51430000004</v>
      </c>
      <c r="O125" s="329">
        <f t="shared" si="7"/>
        <v>415554.47330000001</v>
      </c>
      <c r="P125" s="259"/>
    </row>
    <row r="126" spans="1:16" hidden="1" x14ac:dyDescent="0.15">
      <c r="A126" s="193"/>
      <c r="B126" s="198"/>
      <c r="C126" s="329"/>
      <c r="D126" s="201"/>
      <c r="E126" s="193"/>
      <c r="F126" s="203"/>
      <c r="G126" s="329"/>
      <c r="H126" s="201"/>
      <c r="I126" s="329"/>
      <c r="J126" s="203"/>
      <c r="K126" s="193"/>
      <c r="L126" s="329"/>
      <c r="M126" s="193"/>
      <c r="N126" s="329">
        <f t="shared" si="6"/>
        <v>280918.51430000004</v>
      </c>
      <c r="O126" s="329">
        <f t="shared" si="7"/>
        <v>415554.47330000001</v>
      </c>
      <c r="P126" s="259"/>
    </row>
    <row r="127" spans="1:16" hidden="1" x14ac:dyDescent="0.15">
      <c r="A127" s="193"/>
      <c r="B127" s="193"/>
      <c r="C127" s="329"/>
      <c r="D127" s="216"/>
      <c r="E127" s="193"/>
      <c r="F127" s="193"/>
      <c r="G127" s="329"/>
      <c r="H127" s="216"/>
      <c r="I127" s="329"/>
      <c r="J127" s="203"/>
      <c r="K127" s="193"/>
      <c r="L127" s="329"/>
      <c r="M127" s="203"/>
      <c r="N127" s="329">
        <f t="shared" si="6"/>
        <v>280918.51430000004</v>
      </c>
      <c r="O127" s="329">
        <f t="shared" si="7"/>
        <v>415554.47330000001</v>
      </c>
    </row>
    <row r="128" spans="1:16" hidden="1" x14ac:dyDescent="0.15">
      <c r="A128" s="193"/>
      <c r="B128" s="193"/>
      <c r="C128" s="329"/>
      <c r="D128" s="216"/>
      <c r="E128" s="193"/>
      <c r="F128" s="203"/>
      <c r="G128" s="329"/>
      <c r="H128" s="216"/>
      <c r="I128" s="329"/>
      <c r="J128" s="203"/>
      <c r="K128" s="193"/>
      <c r="L128" s="329"/>
      <c r="M128" s="203"/>
      <c r="N128" s="329">
        <f t="shared" si="6"/>
        <v>280918.51430000004</v>
      </c>
      <c r="O128" s="329">
        <f t="shared" si="7"/>
        <v>415554.47330000001</v>
      </c>
    </row>
    <row r="129" spans="1:16" hidden="1" x14ac:dyDescent="0.15">
      <c r="A129" s="193"/>
      <c r="B129" s="193"/>
      <c r="C129" s="329"/>
      <c r="D129" s="216"/>
      <c r="E129" s="193"/>
      <c r="F129" s="203"/>
      <c r="G129" s="329"/>
      <c r="H129" s="216"/>
      <c r="I129" s="329"/>
      <c r="J129" s="193"/>
      <c r="K129" s="193"/>
      <c r="L129" s="329"/>
      <c r="M129" s="193"/>
      <c r="N129" s="329">
        <f t="shared" si="6"/>
        <v>280918.51430000004</v>
      </c>
      <c r="O129" s="329">
        <f t="shared" si="7"/>
        <v>415554.47330000001</v>
      </c>
    </row>
    <row r="130" spans="1:16" hidden="1" x14ac:dyDescent="0.15">
      <c r="A130" s="193"/>
      <c r="B130" s="193"/>
      <c r="C130" s="329"/>
      <c r="D130" s="216"/>
      <c r="E130" s="193"/>
      <c r="F130" s="203"/>
      <c r="G130" s="329"/>
      <c r="H130" s="216"/>
      <c r="I130" s="329"/>
      <c r="J130" s="193"/>
      <c r="K130" s="193"/>
      <c r="L130" s="329"/>
      <c r="M130" s="193"/>
      <c r="N130" s="329">
        <f t="shared" si="6"/>
        <v>280918.51430000004</v>
      </c>
      <c r="O130" s="329">
        <f t="shared" si="7"/>
        <v>415554.47330000001</v>
      </c>
    </row>
    <row r="131" spans="1:16" hidden="1" x14ac:dyDescent="0.15">
      <c r="A131" s="193"/>
      <c r="B131" s="193"/>
      <c r="C131" s="329"/>
      <c r="D131" s="216"/>
      <c r="E131" s="193"/>
      <c r="F131" s="203"/>
      <c r="G131" s="329"/>
      <c r="H131" s="216"/>
      <c r="I131" s="329"/>
      <c r="J131" s="193"/>
      <c r="K131" s="193"/>
      <c r="L131" s="329"/>
      <c r="M131" s="193"/>
      <c r="N131" s="329">
        <f t="shared" si="6"/>
        <v>280918.51430000004</v>
      </c>
      <c r="O131" s="329">
        <f t="shared" si="7"/>
        <v>415554.47330000001</v>
      </c>
    </row>
    <row r="132" spans="1:16" hidden="1" x14ac:dyDescent="0.15">
      <c r="A132" s="193"/>
      <c r="B132" s="193"/>
      <c r="C132" s="329"/>
      <c r="D132" s="216"/>
      <c r="E132" s="193"/>
      <c r="F132" s="193"/>
      <c r="G132" s="329"/>
      <c r="H132" s="216"/>
      <c r="I132" s="329"/>
      <c r="J132" s="193"/>
      <c r="K132" s="193"/>
      <c r="L132" s="329"/>
      <c r="M132" s="193"/>
      <c r="N132" s="329">
        <f t="shared" si="6"/>
        <v>280918.51430000004</v>
      </c>
      <c r="O132" s="329">
        <f t="shared" si="7"/>
        <v>415554.47330000001</v>
      </c>
    </row>
    <row r="133" spans="1:16" x14ac:dyDescent="0.15">
      <c r="A133" s="220"/>
      <c r="B133" s="220"/>
      <c r="C133" s="334"/>
      <c r="D133" s="222"/>
      <c r="E133" s="220"/>
      <c r="F133" s="220"/>
      <c r="G133" s="334"/>
      <c r="H133" s="222"/>
      <c r="I133" s="334"/>
      <c r="J133" s="220"/>
      <c r="K133" s="220"/>
      <c r="L133" s="334"/>
      <c r="M133" s="220"/>
      <c r="N133" s="329">
        <f t="shared" si="6"/>
        <v>280918.51430000004</v>
      </c>
      <c r="O133" s="329">
        <f t="shared" si="7"/>
        <v>415554.47330000001</v>
      </c>
    </row>
    <row r="134" spans="1:16" x14ac:dyDescent="0.15">
      <c r="A134" s="224"/>
      <c r="B134" s="224"/>
      <c r="C134" s="335">
        <f>SUM(C7:C133)</f>
        <v>756343.59470000013</v>
      </c>
      <c r="D134" s="224"/>
      <c r="E134" s="224"/>
      <c r="F134" s="224"/>
      <c r="G134" s="335">
        <f>SUM(G7:G132)</f>
        <v>3413251.0620000004</v>
      </c>
      <c r="H134" s="226"/>
      <c r="I134" s="335">
        <f>SUM(I7:I132)</f>
        <v>2507347.9433999998</v>
      </c>
      <c r="J134" s="224"/>
      <c r="K134" s="224"/>
      <c r="L134" s="335">
        <f>SUM(L9:L132)</f>
        <v>1246692.2400000005</v>
      </c>
      <c r="M134" s="224"/>
      <c r="N134" s="227"/>
      <c r="O134" s="228">
        <f>C134+G134-I134-L134</f>
        <v>415554.47330000042</v>
      </c>
      <c r="P134" s="259"/>
    </row>
    <row r="135" spans="1:16" x14ac:dyDescent="0.15">
      <c r="A135" s="230"/>
      <c r="B135" s="615"/>
      <c r="C135" s="615"/>
      <c r="D135" s="615"/>
      <c r="E135" s="231"/>
      <c r="F135" s="415"/>
      <c r="G135" s="232"/>
      <c r="H135" s="233"/>
      <c r="I135" s="234"/>
      <c r="J135" s="272"/>
      <c r="K135" s="235" t="s">
        <v>200</v>
      </c>
      <c r="L135" s="236">
        <f>+L134+I134</f>
        <v>3754040.1834000004</v>
      </c>
      <c r="M135" s="284"/>
      <c r="N135" s="330">
        <f>+N133</f>
        <v>280918.51430000004</v>
      </c>
      <c r="O135" s="331" t="s">
        <v>1296</v>
      </c>
      <c r="P135" s="259"/>
    </row>
    <row r="136" spans="1:16" x14ac:dyDescent="0.15">
      <c r="A136" s="181"/>
      <c r="B136" s="416"/>
      <c r="C136" s="336"/>
      <c r="D136" s="416"/>
      <c r="E136" s="231"/>
      <c r="F136" s="415"/>
      <c r="G136" s="232"/>
      <c r="H136" s="233"/>
      <c r="I136" s="234"/>
      <c r="J136" s="273"/>
      <c r="K136" s="235"/>
      <c r="L136" s="236"/>
      <c r="M136" s="284"/>
      <c r="N136" s="330">
        <f>+G106</f>
        <v>134635.959</v>
      </c>
      <c r="O136" s="203" t="s">
        <v>1282</v>
      </c>
    </row>
    <row r="137" spans="1:16" x14ac:dyDescent="0.15">
      <c r="A137" s="241" t="s">
        <v>1298</v>
      </c>
      <c r="B137" s="416" t="s">
        <v>1301</v>
      </c>
      <c r="C137" s="336"/>
      <c r="D137" s="416"/>
      <c r="E137" s="231" t="s">
        <v>67</v>
      </c>
      <c r="F137" s="415">
        <v>1665740.67</v>
      </c>
      <c r="G137" s="232" t="s">
        <v>98</v>
      </c>
      <c r="H137" s="233">
        <v>40854</v>
      </c>
      <c r="I137" s="234" t="s">
        <v>199</v>
      </c>
      <c r="J137" s="273">
        <v>49479.81</v>
      </c>
      <c r="K137" s="235"/>
      <c r="L137" s="236"/>
      <c r="M137" s="235"/>
      <c r="N137" s="330"/>
      <c r="O137" s="331"/>
    </row>
    <row r="138" spans="1:16" x14ac:dyDescent="0.15">
      <c r="A138" s="241" t="s">
        <v>1299</v>
      </c>
      <c r="B138" s="416" t="s">
        <v>1302</v>
      </c>
      <c r="C138" s="336"/>
      <c r="D138" s="416"/>
      <c r="E138" s="231" t="s">
        <v>67</v>
      </c>
      <c r="F138" s="415">
        <v>2014302.38</v>
      </c>
      <c r="G138" s="232" t="s">
        <v>98</v>
      </c>
      <c r="H138" s="233">
        <v>40857</v>
      </c>
      <c r="I138" s="234" t="s">
        <v>199</v>
      </c>
      <c r="J138" s="273">
        <v>39165.195000000007</v>
      </c>
      <c r="K138" s="235"/>
      <c r="L138" s="236"/>
      <c r="M138" s="235"/>
      <c r="N138" s="330"/>
      <c r="O138" s="331"/>
    </row>
    <row r="139" spans="1:16" x14ac:dyDescent="0.15">
      <c r="A139" s="241" t="s">
        <v>1284</v>
      </c>
      <c r="B139" s="416" t="s">
        <v>1303</v>
      </c>
      <c r="C139" s="336"/>
      <c r="D139" s="416"/>
      <c r="E139" s="231" t="s">
        <v>67</v>
      </c>
      <c r="F139" s="415">
        <v>2444526.19</v>
      </c>
      <c r="G139" s="232" t="s">
        <v>98</v>
      </c>
      <c r="H139" s="233">
        <v>40858</v>
      </c>
      <c r="I139" s="234" t="s">
        <v>199</v>
      </c>
      <c r="J139" s="273">
        <v>10634.934999999999</v>
      </c>
      <c r="K139" s="235"/>
      <c r="L139" s="236"/>
      <c r="M139" s="235"/>
      <c r="N139" s="330"/>
      <c r="O139" s="331"/>
    </row>
    <row r="140" spans="1:16" x14ac:dyDescent="0.15">
      <c r="A140" s="181" t="s">
        <v>1287</v>
      </c>
      <c r="B140" s="416" t="s">
        <v>1304</v>
      </c>
      <c r="C140" s="336"/>
      <c r="D140" s="416"/>
      <c r="E140" s="231" t="s">
        <v>67</v>
      </c>
      <c r="F140" s="415">
        <v>1411548.67</v>
      </c>
      <c r="G140" s="232" t="s">
        <v>98</v>
      </c>
      <c r="H140" s="233">
        <v>40861</v>
      </c>
      <c r="I140" s="234" t="s">
        <v>199</v>
      </c>
      <c r="J140" s="273">
        <v>27154.224999999999</v>
      </c>
      <c r="K140" s="235"/>
      <c r="L140" s="236"/>
      <c r="M140" s="235"/>
      <c r="N140" s="330"/>
      <c r="O140" s="331"/>
    </row>
    <row r="141" spans="1:16" ht="12" customHeight="1" x14ac:dyDescent="0.15">
      <c r="A141" s="181" t="s">
        <v>1288</v>
      </c>
      <c r="B141" s="416" t="s">
        <v>1305</v>
      </c>
      <c r="C141" s="336"/>
      <c r="D141" s="416"/>
      <c r="E141" s="231" t="s">
        <v>67</v>
      </c>
      <c r="F141" s="415">
        <v>3566511.09</v>
      </c>
      <c r="G141" s="232" t="s">
        <v>98</v>
      </c>
      <c r="H141" s="233">
        <v>40862</v>
      </c>
      <c r="I141" s="234" t="s">
        <v>199</v>
      </c>
      <c r="J141" s="273">
        <v>38915.574999999997</v>
      </c>
      <c r="K141" s="235"/>
      <c r="L141" s="236"/>
      <c r="M141" s="235"/>
      <c r="N141" s="330"/>
      <c r="O141" s="331"/>
    </row>
    <row r="142" spans="1:16" ht="12" customHeight="1" x14ac:dyDescent="0.15">
      <c r="A142" s="181" t="s">
        <v>1290</v>
      </c>
      <c r="B142" s="416" t="s">
        <v>1306</v>
      </c>
      <c r="C142" s="336"/>
      <c r="D142" s="416"/>
      <c r="E142" s="231" t="s">
        <v>67</v>
      </c>
      <c r="F142" s="415">
        <v>3595119.02</v>
      </c>
      <c r="G142" s="232" t="s">
        <v>98</v>
      </c>
      <c r="H142" s="233">
        <v>40865</v>
      </c>
      <c r="I142" s="234" t="s">
        <v>199</v>
      </c>
      <c r="J142" s="273">
        <v>38371.340000000004</v>
      </c>
      <c r="K142" s="235"/>
      <c r="L142" s="236"/>
      <c r="M142" s="235"/>
      <c r="N142" s="330"/>
      <c r="O142" s="331"/>
    </row>
    <row r="143" spans="1:16" ht="11.25" customHeight="1" x14ac:dyDescent="0.15">
      <c r="A143" s="241" t="s">
        <v>1291</v>
      </c>
      <c r="B143" s="416" t="s">
        <v>1307</v>
      </c>
      <c r="C143" s="336"/>
      <c r="D143" s="416"/>
      <c r="E143" s="231" t="s">
        <v>67</v>
      </c>
      <c r="F143" s="415">
        <v>2419393.91</v>
      </c>
      <c r="G143" s="232" t="s">
        <v>98</v>
      </c>
      <c r="H143" s="233">
        <v>40868</v>
      </c>
      <c r="I143" s="234" t="s">
        <v>199</v>
      </c>
      <c r="J143" s="273">
        <v>92710.87000000001</v>
      </c>
      <c r="K143" s="235"/>
      <c r="L143" s="236"/>
      <c r="M143" s="235"/>
      <c r="N143" s="330"/>
      <c r="O143" s="385"/>
    </row>
    <row r="144" spans="1:16" x14ac:dyDescent="0.15">
      <c r="A144" s="181" t="s">
        <v>1293</v>
      </c>
      <c r="B144" s="416" t="s">
        <v>1308</v>
      </c>
      <c r="C144" s="336"/>
      <c r="D144" s="416"/>
      <c r="E144" s="231" t="s">
        <v>67</v>
      </c>
      <c r="F144" s="415">
        <v>1661762.26</v>
      </c>
      <c r="G144" s="232" t="s">
        <v>98</v>
      </c>
      <c r="H144" s="233">
        <v>40868</v>
      </c>
      <c r="I144" s="234" t="s">
        <v>199</v>
      </c>
      <c r="J144" s="273">
        <v>35101.519999999997</v>
      </c>
      <c r="K144" s="235"/>
      <c r="L144" s="236"/>
      <c r="M144" s="266">
        <f>+O144-O134</f>
        <v>0</v>
      </c>
      <c r="N144" s="228" t="s">
        <v>56</v>
      </c>
      <c r="O144" s="333">
        <f>SUM(N135:N143)</f>
        <v>415554.47330000007</v>
      </c>
      <c r="P144" s="259"/>
    </row>
    <row r="145" spans="1:16" x14ac:dyDescent="0.15">
      <c r="A145" s="181" t="s">
        <v>1294</v>
      </c>
      <c r="B145" s="416" t="s">
        <v>1309</v>
      </c>
      <c r="C145" s="336"/>
      <c r="D145" s="416"/>
      <c r="E145" s="231" t="s">
        <v>67</v>
      </c>
      <c r="F145" s="415">
        <v>2081110.25</v>
      </c>
      <c r="G145" s="232" t="s">
        <v>98</v>
      </c>
      <c r="H145" s="233">
        <v>40869</v>
      </c>
      <c r="I145" s="234" t="s">
        <v>199</v>
      </c>
      <c r="J145" s="273">
        <v>40379.623</v>
      </c>
      <c r="K145" s="235"/>
      <c r="L145" s="236"/>
      <c r="M145" s="266"/>
      <c r="N145" s="366"/>
      <c r="O145" s="367">
        <f>+O144-'stock5420 1111'!O144</f>
        <v>0</v>
      </c>
      <c r="P145" s="259"/>
    </row>
    <row r="146" spans="1:16" ht="12" thickBot="1" x14ac:dyDescent="0.2">
      <c r="A146" s="181"/>
      <c r="B146" s="181"/>
      <c r="C146" s="348"/>
      <c r="F146" s="181"/>
      <c r="G146" s="181"/>
      <c r="I146" s="180" t="s">
        <v>1283</v>
      </c>
      <c r="J146" s="395">
        <f>SUM(J137:J145)</f>
        <v>371913.09300000005</v>
      </c>
      <c r="K146" s="235"/>
      <c r="L146" s="236"/>
      <c r="M146" s="266"/>
      <c r="N146" s="366"/>
      <c r="O146" s="367"/>
      <c r="P146" s="259"/>
    </row>
    <row r="147" spans="1:16" ht="12" thickTop="1" x14ac:dyDescent="0.15">
      <c r="A147" s="181" t="s">
        <v>1281</v>
      </c>
      <c r="B147" s="416" t="s">
        <v>1248</v>
      </c>
      <c r="C147" s="336"/>
      <c r="D147" s="416"/>
      <c r="E147" s="231" t="s">
        <v>67</v>
      </c>
      <c r="F147" s="415">
        <v>26585325.949999999</v>
      </c>
      <c r="G147" s="232" t="s">
        <v>98</v>
      </c>
      <c r="H147" s="233">
        <v>40833</v>
      </c>
      <c r="I147" s="234" t="s">
        <v>199</v>
      </c>
      <c r="J147" s="229">
        <v>301609.56000000006</v>
      </c>
      <c r="K147" s="235"/>
      <c r="L147" s="236"/>
      <c r="M147" s="266"/>
      <c r="N147" s="366"/>
      <c r="O147" s="367"/>
      <c r="P147" s="259"/>
    </row>
    <row r="148" spans="1:16" x14ac:dyDescent="0.15">
      <c r="A148" s="181" t="s">
        <v>1282</v>
      </c>
      <c r="B148" s="416" t="s">
        <v>1310</v>
      </c>
      <c r="C148" s="336"/>
      <c r="D148" s="416"/>
      <c r="E148" s="231" t="s">
        <v>67</v>
      </c>
      <c r="F148" s="415">
        <v>22693551.16</v>
      </c>
      <c r="G148" s="232" t="s">
        <v>98</v>
      </c>
      <c r="H148" s="233">
        <v>40841</v>
      </c>
      <c r="I148" s="234" t="s">
        <v>199</v>
      </c>
      <c r="J148" s="229">
        <v>21308.447</v>
      </c>
      <c r="K148" s="235"/>
      <c r="L148" s="236"/>
      <c r="M148" s="266"/>
      <c r="N148" s="366"/>
      <c r="O148" s="367"/>
      <c r="P148" s="259"/>
    </row>
    <row r="149" spans="1:16" x14ac:dyDescent="0.15">
      <c r="A149" s="181" t="s">
        <v>1296</v>
      </c>
      <c r="B149" s="416" t="s">
        <v>1311</v>
      </c>
      <c r="C149" s="336"/>
      <c r="D149" s="416"/>
      <c r="E149" s="231" t="s">
        <v>67</v>
      </c>
      <c r="F149" s="415">
        <v>36626176.880000003</v>
      </c>
      <c r="G149" s="232" t="s">
        <v>98</v>
      </c>
      <c r="H149" s="233">
        <v>40848</v>
      </c>
      <c r="I149" s="234" t="s">
        <v>199</v>
      </c>
      <c r="J149" s="229">
        <v>551861.1399999999</v>
      </c>
      <c r="K149" s="235"/>
      <c r="L149" s="236"/>
      <c r="M149" s="266"/>
      <c r="N149" s="366"/>
      <c r="O149" s="367"/>
      <c r="P149" s="259"/>
    </row>
    <row r="150" spans="1:16" ht="12" thickBot="1" x14ac:dyDescent="0.2">
      <c r="A150" s="181"/>
      <c r="B150" s="180"/>
      <c r="C150" s="349"/>
      <c r="D150" s="350"/>
      <c r="E150" s="350"/>
      <c r="F150" s="350"/>
      <c r="G150" s="351"/>
      <c r="H150" s="233"/>
      <c r="I150" s="234" t="s">
        <v>320</v>
      </c>
      <c r="J150" s="274">
        <f>SUM(J147:J149)</f>
        <v>874779.14699999988</v>
      </c>
      <c r="K150" s="235"/>
      <c r="L150" s="236"/>
      <c r="M150" s="266"/>
      <c r="N150" s="366"/>
      <c r="O150" s="367"/>
      <c r="P150" s="259"/>
    </row>
    <row r="151" spans="1:16" ht="12" thickTop="1" x14ac:dyDescent="0.15">
      <c r="A151" s="181"/>
      <c r="B151" s="181"/>
      <c r="C151" s="348"/>
      <c r="F151" s="181"/>
      <c r="G151" s="181"/>
      <c r="J151" s="229"/>
      <c r="K151" s="235"/>
      <c r="L151" s="236"/>
      <c r="M151" s="266"/>
      <c r="N151" s="366"/>
      <c r="O151" s="367"/>
      <c r="P151" s="259"/>
    </row>
    <row r="152" spans="1:16" x14ac:dyDescent="0.15">
      <c r="A152" s="181"/>
      <c r="B152" s="181" t="s">
        <v>10</v>
      </c>
      <c r="C152" s="348" t="s">
        <v>1008</v>
      </c>
      <c r="D152" s="181" t="s">
        <v>1118</v>
      </c>
      <c r="E152" s="181" t="s">
        <v>871</v>
      </c>
      <c r="F152" s="181" t="s">
        <v>872</v>
      </c>
      <c r="G152" s="181" t="s">
        <v>18</v>
      </c>
      <c r="J152" s="229"/>
      <c r="K152" s="235"/>
      <c r="L152" s="236"/>
      <c r="M152" s="266"/>
      <c r="N152" s="366"/>
      <c r="O152" s="367"/>
      <c r="P152" s="259"/>
    </row>
    <row r="153" spans="1:16" x14ac:dyDescent="0.15">
      <c r="A153" s="241" t="s">
        <v>1298</v>
      </c>
      <c r="B153" s="180">
        <v>49480</v>
      </c>
      <c r="C153" s="349">
        <v>24.758700000000001</v>
      </c>
      <c r="D153" s="350">
        <f>+B153*C153</f>
        <v>1225060.476</v>
      </c>
      <c r="E153" s="350">
        <f>+D153*0.01</f>
        <v>12250.60476</v>
      </c>
      <c r="F153" s="350">
        <f>+E153*0.1</f>
        <v>1225.0604760000001</v>
      </c>
      <c r="G153" s="351">
        <f>+E153+F153</f>
        <v>13475.665236000001</v>
      </c>
      <c r="J153" s="259"/>
    </row>
    <row r="154" spans="1:16" x14ac:dyDescent="0.15">
      <c r="A154" s="241" t="s">
        <v>1299</v>
      </c>
      <c r="B154" s="180">
        <v>39165</v>
      </c>
      <c r="C154" s="349">
        <v>24.785699999999999</v>
      </c>
      <c r="D154" s="350">
        <f t="shared" ref="D154:D161" si="8">+B154*C154</f>
        <v>970731.94049999991</v>
      </c>
      <c r="E154" s="350">
        <f t="shared" ref="E154:E165" si="9">+D154*0.01</f>
        <v>9707.3194050000002</v>
      </c>
      <c r="F154" s="350">
        <f t="shared" ref="F154:F165" si="10">+E154*0.1</f>
        <v>970.73194050000006</v>
      </c>
      <c r="G154" s="351">
        <f t="shared" ref="G154:G161" si="11">+E154+F154</f>
        <v>10678.0513455</v>
      </c>
      <c r="J154" s="259"/>
    </row>
    <row r="155" spans="1:16" x14ac:dyDescent="0.15">
      <c r="A155" s="241" t="s">
        <v>1284</v>
      </c>
      <c r="B155" s="180">
        <v>10635</v>
      </c>
      <c r="C155" s="349">
        <v>24.724499999999999</v>
      </c>
      <c r="D155" s="350">
        <f t="shared" si="8"/>
        <v>262945.0575</v>
      </c>
      <c r="E155" s="350">
        <f t="shared" si="9"/>
        <v>2629.4505749999998</v>
      </c>
      <c r="F155" s="350">
        <f t="shared" si="10"/>
        <v>262.94505750000002</v>
      </c>
      <c r="G155" s="351">
        <f t="shared" si="11"/>
        <v>2892.3956324999999</v>
      </c>
      <c r="J155" s="259"/>
    </row>
    <row r="156" spans="1:16" x14ac:dyDescent="0.15">
      <c r="A156" s="181" t="s">
        <v>1287</v>
      </c>
      <c r="B156" s="180">
        <v>27154</v>
      </c>
      <c r="C156" s="349">
        <v>24.9115</v>
      </c>
      <c r="D156" s="350">
        <f t="shared" si="8"/>
        <v>676446.87100000004</v>
      </c>
      <c r="E156" s="350">
        <f t="shared" si="9"/>
        <v>6764.468710000001</v>
      </c>
      <c r="F156" s="350">
        <f t="shared" si="10"/>
        <v>676.4468710000001</v>
      </c>
      <c r="G156" s="351">
        <f t="shared" si="11"/>
        <v>7440.9155810000011</v>
      </c>
      <c r="J156" s="259"/>
    </row>
    <row r="157" spans="1:16" x14ac:dyDescent="0.15">
      <c r="A157" s="181" t="s">
        <v>1288</v>
      </c>
      <c r="B157" s="180">
        <v>38916</v>
      </c>
      <c r="C157" s="349">
        <v>24.9115</v>
      </c>
      <c r="D157" s="350">
        <f t="shared" si="8"/>
        <v>969455.93400000001</v>
      </c>
      <c r="E157" s="350">
        <f t="shared" si="9"/>
        <v>9694.5593399999998</v>
      </c>
      <c r="F157" s="350">
        <f t="shared" si="10"/>
        <v>969.45593400000007</v>
      </c>
      <c r="G157" s="351">
        <f t="shared" si="11"/>
        <v>10664.015273999999</v>
      </c>
      <c r="J157" s="259"/>
    </row>
    <row r="158" spans="1:16" x14ac:dyDescent="0.15">
      <c r="A158" s="181" t="s">
        <v>1290</v>
      </c>
      <c r="B158" s="180">
        <v>38371</v>
      </c>
      <c r="C158" s="349">
        <v>25.348199999999999</v>
      </c>
      <c r="D158" s="350">
        <f t="shared" si="8"/>
        <v>972635.7821999999</v>
      </c>
      <c r="E158" s="350">
        <f t="shared" si="9"/>
        <v>9726.3578219999999</v>
      </c>
      <c r="F158" s="350">
        <f t="shared" si="10"/>
        <v>972.63578219999999</v>
      </c>
      <c r="G158" s="351">
        <f t="shared" si="11"/>
        <v>10698.993604200001</v>
      </c>
      <c r="J158" s="259"/>
    </row>
    <row r="159" spans="1:16" x14ac:dyDescent="0.15">
      <c r="A159" s="241" t="s">
        <v>1291</v>
      </c>
      <c r="B159" s="180">
        <v>92711</v>
      </c>
      <c r="C159" s="349">
        <v>25.402699999999999</v>
      </c>
      <c r="D159" s="350">
        <f t="shared" si="8"/>
        <v>2355109.7196999998</v>
      </c>
      <c r="E159" s="350">
        <f t="shared" si="9"/>
        <v>23551.097196999999</v>
      </c>
      <c r="F159" s="350">
        <f t="shared" si="10"/>
        <v>2355.1097196999999</v>
      </c>
      <c r="G159" s="351">
        <f t="shared" si="11"/>
        <v>25906.206916700001</v>
      </c>
      <c r="J159" s="259"/>
    </row>
    <row r="160" spans="1:16" x14ac:dyDescent="0.15">
      <c r="A160" s="181" t="s">
        <v>1293</v>
      </c>
      <c r="B160" s="180">
        <v>35102</v>
      </c>
      <c r="C160" s="349">
        <v>25.4894</v>
      </c>
      <c r="D160" s="350">
        <f t="shared" si="8"/>
        <v>894728.91879999998</v>
      </c>
      <c r="E160" s="350">
        <f t="shared" si="9"/>
        <v>8947.2891880000006</v>
      </c>
      <c r="F160" s="350">
        <f t="shared" si="10"/>
        <v>894.72891880000009</v>
      </c>
      <c r="G160" s="351">
        <f t="shared" si="11"/>
        <v>9842.0181068000002</v>
      </c>
      <c r="J160" s="259"/>
    </row>
    <row r="161" spans="1:16" x14ac:dyDescent="0.15">
      <c r="A161" s="181" t="s">
        <v>1294</v>
      </c>
      <c r="B161" s="180">
        <v>40380</v>
      </c>
      <c r="C161" s="349">
        <v>25.4894</v>
      </c>
      <c r="D161" s="350">
        <f t="shared" si="8"/>
        <v>1029261.972</v>
      </c>
      <c r="E161" s="350">
        <f t="shared" si="9"/>
        <v>10292.619720000001</v>
      </c>
      <c r="F161" s="350">
        <f t="shared" si="10"/>
        <v>1029.261972</v>
      </c>
      <c r="G161" s="351">
        <f t="shared" si="11"/>
        <v>11321.881692000001</v>
      </c>
      <c r="J161" s="259"/>
    </row>
    <row r="162" spans="1:16" ht="12" thickBot="1" x14ac:dyDescent="0.2">
      <c r="A162" s="181"/>
      <c r="B162" s="381">
        <f>SUM(B153:B161)</f>
        <v>371914</v>
      </c>
      <c r="C162" s="349"/>
      <c r="D162" s="350"/>
      <c r="E162" s="380">
        <f>SUM(E153:E161)</f>
        <v>93563.766716999991</v>
      </c>
      <c r="F162" s="380">
        <f t="shared" ref="F162:G162" si="12">SUM(F153:F161)</f>
        <v>9356.3766717000017</v>
      </c>
      <c r="G162" s="380">
        <f t="shared" si="12"/>
        <v>102920.14338869999</v>
      </c>
      <c r="J162" s="259"/>
    </row>
    <row r="163" spans="1:16" ht="12" thickTop="1" x14ac:dyDescent="0.15">
      <c r="A163" s="181" t="s">
        <v>1281</v>
      </c>
      <c r="B163" s="180">
        <v>301610</v>
      </c>
      <c r="C163" s="349">
        <v>24.494399999999999</v>
      </c>
      <c r="D163" s="350">
        <f t="shared" ref="D163:D165" si="13">+B163*C163</f>
        <v>7387755.9839999992</v>
      </c>
      <c r="E163" s="350">
        <f t="shared" si="9"/>
        <v>73877.559839999987</v>
      </c>
      <c r="F163" s="350">
        <f t="shared" si="10"/>
        <v>7387.7559839999994</v>
      </c>
      <c r="G163" s="351">
        <f t="shared" ref="G163:G165" si="14">+E163+F163</f>
        <v>81265.31582399999</v>
      </c>
      <c r="J163" s="259"/>
    </row>
    <row r="164" spans="1:16" x14ac:dyDescent="0.15">
      <c r="A164" s="181" t="s">
        <v>1282</v>
      </c>
      <c r="B164" s="180">
        <v>21308</v>
      </c>
      <c r="C164" s="349">
        <v>24.822800000000001</v>
      </c>
      <c r="D164" s="350">
        <f t="shared" si="13"/>
        <v>528924.22239999997</v>
      </c>
      <c r="E164" s="350">
        <f t="shared" si="9"/>
        <v>5289.2422239999996</v>
      </c>
      <c r="F164" s="350">
        <f t="shared" si="10"/>
        <v>528.92422239999996</v>
      </c>
      <c r="G164" s="351">
        <f t="shared" si="14"/>
        <v>5818.1664463999996</v>
      </c>
      <c r="J164" s="259"/>
    </row>
    <row r="165" spans="1:16" x14ac:dyDescent="0.15">
      <c r="A165" s="181" t="s">
        <v>1296</v>
      </c>
      <c r="B165" s="180">
        <v>551861</v>
      </c>
      <c r="C165" s="349">
        <v>24.921199999999999</v>
      </c>
      <c r="D165" s="350">
        <f t="shared" si="13"/>
        <v>13753038.3532</v>
      </c>
      <c r="E165" s="350">
        <f t="shared" si="9"/>
        <v>137530.38353200001</v>
      </c>
      <c r="F165" s="350">
        <f t="shared" si="10"/>
        <v>13753.038353200001</v>
      </c>
      <c r="G165" s="351">
        <f t="shared" si="14"/>
        <v>151283.42188520002</v>
      </c>
      <c r="J165" s="259"/>
    </row>
    <row r="166" spans="1:16" ht="12" thickBot="1" x14ac:dyDescent="0.2">
      <c r="A166" s="241"/>
      <c r="B166" s="381">
        <f>SUM(B163:B165)</f>
        <v>874779</v>
      </c>
      <c r="C166" s="349"/>
      <c r="D166" s="350"/>
      <c r="E166" s="380">
        <f>SUM(E163:E165)</f>
        <v>216697.185596</v>
      </c>
      <c r="F166" s="380">
        <f>SUM(F163:F165)</f>
        <v>21669.718559600002</v>
      </c>
      <c r="G166" s="380">
        <f>SUM(G163:G165)</f>
        <v>238366.9041556</v>
      </c>
      <c r="J166" s="259"/>
    </row>
    <row r="167" spans="1:16" s="180" customFormat="1" ht="12" thickTop="1" x14ac:dyDescent="0.15">
      <c r="A167" s="241"/>
      <c r="C167" s="349"/>
      <c r="D167" s="350"/>
      <c r="E167" s="350"/>
      <c r="F167" s="351"/>
      <c r="H167" s="181"/>
      <c r="J167" s="182"/>
      <c r="K167" s="181"/>
      <c r="M167" s="182"/>
      <c r="P167" s="182"/>
    </row>
    <row r="168" spans="1:16" x14ac:dyDescent="0.15">
      <c r="A168" s="181"/>
      <c r="B168" s="180"/>
      <c r="C168" s="349"/>
    </row>
  </sheetData>
  <mergeCells count="7">
    <mergeCell ref="B135:D13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P169"/>
  <sheetViews>
    <sheetView topLeftCell="F1" zoomScale="115" zoomScaleNormal="115" workbookViewId="0">
      <pane ySplit="6" topLeftCell="A97" activePane="bottomLeft" state="frozen"/>
      <selection pane="bottomLeft" activeCell="L58" sqref="L58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3.28515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1297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1244</v>
      </c>
      <c r="B7" s="263"/>
      <c r="C7" s="328">
        <v>306800.59470000013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306800.59470000013</v>
      </c>
      <c r="O7" s="328">
        <f>+C134</f>
        <v>756343.59470000013</v>
      </c>
    </row>
    <row r="8" spans="1:15" x14ac:dyDescent="0.15">
      <c r="A8" s="193" t="s">
        <v>1298</v>
      </c>
      <c r="B8" s="193"/>
      <c r="C8" s="329">
        <v>179804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306800.59470000013</v>
      </c>
      <c r="O8" s="329">
        <f>O7+G8-I8-L8</f>
        <v>756343.59470000013</v>
      </c>
    </row>
    <row r="9" spans="1:15" x14ac:dyDescent="0.15">
      <c r="A9" s="193" t="s">
        <v>1300</v>
      </c>
      <c r="B9" s="193"/>
      <c r="C9" s="329">
        <v>134800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306800.59470000013</v>
      </c>
      <c r="O9" s="329">
        <f t="shared" ref="O9" si="1">O8+G9-I9-L9</f>
        <v>756343.59470000013</v>
      </c>
    </row>
    <row r="10" spans="1:15" x14ac:dyDescent="0.15">
      <c r="A10" s="193" t="s">
        <v>1299</v>
      </c>
      <c r="B10" s="193"/>
      <c r="C10" s="329">
        <v>134939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" si="2">+N9-I10-L10</f>
        <v>306800.59470000013</v>
      </c>
      <c r="O10" s="329">
        <f t="shared" ref="O10" si="3">O9+G10-I10-L10</f>
        <v>756343.59470000013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82" si="4">+N10-I11-L11</f>
        <v>306800.59470000013</v>
      </c>
      <c r="O11" s="329">
        <f t="shared" ref="O11:O82" si="5">O10+G11-I11-L11</f>
        <v>756343.59470000013</v>
      </c>
    </row>
    <row r="12" spans="1:15" x14ac:dyDescent="0.15">
      <c r="A12" s="193"/>
      <c r="B12" s="193"/>
      <c r="C12" s="329"/>
      <c r="D12" s="193" t="s">
        <v>1251</v>
      </c>
      <c r="E12" s="193" t="s">
        <v>1283</v>
      </c>
      <c r="F12" s="193" t="s">
        <v>1284</v>
      </c>
      <c r="G12" s="329">
        <v>89861</v>
      </c>
      <c r="H12" s="193" t="s">
        <v>1251</v>
      </c>
      <c r="I12" s="329">
        <v>6660.2</v>
      </c>
      <c r="J12" s="193" t="s">
        <v>1244</v>
      </c>
      <c r="K12" s="193"/>
      <c r="L12" s="329"/>
      <c r="M12" s="193"/>
      <c r="N12" s="329">
        <f t="shared" si="4"/>
        <v>300140.39470000012</v>
      </c>
      <c r="O12" s="329">
        <f t="shared" si="5"/>
        <v>839544.39470000018</v>
      </c>
    </row>
    <row r="13" spans="1:15" x14ac:dyDescent="0.15">
      <c r="A13" s="193"/>
      <c r="B13" s="193"/>
      <c r="C13" s="329"/>
      <c r="D13" s="201" t="s">
        <v>1252</v>
      </c>
      <c r="E13" s="193" t="s">
        <v>1283</v>
      </c>
      <c r="F13" s="203" t="s">
        <v>1285</v>
      </c>
      <c r="G13" s="329">
        <v>89872</v>
      </c>
      <c r="H13" s="201" t="s">
        <v>1252</v>
      </c>
      <c r="I13" s="329">
        <v>300140.39500000002</v>
      </c>
      <c r="J13" s="193" t="s">
        <v>1244</v>
      </c>
      <c r="K13" s="193"/>
      <c r="L13" s="329"/>
      <c r="M13" s="207"/>
      <c r="N13" s="329">
        <f t="shared" si="4"/>
        <v>-2.9999989783391356E-4</v>
      </c>
      <c r="O13" s="329">
        <f t="shared" si="5"/>
        <v>629275.99970000016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1252</v>
      </c>
      <c r="I14" s="329">
        <v>7830.2749999999996</v>
      </c>
      <c r="J14" s="193" t="s">
        <v>1244</v>
      </c>
      <c r="K14" s="193" t="s">
        <v>1314</v>
      </c>
      <c r="L14" s="329">
        <v>13047.45</v>
      </c>
      <c r="M14" s="207" t="s">
        <v>1244</v>
      </c>
      <c r="N14" s="329">
        <f>+N13-I14-L14</f>
        <v>-20877.725299999896</v>
      </c>
      <c r="O14" s="329">
        <f t="shared" si="5"/>
        <v>608398.27470000018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1252</v>
      </c>
      <c r="I15" s="329"/>
      <c r="J15" s="193"/>
      <c r="K15" s="193" t="s">
        <v>1313</v>
      </c>
      <c r="L15" s="329">
        <v>2182.9</v>
      </c>
      <c r="M15" s="193" t="s">
        <v>1298</v>
      </c>
      <c r="N15" s="329">
        <f>C8+N14-I15-L15</f>
        <v>156743.3747000001</v>
      </c>
      <c r="O15" s="329">
        <f t="shared" si="5"/>
        <v>606215.37470000016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1252</v>
      </c>
      <c r="I16" s="329"/>
      <c r="J16" s="193"/>
      <c r="K16" s="193" t="s">
        <v>1313</v>
      </c>
      <c r="L16" s="329">
        <v>6694.48</v>
      </c>
      <c r="M16" s="193" t="s">
        <v>1298</v>
      </c>
      <c r="N16" s="329">
        <f t="shared" si="4"/>
        <v>150048.89470000009</v>
      </c>
      <c r="O16" s="329">
        <f t="shared" si="5"/>
        <v>599520.89470000018</v>
      </c>
    </row>
    <row r="17" spans="1:16" x14ac:dyDescent="0.15">
      <c r="A17" s="193"/>
      <c r="B17" s="193"/>
      <c r="C17" s="329"/>
      <c r="D17" s="201"/>
      <c r="E17" s="193"/>
      <c r="F17" s="203"/>
      <c r="G17" s="329"/>
      <c r="H17" s="201" t="s">
        <v>1252</v>
      </c>
      <c r="I17" s="329"/>
      <c r="J17" s="193"/>
      <c r="K17" s="193" t="s">
        <v>1313</v>
      </c>
      <c r="L17" s="329">
        <v>6350.97</v>
      </c>
      <c r="M17" s="193" t="s">
        <v>1298</v>
      </c>
      <c r="N17" s="329">
        <f t="shared" si="4"/>
        <v>143697.92470000009</v>
      </c>
      <c r="O17" s="329">
        <f t="shared" si="5"/>
        <v>593169.92470000021</v>
      </c>
    </row>
    <row r="18" spans="1:16" x14ac:dyDescent="0.15">
      <c r="A18" s="193"/>
      <c r="B18" s="193"/>
      <c r="C18" s="329"/>
      <c r="D18" s="201" t="s">
        <v>1253</v>
      </c>
      <c r="E18" s="193" t="s">
        <v>1283</v>
      </c>
      <c r="F18" s="203" t="s">
        <v>1286</v>
      </c>
      <c r="G18" s="329">
        <v>89922</v>
      </c>
      <c r="H18" s="201" t="s">
        <v>1253</v>
      </c>
      <c r="I18" s="329">
        <v>7654.8900000000012</v>
      </c>
      <c r="J18" s="193" t="s">
        <v>1298</v>
      </c>
      <c r="K18" s="193" t="s">
        <v>1313</v>
      </c>
      <c r="L18" s="329">
        <v>21204.01</v>
      </c>
      <c r="M18" s="193" t="s">
        <v>1298</v>
      </c>
      <c r="N18" s="329">
        <f t="shared" ref="N18:N24" si="6">+N17-I18-L18</f>
        <v>114839.02470000008</v>
      </c>
      <c r="O18" s="329">
        <f t="shared" ref="O18:O24" si="7">O17+G18-I18-L18</f>
        <v>654233.02470000018</v>
      </c>
    </row>
    <row r="19" spans="1:16" x14ac:dyDescent="0.15">
      <c r="A19" s="193"/>
      <c r="B19" s="193"/>
      <c r="C19" s="329"/>
      <c r="D19" s="201" t="s">
        <v>1254</v>
      </c>
      <c r="E19" s="193" t="s">
        <v>1283</v>
      </c>
      <c r="F19" s="203" t="s">
        <v>1287</v>
      </c>
      <c r="G19" s="329">
        <v>89860</v>
      </c>
      <c r="H19" s="201" t="s">
        <v>1254</v>
      </c>
      <c r="I19" s="329">
        <v>114839.02499999999</v>
      </c>
      <c r="J19" s="193" t="s">
        <v>1298</v>
      </c>
      <c r="K19" s="193"/>
      <c r="L19" s="329"/>
      <c r="M19" s="193"/>
      <c r="N19" s="329">
        <f t="shared" si="6"/>
        <v>-2.9999991238582879E-4</v>
      </c>
      <c r="O19" s="329">
        <f t="shared" si="7"/>
        <v>629253.99970000016</v>
      </c>
    </row>
    <row r="20" spans="1:16" x14ac:dyDescent="0.15">
      <c r="A20" s="193"/>
      <c r="B20" s="193"/>
      <c r="C20" s="329"/>
      <c r="D20" s="201"/>
      <c r="E20" s="193"/>
      <c r="F20" s="203"/>
      <c r="G20" s="329"/>
      <c r="H20" s="201" t="s">
        <v>1254</v>
      </c>
      <c r="I20" s="329">
        <v>134800</v>
      </c>
      <c r="J20" s="193" t="s">
        <v>1300</v>
      </c>
      <c r="K20" s="193"/>
      <c r="L20" s="329"/>
      <c r="M20" s="193"/>
      <c r="N20" s="329">
        <f>C9+N19-I20-L20</f>
        <v>-2.9999989783391356E-4</v>
      </c>
      <c r="O20" s="329">
        <f t="shared" si="7"/>
        <v>494453.99970000016</v>
      </c>
    </row>
    <row r="21" spans="1:16" x14ac:dyDescent="0.15">
      <c r="A21" s="193"/>
      <c r="B21" s="193"/>
      <c r="C21" s="329"/>
      <c r="D21" s="201"/>
      <c r="E21" s="193"/>
      <c r="F21" s="203"/>
      <c r="G21" s="329"/>
      <c r="H21" s="201" t="s">
        <v>1254</v>
      </c>
      <c r="I21" s="329">
        <v>16579.275000000001</v>
      </c>
      <c r="J21" s="193" t="s">
        <v>1299</v>
      </c>
      <c r="K21" s="193" t="s">
        <v>1313</v>
      </c>
      <c r="L21" s="329">
        <v>3161.18</v>
      </c>
      <c r="M21" s="193" t="s">
        <v>1299</v>
      </c>
      <c r="N21" s="329">
        <f>C10+N20-I21-L21</f>
        <v>115198.54470000011</v>
      </c>
      <c r="O21" s="329">
        <f t="shared" si="7"/>
        <v>474713.54470000014</v>
      </c>
    </row>
    <row r="22" spans="1:16" x14ac:dyDescent="0.15">
      <c r="A22" s="193"/>
      <c r="B22" s="193"/>
      <c r="C22" s="329"/>
      <c r="D22" s="201"/>
      <c r="E22" s="193"/>
      <c r="F22" s="203"/>
      <c r="G22" s="329"/>
      <c r="H22" s="201" t="s">
        <v>1254</v>
      </c>
      <c r="I22" s="329"/>
      <c r="J22" s="193"/>
      <c r="K22" s="193" t="s">
        <v>1313</v>
      </c>
      <c r="L22" s="329">
        <v>14767.5</v>
      </c>
      <c r="M22" s="193" t="s">
        <v>1299</v>
      </c>
      <c r="N22" s="329">
        <f t="shared" si="6"/>
        <v>100431.04470000011</v>
      </c>
      <c r="O22" s="329">
        <f t="shared" si="7"/>
        <v>459946.04470000014</v>
      </c>
    </row>
    <row r="23" spans="1:16" x14ac:dyDescent="0.15">
      <c r="A23" s="193"/>
      <c r="B23" s="193"/>
      <c r="C23" s="329"/>
      <c r="D23" s="201" t="s">
        <v>1255</v>
      </c>
      <c r="E23" s="193" t="s">
        <v>1283</v>
      </c>
      <c r="F23" s="203" t="s">
        <v>1288</v>
      </c>
      <c r="G23" s="329">
        <v>179793</v>
      </c>
      <c r="H23" s="201" t="s">
        <v>1255</v>
      </c>
      <c r="I23" s="329">
        <v>30488.45</v>
      </c>
      <c r="J23" s="193" t="s">
        <v>1299</v>
      </c>
      <c r="K23" s="193"/>
      <c r="L23" s="329"/>
      <c r="M23" s="193"/>
      <c r="N23" s="329">
        <f t="shared" si="6"/>
        <v>69942.594700000118</v>
      </c>
      <c r="O23" s="329">
        <f t="shared" si="7"/>
        <v>609250.59470000025</v>
      </c>
    </row>
    <row r="24" spans="1:16" x14ac:dyDescent="0.15">
      <c r="A24" s="193"/>
      <c r="B24" s="193"/>
      <c r="C24" s="329"/>
      <c r="D24" s="201"/>
      <c r="E24" s="193"/>
      <c r="F24" s="203"/>
      <c r="G24" s="329"/>
      <c r="H24" s="201" t="s">
        <v>1256</v>
      </c>
      <c r="I24" s="329">
        <v>3573.83</v>
      </c>
      <c r="J24" s="193" t="s">
        <v>1299</v>
      </c>
      <c r="K24" s="193"/>
      <c r="L24" s="329"/>
      <c r="M24" s="193"/>
      <c r="N24" s="329">
        <f t="shared" si="6"/>
        <v>66368.764700000116</v>
      </c>
      <c r="O24" s="329">
        <f t="shared" si="7"/>
        <v>605676.76470000029</v>
      </c>
    </row>
    <row r="25" spans="1:16" x14ac:dyDescent="0.15">
      <c r="A25" s="193"/>
      <c r="B25" s="193"/>
      <c r="C25" s="329"/>
      <c r="D25" s="201" t="s">
        <v>1257</v>
      </c>
      <c r="E25" s="193" t="s">
        <v>1283</v>
      </c>
      <c r="F25" s="203" t="s">
        <v>1289</v>
      </c>
      <c r="G25" s="329">
        <v>44918</v>
      </c>
      <c r="H25" s="201" t="s">
        <v>1257</v>
      </c>
      <c r="I25" s="329">
        <v>30786.100000000006</v>
      </c>
      <c r="J25" s="193" t="s">
        <v>1299</v>
      </c>
      <c r="K25" s="193" t="s">
        <v>1313</v>
      </c>
      <c r="L25" s="329">
        <v>1048.4000000000001</v>
      </c>
      <c r="M25" s="193" t="s">
        <v>1299</v>
      </c>
      <c r="N25" s="329">
        <f t="shared" ref="N25:N28" si="8">+N24-I25-L25</f>
        <v>34534.264700000109</v>
      </c>
      <c r="O25" s="329">
        <f t="shared" ref="O25:O28" si="9">O24+G25-I25-L25</f>
        <v>618760.26470000029</v>
      </c>
    </row>
    <row r="26" spans="1:16" x14ac:dyDescent="0.15">
      <c r="A26" s="193"/>
      <c r="B26" s="193"/>
      <c r="C26" s="329"/>
      <c r="D26" s="201" t="s">
        <v>1258</v>
      </c>
      <c r="E26" s="193" t="s">
        <v>1283</v>
      </c>
      <c r="F26" s="203" t="s">
        <v>1290</v>
      </c>
      <c r="G26" s="329">
        <v>134657</v>
      </c>
      <c r="H26" s="201" t="s">
        <v>1258</v>
      </c>
      <c r="I26" s="329">
        <v>14346.15</v>
      </c>
      <c r="J26" s="193" t="s">
        <v>1299</v>
      </c>
      <c r="K26" s="193" t="s">
        <v>1313</v>
      </c>
      <c r="L26" s="329">
        <v>20188.115000000002</v>
      </c>
      <c r="M26" s="193" t="s">
        <v>1299</v>
      </c>
      <c r="N26" s="329">
        <f t="shared" si="8"/>
        <v>-2.9999989419593476E-4</v>
      </c>
      <c r="O26" s="329">
        <f t="shared" si="9"/>
        <v>718882.99970000028</v>
      </c>
      <c r="P26" s="259"/>
    </row>
    <row r="27" spans="1:16" x14ac:dyDescent="0.15">
      <c r="A27" s="193"/>
      <c r="B27" s="193"/>
      <c r="C27" s="329"/>
      <c r="D27" s="201"/>
      <c r="E27" s="193"/>
      <c r="F27" s="203"/>
      <c r="G27" s="329"/>
      <c r="H27" s="201" t="s">
        <v>1258</v>
      </c>
      <c r="I27" s="329"/>
      <c r="J27" s="193"/>
      <c r="K27" s="193" t="s">
        <v>1313</v>
      </c>
      <c r="L27" s="329">
        <v>10285.465</v>
      </c>
      <c r="M27" s="193" t="s">
        <v>1284</v>
      </c>
      <c r="N27" s="329">
        <f>G12+N26-I27-L27</f>
        <v>79575.534700000106</v>
      </c>
      <c r="O27" s="329">
        <f t="shared" si="9"/>
        <v>708597.53470000031</v>
      </c>
      <c r="P27" s="259"/>
    </row>
    <row r="28" spans="1:16" x14ac:dyDescent="0.15">
      <c r="A28" s="193"/>
      <c r="B28" s="193"/>
      <c r="C28" s="329"/>
      <c r="D28" s="201"/>
      <c r="E28" s="193"/>
      <c r="F28" s="203"/>
      <c r="G28" s="329"/>
      <c r="H28" s="201" t="s">
        <v>1258</v>
      </c>
      <c r="I28" s="329"/>
      <c r="J28" s="193"/>
      <c r="K28" s="193" t="s">
        <v>1313</v>
      </c>
      <c r="L28" s="329">
        <v>349.47</v>
      </c>
      <c r="M28" s="193" t="s">
        <v>1284</v>
      </c>
      <c r="N28" s="329">
        <f t="shared" si="8"/>
        <v>79226.064700000104</v>
      </c>
      <c r="O28" s="329">
        <f t="shared" si="9"/>
        <v>708248.06470000034</v>
      </c>
      <c r="P28" s="259"/>
    </row>
    <row r="29" spans="1:16" x14ac:dyDescent="0.15">
      <c r="A29" s="193"/>
      <c r="B29" s="193"/>
      <c r="C29" s="329"/>
      <c r="D29" s="201" t="s">
        <v>1259</v>
      </c>
      <c r="E29" s="193" t="s">
        <v>1283</v>
      </c>
      <c r="F29" s="203" t="s">
        <v>1291</v>
      </c>
      <c r="G29" s="329">
        <v>134688</v>
      </c>
      <c r="H29" s="201" t="s">
        <v>1259</v>
      </c>
      <c r="I29" s="329">
        <v>79226.065000000002</v>
      </c>
      <c r="J29" s="193" t="s">
        <v>1284</v>
      </c>
      <c r="K29" s="193"/>
      <c r="L29" s="329"/>
      <c r="M29" s="193"/>
      <c r="N29" s="329">
        <f t="shared" ref="N29" si="10">+N28-I29-L29</f>
        <v>-2.9999989783391356E-4</v>
      </c>
      <c r="O29" s="329">
        <f t="shared" ref="O29:O31" si="11">O28+G29-I29-L29</f>
        <v>763709.99970000028</v>
      </c>
      <c r="P29" s="259"/>
    </row>
    <row r="30" spans="1:16" x14ac:dyDescent="0.15">
      <c r="A30" s="193"/>
      <c r="B30" s="193"/>
      <c r="C30" s="329"/>
      <c r="D30" s="201"/>
      <c r="E30" s="193"/>
      <c r="F30" s="203"/>
      <c r="G30" s="329"/>
      <c r="H30" s="201" t="s">
        <v>1259</v>
      </c>
      <c r="I30" s="329">
        <v>89872</v>
      </c>
      <c r="J30" s="203" t="s">
        <v>1285</v>
      </c>
      <c r="K30" s="193"/>
      <c r="L30" s="329"/>
      <c r="M30" s="193"/>
      <c r="N30" s="329">
        <f>G13+N29-I30-L30</f>
        <v>-2.9999989783391356E-4</v>
      </c>
      <c r="O30" s="329">
        <f t="shared" si="11"/>
        <v>673837.99970000028</v>
      </c>
      <c r="P30" s="259"/>
    </row>
    <row r="31" spans="1:16" x14ac:dyDescent="0.15">
      <c r="A31" s="193"/>
      <c r="B31" s="193"/>
      <c r="C31" s="329"/>
      <c r="D31" s="201"/>
      <c r="E31" s="193"/>
      <c r="F31" s="203"/>
      <c r="G31" s="329"/>
      <c r="H31" s="201" t="s">
        <v>1259</v>
      </c>
      <c r="I31" s="329">
        <v>89922</v>
      </c>
      <c r="J31" s="203" t="s">
        <v>1286</v>
      </c>
      <c r="K31" s="193"/>
      <c r="L31" s="329"/>
      <c r="M31" s="193"/>
      <c r="N31" s="329">
        <f>G18+N30-I31-L31</f>
        <v>-2.9999989783391356E-4</v>
      </c>
      <c r="O31" s="329">
        <f t="shared" si="11"/>
        <v>583915.99970000028</v>
      </c>
      <c r="P31" s="259"/>
    </row>
    <row r="32" spans="1:16" x14ac:dyDescent="0.15">
      <c r="A32" s="193"/>
      <c r="B32" s="193"/>
      <c r="C32" s="329"/>
      <c r="D32" s="201"/>
      <c r="E32" s="193"/>
      <c r="F32" s="203"/>
      <c r="G32" s="329"/>
      <c r="H32" s="201" t="s">
        <v>1259</v>
      </c>
      <c r="I32" s="329">
        <v>62705.775000000001</v>
      </c>
      <c r="J32" s="203" t="s">
        <v>1287</v>
      </c>
      <c r="K32" s="193" t="s">
        <v>1313</v>
      </c>
      <c r="L32" s="329">
        <v>5302.22</v>
      </c>
      <c r="M32" s="203" t="s">
        <v>1287</v>
      </c>
      <c r="N32" s="329">
        <f>G19+N31-I32-L32</f>
        <v>21852.0047000001</v>
      </c>
      <c r="O32" s="329">
        <f t="shared" ref="O32:O33" si="12">O31+G32-I32-L32</f>
        <v>515908.00470000028</v>
      </c>
      <c r="P32" s="259"/>
    </row>
    <row r="33" spans="1:16" x14ac:dyDescent="0.15">
      <c r="A33" s="193"/>
      <c r="B33" s="193"/>
      <c r="C33" s="329"/>
      <c r="D33" s="201"/>
      <c r="E33" s="193"/>
      <c r="F33" s="203"/>
      <c r="G33" s="329"/>
      <c r="H33" s="201" t="s">
        <v>1259</v>
      </c>
      <c r="I33" s="329"/>
      <c r="J33" s="193"/>
      <c r="K33" s="193" t="s">
        <v>1313</v>
      </c>
      <c r="L33" s="329">
        <v>2571.77</v>
      </c>
      <c r="M33" s="203" t="s">
        <v>1287</v>
      </c>
      <c r="N33" s="329">
        <f t="shared" ref="N33" si="13">+N32-I33-L33</f>
        <v>19280.234700000099</v>
      </c>
      <c r="O33" s="329">
        <f t="shared" si="12"/>
        <v>513336.23470000026</v>
      </c>
      <c r="P33" s="259"/>
    </row>
    <row r="34" spans="1:16" x14ac:dyDescent="0.15">
      <c r="A34" s="193"/>
      <c r="B34" s="193"/>
      <c r="C34" s="329"/>
      <c r="D34" s="201"/>
      <c r="E34" s="193"/>
      <c r="F34" s="203"/>
      <c r="G34" s="329"/>
      <c r="H34" s="201" t="s">
        <v>1259</v>
      </c>
      <c r="I34" s="329"/>
      <c r="J34" s="203"/>
      <c r="K34" s="193" t="s">
        <v>1313</v>
      </c>
      <c r="L34" s="329">
        <v>19280.235000000001</v>
      </c>
      <c r="M34" s="203" t="s">
        <v>1287</v>
      </c>
      <c r="N34" s="329">
        <f t="shared" ref="N34:N36" si="14">+N33-I34-L34</f>
        <v>-2.9999990147189237E-4</v>
      </c>
      <c r="O34" s="329">
        <f t="shared" ref="O34:O36" si="15">O33+G34-I34-L34</f>
        <v>494055.99970000028</v>
      </c>
      <c r="P34" s="259"/>
    </row>
    <row r="35" spans="1:16" x14ac:dyDescent="0.15">
      <c r="A35" s="193"/>
      <c r="B35" s="193"/>
      <c r="C35" s="329"/>
      <c r="D35" s="201"/>
      <c r="E35" s="193"/>
      <c r="F35" s="203"/>
      <c r="G35" s="329"/>
      <c r="H35" s="201" t="s">
        <v>1259</v>
      </c>
      <c r="I35" s="329"/>
      <c r="J35" s="203"/>
      <c r="K35" s="193" t="s">
        <v>1313</v>
      </c>
      <c r="L35" s="329">
        <v>1440.655</v>
      </c>
      <c r="M35" s="203" t="s">
        <v>1288</v>
      </c>
      <c r="N35" s="329">
        <f>G23+N34-I35-L35</f>
        <v>178352.3447000001</v>
      </c>
      <c r="O35" s="329">
        <f t="shared" si="15"/>
        <v>492615.34470000025</v>
      </c>
      <c r="P35" s="259"/>
    </row>
    <row r="36" spans="1:16" x14ac:dyDescent="0.15">
      <c r="A36" s="193"/>
      <c r="B36" s="193"/>
      <c r="C36" s="329"/>
      <c r="D36" s="201" t="s">
        <v>1260</v>
      </c>
      <c r="E36" s="193" t="s">
        <v>1283</v>
      </c>
      <c r="F36" s="203" t="s">
        <v>1292</v>
      </c>
      <c r="G36" s="329">
        <v>179666</v>
      </c>
      <c r="H36" s="201" t="s">
        <v>1260</v>
      </c>
      <c r="I36" s="329">
        <v>8158.58</v>
      </c>
      <c r="J36" s="203" t="s">
        <v>1288</v>
      </c>
      <c r="K36" s="193" t="s">
        <v>1313</v>
      </c>
      <c r="L36" s="329">
        <v>1459.78</v>
      </c>
      <c r="M36" s="203" t="s">
        <v>1288</v>
      </c>
      <c r="N36" s="329">
        <f t="shared" si="14"/>
        <v>168733.98470000012</v>
      </c>
      <c r="O36" s="329">
        <f t="shared" si="15"/>
        <v>662662.98470000026</v>
      </c>
      <c r="P36" s="259"/>
    </row>
    <row r="37" spans="1:16" x14ac:dyDescent="0.15">
      <c r="A37" s="193"/>
      <c r="B37" s="193"/>
      <c r="C37" s="329"/>
      <c r="D37" s="201"/>
      <c r="E37" s="193"/>
      <c r="F37" s="203"/>
      <c r="G37" s="329"/>
      <c r="H37" s="201" t="s">
        <v>1260</v>
      </c>
      <c r="I37" s="329"/>
      <c r="J37" s="203"/>
      <c r="K37" s="193" t="s">
        <v>1313</v>
      </c>
      <c r="L37" s="329">
        <v>34677.18</v>
      </c>
      <c r="M37" s="203" t="s">
        <v>1288</v>
      </c>
      <c r="N37" s="329">
        <f t="shared" si="4"/>
        <v>134056.80470000012</v>
      </c>
      <c r="O37" s="329">
        <f t="shared" si="5"/>
        <v>627985.80470000021</v>
      </c>
      <c r="P37" s="259"/>
    </row>
    <row r="38" spans="1:16" x14ac:dyDescent="0.15">
      <c r="A38" s="193"/>
      <c r="B38" s="193"/>
      <c r="C38" s="329"/>
      <c r="D38" s="201"/>
      <c r="E38" s="193"/>
      <c r="F38" s="203"/>
      <c r="G38" s="329"/>
      <c r="H38" s="201" t="s">
        <v>1260</v>
      </c>
      <c r="I38" s="329"/>
      <c r="J38" s="203"/>
      <c r="K38" s="193" t="s">
        <v>1313</v>
      </c>
      <c r="L38" s="329">
        <v>1337.96</v>
      </c>
      <c r="M38" s="203" t="s">
        <v>1288</v>
      </c>
      <c r="N38" s="329">
        <f t="shared" si="4"/>
        <v>132718.84470000013</v>
      </c>
      <c r="O38" s="329">
        <f t="shared" si="5"/>
        <v>626647.84470000025</v>
      </c>
      <c r="P38" s="259"/>
    </row>
    <row r="39" spans="1:16" x14ac:dyDescent="0.15">
      <c r="A39" s="193"/>
      <c r="B39" s="193"/>
      <c r="C39" s="329"/>
      <c r="D39" s="201" t="s">
        <v>1261</v>
      </c>
      <c r="E39" s="193" t="s">
        <v>1283</v>
      </c>
      <c r="F39" s="203" t="s">
        <v>1293</v>
      </c>
      <c r="G39" s="329">
        <v>269640</v>
      </c>
      <c r="H39" s="201" t="s">
        <v>1261</v>
      </c>
      <c r="I39" s="329">
        <v>132718.845</v>
      </c>
      <c r="J39" s="203" t="s">
        <v>1288</v>
      </c>
      <c r="K39" s="193"/>
      <c r="L39" s="329"/>
      <c r="M39" s="193"/>
      <c r="N39" s="329">
        <f t="shared" ref="N39:N43" si="16">+N38-I39-L39</f>
        <v>-2.9999986873008311E-4</v>
      </c>
      <c r="O39" s="329">
        <f t="shared" ref="O39:O43" si="17">O38+G39-I39-L39</f>
        <v>763568.99970000028</v>
      </c>
      <c r="P39" s="259"/>
    </row>
    <row r="40" spans="1:16" x14ac:dyDescent="0.15">
      <c r="A40" s="193"/>
      <c r="B40" s="193"/>
      <c r="C40" s="329"/>
      <c r="D40" s="201"/>
      <c r="E40" s="193"/>
      <c r="F40" s="203"/>
      <c r="G40" s="329"/>
      <c r="H40" s="201" t="s">
        <v>1261</v>
      </c>
      <c r="I40" s="329">
        <v>44918</v>
      </c>
      <c r="J40" s="203" t="s">
        <v>1289</v>
      </c>
      <c r="K40" s="193"/>
      <c r="L40" s="329"/>
      <c r="M40" s="193"/>
      <c r="N40" s="329">
        <f>G25+N39-I40-L40</f>
        <v>-2.9999986873008311E-4</v>
      </c>
      <c r="O40" s="329">
        <f t="shared" si="17"/>
        <v>718650.99970000028</v>
      </c>
      <c r="P40" s="259"/>
    </row>
    <row r="41" spans="1:16" x14ac:dyDescent="0.15">
      <c r="A41" s="193"/>
      <c r="B41" s="193"/>
      <c r="C41" s="329"/>
      <c r="D41" s="201"/>
      <c r="E41" s="193"/>
      <c r="F41" s="203"/>
      <c r="G41" s="329"/>
      <c r="H41" s="201" t="s">
        <v>1261</v>
      </c>
      <c r="I41" s="329">
        <v>52569.625</v>
      </c>
      <c r="J41" s="203" t="s">
        <v>1290</v>
      </c>
      <c r="K41" s="193" t="s">
        <v>1313</v>
      </c>
      <c r="L41" s="329">
        <v>3256.04</v>
      </c>
      <c r="M41" s="203" t="s">
        <v>1290</v>
      </c>
      <c r="N41" s="329">
        <f>G26+N40-I41-L41</f>
        <v>78831.334700000138</v>
      </c>
      <c r="O41" s="329">
        <f t="shared" si="17"/>
        <v>662825.33470000024</v>
      </c>
      <c r="P41" s="259"/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1261</v>
      </c>
      <c r="I42" s="329"/>
      <c r="J42" s="193"/>
      <c r="K42" s="193" t="s">
        <v>1313</v>
      </c>
      <c r="L42" s="329">
        <v>499.24</v>
      </c>
      <c r="M42" s="203" t="s">
        <v>1290</v>
      </c>
      <c r="N42" s="329">
        <f t="shared" si="16"/>
        <v>78332.094700000132</v>
      </c>
      <c r="O42" s="329">
        <f t="shared" si="17"/>
        <v>662326.09470000025</v>
      </c>
      <c r="P42" s="259"/>
    </row>
    <row r="43" spans="1:16" x14ac:dyDescent="0.15">
      <c r="A43" s="193"/>
      <c r="B43" s="193"/>
      <c r="C43" s="329"/>
      <c r="D43" s="201"/>
      <c r="E43" s="193"/>
      <c r="F43" s="203"/>
      <c r="G43" s="329"/>
      <c r="H43" s="201" t="s">
        <v>1261</v>
      </c>
      <c r="I43" s="329"/>
      <c r="J43" s="203"/>
      <c r="K43" s="193" t="s">
        <v>1313</v>
      </c>
      <c r="L43" s="329">
        <v>2467.2399999999998</v>
      </c>
      <c r="M43" s="203" t="s">
        <v>1290</v>
      </c>
      <c r="N43" s="329">
        <f t="shared" si="16"/>
        <v>75864.854700000127</v>
      </c>
      <c r="O43" s="329">
        <f t="shared" si="17"/>
        <v>659858.85470000026</v>
      </c>
      <c r="P43" s="259"/>
    </row>
    <row r="44" spans="1:16" x14ac:dyDescent="0.15">
      <c r="A44" s="193"/>
      <c r="B44" s="193"/>
      <c r="C44" s="329"/>
      <c r="D44" s="201"/>
      <c r="E44" s="193"/>
      <c r="F44" s="203"/>
      <c r="G44" s="329"/>
      <c r="H44" s="201" t="s">
        <v>1261</v>
      </c>
      <c r="I44" s="329"/>
      <c r="J44" s="203"/>
      <c r="K44" s="193" t="s">
        <v>1313</v>
      </c>
      <c r="L44" s="329">
        <v>1977.99</v>
      </c>
      <c r="M44" s="203" t="s">
        <v>1290</v>
      </c>
      <c r="N44" s="329">
        <f t="shared" si="4"/>
        <v>73886.864700000122</v>
      </c>
      <c r="O44" s="329">
        <f t="shared" si="5"/>
        <v>657880.86470000027</v>
      </c>
      <c r="P44" s="259"/>
    </row>
    <row r="45" spans="1:16" x14ac:dyDescent="0.15">
      <c r="A45" s="193"/>
      <c r="B45" s="193"/>
      <c r="C45" s="329"/>
      <c r="D45" s="201" t="s">
        <v>1262</v>
      </c>
      <c r="E45" s="193" t="s">
        <v>1295</v>
      </c>
      <c r="F45" s="193" t="s">
        <v>1296</v>
      </c>
      <c r="G45" s="329">
        <v>44820.218000000001</v>
      </c>
      <c r="H45" s="201" t="s">
        <v>1262</v>
      </c>
      <c r="I45" s="329">
        <v>7321.62</v>
      </c>
      <c r="J45" s="203" t="s">
        <v>1290</v>
      </c>
      <c r="K45" s="193" t="s">
        <v>1313</v>
      </c>
      <c r="L45" s="329">
        <v>30170.83</v>
      </c>
      <c r="M45" s="203" t="s">
        <v>1290</v>
      </c>
      <c r="N45" s="329">
        <f t="shared" si="4"/>
        <v>36394.414700000125</v>
      </c>
      <c r="O45" s="329">
        <f t="shared" si="5"/>
        <v>665208.63270000031</v>
      </c>
      <c r="P45" s="259"/>
    </row>
    <row r="46" spans="1:16" x14ac:dyDescent="0.15">
      <c r="A46" s="193"/>
      <c r="B46" s="193"/>
      <c r="C46" s="329"/>
      <c r="D46" s="201" t="s">
        <v>1262</v>
      </c>
      <c r="E46" s="193" t="s">
        <v>1283</v>
      </c>
      <c r="F46" s="203" t="s">
        <v>1294</v>
      </c>
      <c r="G46" s="329">
        <v>44903</v>
      </c>
      <c r="H46" s="201" t="s">
        <v>1262</v>
      </c>
      <c r="I46" s="329"/>
      <c r="J46" s="203"/>
      <c r="K46" s="193"/>
      <c r="L46" s="329"/>
      <c r="M46" s="193"/>
      <c r="N46" s="329">
        <f t="shared" si="4"/>
        <v>36394.414700000125</v>
      </c>
      <c r="O46" s="329">
        <f t="shared" si="5"/>
        <v>710111.63270000031</v>
      </c>
      <c r="P46" s="259"/>
    </row>
    <row r="47" spans="1:16" x14ac:dyDescent="0.15">
      <c r="A47" s="193"/>
      <c r="B47" s="193"/>
      <c r="C47" s="329"/>
      <c r="D47" s="201"/>
      <c r="E47" s="193"/>
      <c r="F47" s="203"/>
      <c r="G47" s="329"/>
      <c r="H47" s="201" t="s">
        <v>1263</v>
      </c>
      <c r="I47" s="329">
        <v>36394.415000000001</v>
      </c>
      <c r="J47" s="203" t="s">
        <v>1290</v>
      </c>
      <c r="K47" s="193"/>
      <c r="L47" s="329"/>
      <c r="M47" s="193"/>
      <c r="N47" s="329">
        <f t="shared" ref="N47:N51" si="18">+N46-I47-L47</f>
        <v>-2.9999987600604072E-4</v>
      </c>
      <c r="O47" s="329">
        <f t="shared" ref="O47:O51" si="19">O46+G47-I47-L47</f>
        <v>673717.21770000027</v>
      </c>
      <c r="P47" s="259"/>
    </row>
    <row r="48" spans="1:16" x14ac:dyDescent="0.15">
      <c r="A48" s="193"/>
      <c r="B48" s="193"/>
      <c r="C48" s="329"/>
      <c r="D48" s="201"/>
      <c r="E48" s="193"/>
      <c r="F48" s="203"/>
      <c r="G48" s="329"/>
      <c r="H48" s="201" t="s">
        <v>1263</v>
      </c>
      <c r="I48" s="329">
        <v>11571.764999999999</v>
      </c>
      <c r="J48" s="203" t="s">
        <v>1291</v>
      </c>
      <c r="K48" s="193" t="s">
        <v>1313</v>
      </c>
      <c r="L48" s="329">
        <v>2672.39</v>
      </c>
      <c r="M48" s="203" t="s">
        <v>1291</v>
      </c>
      <c r="N48" s="329">
        <f>G29+N47-I48-L48</f>
        <v>120443.84470000013</v>
      </c>
      <c r="O48" s="329">
        <f t="shared" si="19"/>
        <v>659473.06270000024</v>
      </c>
      <c r="P48" s="259"/>
    </row>
    <row r="49" spans="1:16" x14ac:dyDescent="0.15">
      <c r="A49" s="193"/>
      <c r="B49" s="193"/>
      <c r="C49" s="329"/>
      <c r="D49" s="201"/>
      <c r="E49" s="193"/>
      <c r="F49" s="193"/>
      <c r="G49" s="329"/>
      <c r="H49" s="201" t="s">
        <v>1263</v>
      </c>
      <c r="I49" s="329"/>
      <c r="J49" s="203"/>
      <c r="K49" s="193" t="s">
        <v>1313</v>
      </c>
      <c r="L49" s="329">
        <v>29370.28</v>
      </c>
      <c r="M49" s="203" t="s">
        <v>1291</v>
      </c>
      <c r="N49" s="329">
        <f t="shared" si="18"/>
        <v>91073.564700000134</v>
      </c>
      <c r="O49" s="329">
        <f t="shared" si="19"/>
        <v>630102.78270000021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1263</v>
      </c>
      <c r="I50" s="329"/>
      <c r="J50" s="203"/>
      <c r="K50" s="193" t="s">
        <v>1313</v>
      </c>
      <c r="L50" s="329">
        <v>4077.96</v>
      </c>
      <c r="M50" s="203" t="s">
        <v>1291</v>
      </c>
      <c r="N50" s="329">
        <f t="shared" si="18"/>
        <v>86995.604700000127</v>
      </c>
      <c r="O50" s="329">
        <f t="shared" si="19"/>
        <v>626024.82270000025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1264</v>
      </c>
      <c r="I51" s="329">
        <v>5524.579999999999</v>
      </c>
      <c r="J51" s="203" t="s">
        <v>1291</v>
      </c>
      <c r="K51" s="193" t="s">
        <v>1313</v>
      </c>
      <c r="L51" s="329">
        <v>18322.09</v>
      </c>
      <c r="M51" s="203" t="s">
        <v>1291</v>
      </c>
      <c r="N51" s="329">
        <f t="shared" si="18"/>
        <v>63148.934700000129</v>
      </c>
      <c r="O51" s="329">
        <f t="shared" si="19"/>
        <v>602178.15270000033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1264</v>
      </c>
      <c r="I52" s="329"/>
      <c r="J52" s="203"/>
      <c r="K52" s="193" t="s">
        <v>1313</v>
      </c>
      <c r="L52" s="329">
        <v>1125.29</v>
      </c>
      <c r="M52" s="203" t="s">
        <v>1291</v>
      </c>
      <c r="N52" s="329">
        <f t="shared" si="4"/>
        <v>62023.644700000128</v>
      </c>
      <c r="O52" s="329">
        <f t="shared" si="5"/>
        <v>601052.86270000029</v>
      </c>
      <c r="P52" s="259"/>
    </row>
    <row r="53" spans="1:16" x14ac:dyDescent="0.15">
      <c r="A53" s="193"/>
      <c r="B53" s="193"/>
      <c r="C53" s="329"/>
      <c r="D53" s="201" t="s">
        <v>1265</v>
      </c>
      <c r="E53" s="193" t="s">
        <v>1295</v>
      </c>
      <c r="F53" s="193" t="s">
        <v>1296</v>
      </c>
      <c r="G53" s="329">
        <f>134645.912+89750.862+44942.506</f>
        <v>269339.28000000003</v>
      </c>
      <c r="H53" s="201" t="s">
        <v>1265</v>
      </c>
      <c r="I53" s="329">
        <v>6091.4800000000005</v>
      </c>
      <c r="J53" s="203" t="s">
        <v>1291</v>
      </c>
      <c r="K53" s="193" t="s">
        <v>1313</v>
      </c>
      <c r="L53" s="329">
        <v>35886.03</v>
      </c>
      <c r="M53" s="203" t="s">
        <v>1291</v>
      </c>
      <c r="N53" s="329">
        <f t="shared" si="4"/>
        <v>20046.134700000126</v>
      </c>
      <c r="O53" s="329">
        <f t="shared" si="5"/>
        <v>828414.63270000031</v>
      </c>
      <c r="P53" s="259"/>
    </row>
    <row r="54" spans="1:16" x14ac:dyDescent="0.15">
      <c r="A54" s="193"/>
      <c r="B54" s="193"/>
      <c r="C54" s="329"/>
      <c r="D54" s="201"/>
      <c r="E54" s="193"/>
      <c r="F54" s="203"/>
      <c r="G54" s="329"/>
      <c r="H54" s="201" t="s">
        <v>1265</v>
      </c>
      <c r="I54" s="329"/>
      <c r="J54" s="203"/>
      <c r="K54" s="193" t="s">
        <v>1313</v>
      </c>
      <c r="L54" s="329">
        <v>1256.83</v>
      </c>
      <c r="M54" s="203" t="s">
        <v>1291</v>
      </c>
      <c r="N54" s="329">
        <f t="shared" si="4"/>
        <v>18789.304700000124</v>
      </c>
      <c r="O54" s="329">
        <f t="shared" si="5"/>
        <v>827157.80270000035</v>
      </c>
      <c r="P54" s="259"/>
    </row>
    <row r="55" spans="1:16" x14ac:dyDescent="0.15">
      <c r="A55" s="193"/>
      <c r="B55" s="193"/>
      <c r="C55" s="329"/>
      <c r="D55" s="201"/>
      <c r="E55" s="193"/>
      <c r="F55" s="193"/>
      <c r="G55" s="329"/>
      <c r="H55" s="201" t="s">
        <v>1266</v>
      </c>
      <c r="I55" s="329">
        <v>18789.305</v>
      </c>
      <c r="J55" s="203" t="s">
        <v>1291</v>
      </c>
      <c r="K55" s="193"/>
      <c r="L55" s="329"/>
      <c r="M55" s="203"/>
      <c r="N55" s="329">
        <f t="shared" si="4"/>
        <v>-2.9999987600604072E-4</v>
      </c>
      <c r="O55" s="329">
        <f t="shared" si="5"/>
        <v>808368.4977000003</v>
      </c>
      <c r="P55" s="259"/>
    </row>
    <row r="56" spans="1:16" x14ac:dyDescent="0.15">
      <c r="A56" s="193"/>
      <c r="B56" s="193"/>
      <c r="C56" s="329"/>
      <c r="D56" s="201"/>
      <c r="E56" s="193"/>
      <c r="F56" s="193"/>
      <c r="G56" s="329"/>
      <c r="H56" s="201" t="s">
        <v>1266</v>
      </c>
      <c r="I56" s="329">
        <v>179666</v>
      </c>
      <c r="J56" s="203" t="s">
        <v>1292</v>
      </c>
      <c r="K56" s="193"/>
      <c r="L56" s="329"/>
      <c r="M56" s="203"/>
      <c r="N56" s="329">
        <f>G36+N55-I56-L56</f>
        <v>-2.9999986873008311E-4</v>
      </c>
      <c r="O56" s="329">
        <f t="shared" ref="O56:O59" si="20">O55+G56-I56-L56</f>
        <v>628702.4977000003</v>
      </c>
      <c r="P56" s="259"/>
    </row>
    <row r="57" spans="1:16" x14ac:dyDescent="0.15">
      <c r="A57" s="193"/>
      <c r="B57" s="193"/>
      <c r="C57" s="329"/>
      <c r="D57" s="201"/>
      <c r="E57" s="193"/>
      <c r="F57" s="193"/>
      <c r="G57" s="329"/>
      <c r="H57" s="201" t="s">
        <v>1266</v>
      </c>
      <c r="I57" s="329">
        <v>16320.684999999999</v>
      </c>
      <c r="J57" s="203" t="s">
        <v>1293</v>
      </c>
      <c r="K57" s="193"/>
      <c r="L57" s="329"/>
      <c r="M57" s="203"/>
      <c r="N57" s="329">
        <f>G39+N56-I57-L57</f>
        <v>253319.31470000016</v>
      </c>
      <c r="O57" s="329">
        <f t="shared" si="20"/>
        <v>612381.81270000024</v>
      </c>
      <c r="P57" s="259"/>
    </row>
    <row r="58" spans="1:16" x14ac:dyDescent="0.15">
      <c r="A58" s="193"/>
      <c r="B58" s="193"/>
      <c r="C58" s="329"/>
      <c r="D58" s="201"/>
      <c r="E58" s="193"/>
      <c r="F58" s="203"/>
      <c r="G58" s="329"/>
      <c r="H58" s="201" t="s">
        <v>1267</v>
      </c>
      <c r="I58" s="329">
        <v>9055.2099999999991</v>
      </c>
      <c r="J58" s="203" t="s">
        <v>1293</v>
      </c>
      <c r="K58" s="193" t="s">
        <v>1313</v>
      </c>
      <c r="L58" s="329">
        <v>35101.519999999997</v>
      </c>
      <c r="M58" s="203" t="s">
        <v>1293</v>
      </c>
      <c r="N58" s="329">
        <f t="shared" ref="N58:N59" si="21">+N57-I58-L58</f>
        <v>209162.58470000018</v>
      </c>
      <c r="O58" s="329">
        <f t="shared" si="20"/>
        <v>568225.08270000026</v>
      </c>
      <c r="P58" s="259"/>
    </row>
    <row r="59" spans="1:16" x14ac:dyDescent="0.15">
      <c r="A59" s="193"/>
      <c r="B59" s="193"/>
      <c r="C59" s="329"/>
      <c r="D59" s="201" t="s">
        <v>1268</v>
      </c>
      <c r="E59" s="193" t="s">
        <v>1295</v>
      </c>
      <c r="F59" s="193" t="s">
        <v>1296</v>
      </c>
      <c r="G59" s="329">
        <v>89705.232000000004</v>
      </c>
      <c r="H59" s="201" t="s">
        <v>1268</v>
      </c>
      <c r="I59" s="329">
        <v>209162.58499999999</v>
      </c>
      <c r="J59" s="203" t="s">
        <v>1293</v>
      </c>
      <c r="K59" s="193"/>
      <c r="L59" s="329"/>
      <c r="M59" s="203"/>
      <c r="N59" s="329">
        <f t="shared" si="21"/>
        <v>-2.9999981052242219E-4</v>
      </c>
      <c r="O59" s="329">
        <f t="shared" si="20"/>
        <v>448767.72970000026</v>
      </c>
      <c r="P59" s="259"/>
    </row>
    <row r="60" spans="1:16" x14ac:dyDescent="0.15">
      <c r="A60" s="193"/>
      <c r="B60" s="193"/>
      <c r="C60" s="329"/>
      <c r="D60" s="201"/>
      <c r="E60" s="193"/>
      <c r="F60" s="193"/>
      <c r="G60" s="329"/>
      <c r="H60" s="201" t="s">
        <v>1268</v>
      </c>
      <c r="I60" s="329">
        <v>44820.218000000001</v>
      </c>
      <c r="J60" s="193" t="s">
        <v>1296</v>
      </c>
      <c r="K60" s="193"/>
      <c r="L60" s="329"/>
      <c r="M60" s="203"/>
      <c r="N60" s="329">
        <f>G45+N59-I60-L60</f>
        <v>-2.9999981052242219E-4</v>
      </c>
      <c r="O60" s="329">
        <f t="shared" ref="O60" si="22">O59+G60-I60-L60</f>
        <v>403947.51170000026</v>
      </c>
      <c r="P60" s="259"/>
    </row>
    <row r="61" spans="1:16" x14ac:dyDescent="0.15">
      <c r="A61" s="193"/>
      <c r="B61" s="193"/>
      <c r="C61" s="329"/>
      <c r="D61" s="201"/>
      <c r="E61" s="193"/>
      <c r="F61" s="193"/>
      <c r="G61" s="329"/>
      <c r="H61" s="201" t="s">
        <v>1268</v>
      </c>
      <c r="I61" s="329">
        <v>4523.3770000000004</v>
      </c>
      <c r="J61" s="203" t="s">
        <v>1294</v>
      </c>
      <c r="K61" s="193" t="s">
        <v>1313</v>
      </c>
      <c r="L61" s="329">
        <v>35606.129999999997</v>
      </c>
      <c r="M61" s="203" t="s">
        <v>1294</v>
      </c>
      <c r="N61" s="329">
        <f>G46+N60-I61-L61</f>
        <v>4773.4927000001917</v>
      </c>
      <c r="O61" s="329">
        <f t="shared" ref="O61:O62" si="23">O60+G61-I61-L61</f>
        <v>363818.00470000028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 t="s">
        <v>1268</v>
      </c>
      <c r="I62" s="329"/>
      <c r="J62" s="193"/>
      <c r="K62" s="193" t="s">
        <v>1313</v>
      </c>
      <c r="L62" s="329">
        <v>4773.4930000000004</v>
      </c>
      <c r="M62" s="203" t="s">
        <v>1294</v>
      </c>
      <c r="N62" s="329">
        <f t="shared" ref="N62" si="24">+N61-I62-L62</f>
        <v>-2.9999980870343279E-4</v>
      </c>
      <c r="O62" s="329">
        <f t="shared" si="23"/>
        <v>359044.51170000026</v>
      </c>
      <c r="P62" s="259"/>
    </row>
    <row r="63" spans="1:16" x14ac:dyDescent="0.15">
      <c r="A63" s="193"/>
      <c r="B63" s="193"/>
      <c r="C63" s="329"/>
      <c r="D63" s="201"/>
      <c r="E63" s="193"/>
      <c r="F63" s="203"/>
      <c r="G63" s="329"/>
      <c r="H63" s="201" t="s">
        <v>1268</v>
      </c>
      <c r="I63" s="329"/>
      <c r="J63" s="193"/>
      <c r="K63" s="193" t="s">
        <v>1314</v>
      </c>
      <c r="L63" s="329">
        <v>3613.877</v>
      </c>
      <c r="M63" s="193" t="s">
        <v>1296</v>
      </c>
      <c r="N63" s="329">
        <f>G53+G59+G64+G66+G72+N62-I63-L63</f>
        <v>803994.20470000023</v>
      </c>
      <c r="O63" s="329">
        <f t="shared" ref="O63:O65" si="25">O62+G63-I63-L63</f>
        <v>355430.63470000029</v>
      </c>
      <c r="P63" s="259"/>
    </row>
    <row r="64" spans="1:16" x14ac:dyDescent="0.15">
      <c r="A64" s="193"/>
      <c r="B64" s="193"/>
      <c r="C64" s="329"/>
      <c r="D64" s="201" t="s">
        <v>1269</v>
      </c>
      <c r="E64" s="193" t="s">
        <v>1295</v>
      </c>
      <c r="F64" s="193" t="s">
        <v>1296</v>
      </c>
      <c r="G64" s="329">
        <v>269220.641</v>
      </c>
      <c r="H64" s="201" t="s">
        <v>1269</v>
      </c>
      <c r="I64" s="329">
        <v>7857.43</v>
      </c>
      <c r="J64" s="193" t="s">
        <v>1296</v>
      </c>
      <c r="K64" s="193" t="s">
        <v>1314</v>
      </c>
      <c r="L64" s="329">
        <v>32763.42</v>
      </c>
      <c r="M64" s="193" t="s">
        <v>1296</v>
      </c>
      <c r="N64" s="329">
        <f t="shared" ref="N64:N65" si="26">+N63-I64-L64</f>
        <v>763373.35470000014</v>
      </c>
      <c r="O64" s="329">
        <f t="shared" si="25"/>
        <v>584030.42570000025</v>
      </c>
      <c r="P64" s="259"/>
    </row>
    <row r="65" spans="1:16" x14ac:dyDescent="0.15">
      <c r="A65" s="193"/>
      <c r="B65" s="193"/>
      <c r="C65" s="329"/>
      <c r="D65" s="201"/>
      <c r="E65" s="193"/>
      <c r="F65" s="203"/>
      <c r="G65" s="329"/>
      <c r="H65" s="201" t="s">
        <v>1269</v>
      </c>
      <c r="I65" s="329"/>
      <c r="J65" s="203"/>
      <c r="K65" s="193" t="s">
        <v>1314</v>
      </c>
      <c r="L65" s="329">
        <v>20175.16</v>
      </c>
      <c r="M65" s="193" t="s">
        <v>1296</v>
      </c>
      <c r="N65" s="329">
        <f t="shared" si="26"/>
        <v>743198.19470000011</v>
      </c>
      <c r="O65" s="329">
        <f t="shared" si="25"/>
        <v>563855.26570000022</v>
      </c>
      <c r="P65" s="259"/>
    </row>
    <row r="66" spans="1:16" x14ac:dyDescent="0.15">
      <c r="A66" s="193"/>
      <c r="B66" s="193"/>
      <c r="C66" s="329"/>
      <c r="D66" s="201" t="s">
        <v>1270</v>
      </c>
      <c r="E66" s="193" t="s">
        <v>1295</v>
      </c>
      <c r="F66" s="193" t="s">
        <v>1296</v>
      </c>
      <c r="G66" s="329">
        <v>44908.74</v>
      </c>
      <c r="H66" s="201" t="s">
        <v>1270</v>
      </c>
      <c r="I66" s="329">
        <v>5328.34</v>
      </c>
      <c r="J66" s="193" t="s">
        <v>1296</v>
      </c>
      <c r="K66" s="193" t="s">
        <v>1314</v>
      </c>
      <c r="L66" s="329">
        <v>35061.019999999997</v>
      </c>
      <c r="M66" s="193" t="s">
        <v>1296</v>
      </c>
      <c r="N66" s="329">
        <f t="shared" si="4"/>
        <v>702808.83470000012</v>
      </c>
      <c r="O66" s="329">
        <f t="shared" si="5"/>
        <v>568374.64570000023</v>
      </c>
      <c r="P66" s="259"/>
    </row>
    <row r="67" spans="1:16" x14ac:dyDescent="0.15">
      <c r="A67" s="193"/>
      <c r="B67" s="193"/>
      <c r="C67" s="329"/>
      <c r="D67" s="201"/>
      <c r="E67" s="193"/>
      <c r="F67" s="203"/>
      <c r="G67" s="329"/>
      <c r="H67" s="201" t="s">
        <v>1270</v>
      </c>
      <c r="I67" s="329"/>
      <c r="J67" s="203"/>
      <c r="K67" s="193" t="s">
        <v>1314</v>
      </c>
      <c r="L67" s="329">
        <v>23341.07</v>
      </c>
      <c r="M67" s="193" t="s">
        <v>1296</v>
      </c>
      <c r="N67" s="329">
        <f t="shared" si="4"/>
        <v>679467.76470000017</v>
      </c>
      <c r="O67" s="329">
        <f t="shared" si="5"/>
        <v>545033.57570000028</v>
      </c>
      <c r="P67" s="259"/>
    </row>
    <row r="68" spans="1:16" x14ac:dyDescent="0.15">
      <c r="A68" s="193"/>
      <c r="B68" s="193"/>
      <c r="C68" s="329"/>
      <c r="D68" s="201"/>
      <c r="E68" s="193"/>
      <c r="F68" s="203"/>
      <c r="G68" s="329"/>
      <c r="H68" s="201" t="s">
        <v>1270</v>
      </c>
      <c r="I68" s="329"/>
      <c r="J68" s="203"/>
      <c r="K68" s="193" t="s">
        <v>1314</v>
      </c>
      <c r="L68" s="329">
        <v>32466.240000000002</v>
      </c>
      <c r="M68" s="193" t="s">
        <v>1296</v>
      </c>
      <c r="N68" s="329">
        <f t="shared" si="4"/>
        <v>647001.52470000018</v>
      </c>
      <c r="O68" s="329">
        <f t="shared" si="5"/>
        <v>512567.33570000029</v>
      </c>
      <c r="P68" s="259"/>
    </row>
    <row r="69" spans="1:16" x14ac:dyDescent="0.15">
      <c r="A69" s="193"/>
      <c r="B69" s="193"/>
      <c r="C69" s="329"/>
      <c r="D69" s="201"/>
      <c r="E69" s="193"/>
      <c r="F69" s="203"/>
      <c r="G69" s="329"/>
      <c r="H69" s="201" t="s">
        <v>1271</v>
      </c>
      <c r="I69" s="329">
        <v>12809.89</v>
      </c>
      <c r="J69" s="193" t="s">
        <v>1296</v>
      </c>
      <c r="K69" s="193" t="s">
        <v>1314</v>
      </c>
      <c r="L69" s="329">
        <v>37532.19</v>
      </c>
      <c r="M69" s="193" t="s">
        <v>1296</v>
      </c>
      <c r="N69" s="329">
        <f t="shared" si="4"/>
        <v>596659.44470000011</v>
      </c>
      <c r="O69" s="329">
        <f t="shared" si="5"/>
        <v>462225.25570000027</v>
      </c>
      <c r="P69" s="259"/>
    </row>
    <row r="70" spans="1:16" x14ac:dyDescent="0.15">
      <c r="A70" s="193"/>
      <c r="B70" s="193"/>
      <c r="C70" s="329"/>
      <c r="D70" s="201"/>
      <c r="E70" s="193"/>
      <c r="F70" s="203"/>
      <c r="G70" s="329"/>
      <c r="H70" s="201" t="s">
        <v>1271</v>
      </c>
      <c r="I70" s="329"/>
      <c r="J70" s="203"/>
      <c r="K70" s="193" t="s">
        <v>1314</v>
      </c>
      <c r="L70" s="329">
        <v>34768.959999999999</v>
      </c>
      <c r="M70" s="193" t="s">
        <v>1296</v>
      </c>
      <c r="N70" s="329">
        <f t="shared" si="4"/>
        <v>561890.48470000015</v>
      </c>
      <c r="O70" s="329">
        <f t="shared" si="5"/>
        <v>427456.29570000025</v>
      </c>
      <c r="P70" s="259"/>
    </row>
    <row r="71" spans="1:16" x14ac:dyDescent="0.15">
      <c r="A71" s="193"/>
      <c r="B71" s="193"/>
      <c r="C71" s="329"/>
      <c r="D71" s="201"/>
      <c r="E71" s="193"/>
      <c r="F71" s="203"/>
      <c r="G71" s="329"/>
      <c r="H71" s="201" t="s">
        <v>1271</v>
      </c>
      <c r="I71" s="329"/>
      <c r="J71" s="203"/>
      <c r="K71" s="193" t="s">
        <v>1314</v>
      </c>
      <c r="L71" s="329">
        <v>35172.269999999997</v>
      </c>
      <c r="M71" s="193" t="s">
        <v>1296</v>
      </c>
      <c r="N71" s="329">
        <f t="shared" si="4"/>
        <v>526718.21470000013</v>
      </c>
      <c r="O71" s="329">
        <f t="shared" si="5"/>
        <v>392284.02570000023</v>
      </c>
      <c r="P71" s="259"/>
    </row>
    <row r="72" spans="1:16" x14ac:dyDescent="0.15">
      <c r="A72" s="193"/>
      <c r="B72" s="193"/>
      <c r="C72" s="329"/>
      <c r="D72" s="201" t="s">
        <v>1272</v>
      </c>
      <c r="E72" s="193" t="s">
        <v>1295</v>
      </c>
      <c r="F72" s="193" t="s">
        <v>1296</v>
      </c>
      <c r="G72" s="329">
        <v>134434.18900000001</v>
      </c>
      <c r="H72" s="201" t="s">
        <v>1272</v>
      </c>
      <c r="I72" s="329">
        <v>8438.119999999999</v>
      </c>
      <c r="J72" s="193" t="s">
        <v>1296</v>
      </c>
      <c r="K72" s="193" t="s">
        <v>1314</v>
      </c>
      <c r="L72" s="329">
        <v>38305.35</v>
      </c>
      <c r="M72" s="193" t="s">
        <v>1296</v>
      </c>
      <c r="N72" s="329">
        <f>+N71-I72-L72</f>
        <v>479974.74470000016</v>
      </c>
      <c r="O72" s="329">
        <f>O71+G72-I72-L72</f>
        <v>479974.74470000027</v>
      </c>
      <c r="P72" s="259"/>
    </row>
    <row r="73" spans="1:16" x14ac:dyDescent="0.15">
      <c r="A73" s="193"/>
      <c r="B73" s="193"/>
      <c r="C73" s="329"/>
      <c r="D73" s="201"/>
      <c r="E73" s="193"/>
      <c r="F73" s="203"/>
      <c r="G73" s="329"/>
      <c r="H73" s="201" t="s">
        <v>1272</v>
      </c>
      <c r="I73" s="329"/>
      <c r="J73" s="203"/>
      <c r="K73" s="193" t="s">
        <v>1314</v>
      </c>
      <c r="L73" s="329">
        <v>3332.55</v>
      </c>
      <c r="M73" s="193" t="s">
        <v>1296</v>
      </c>
      <c r="N73" s="329">
        <f t="shared" si="4"/>
        <v>476642.19470000017</v>
      </c>
      <c r="O73" s="329">
        <f t="shared" si="5"/>
        <v>476642.19470000028</v>
      </c>
      <c r="P73" s="259"/>
    </row>
    <row r="74" spans="1:16" x14ac:dyDescent="0.15">
      <c r="A74" s="193"/>
      <c r="B74" s="193"/>
      <c r="C74" s="329"/>
      <c r="D74" s="201" t="s">
        <v>1273</v>
      </c>
      <c r="E74" s="193" t="s">
        <v>319</v>
      </c>
      <c r="F74" s="203" t="s">
        <v>1281</v>
      </c>
      <c r="G74" s="329">
        <v>89888.664999999994</v>
      </c>
      <c r="H74" s="201" t="s">
        <v>1273</v>
      </c>
      <c r="I74" s="329">
        <v>353723.54000000004</v>
      </c>
      <c r="J74" s="193" t="s">
        <v>1296</v>
      </c>
      <c r="K74" s="193" t="s">
        <v>1314</v>
      </c>
      <c r="L74" s="329">
        <v>5552.02</v>
      </c>
      <c r="M74" s="193" t="s">
        <v>1296</v>
      </c>
      <c r="N74" s="329">
        <f t="shared" si="4"/>
        <v>117366.63470000013</v>
      </c>
      <c r="O74" s="329">
        <f t="shared" si="5"/>
        <v>207255.29970000024</v>
      </c>
      <c r="P74" s="259"/>
    </row>
    <row r="75" spans="1:16" x14ac:dyDescent="0.15">
      <c r="A75" s="193"/>
      <c r="B75" s="193"/>
      <c r="C75" s="329"/>
      <c r="D75" s="201"/>
      <c r="E75" s="193"/>
      <c r="F75" s="203"/>
      <c r="G75" s="329"/>
      <c r="H75" s="201" t="s">
        <v>1273</v>
      </c>
      <c r="I75" s="329"/>
      <c r="J75" s="203"/>
      <c r="K75" s="193" t="s">
        <v>1314</v>
      </c>
      <c r="L75" s="329">
        <v>55975.15</v>
      </c>
      <c r="M75" s="193" t="s">
        <v>1296</v>
      </c>
      <c r="N75" s="329">
        <f t="shared" si="4"/>
        <v>61391.484700000125</v>
      </c>
      <c r="O75" s="329">
        <f t="shared" si="5"/>
        <v>151280.14970000024</v>
      </c>
      <c r="P75" s="259"/>
    </row>
    <row r="76" spans="1:16" x14ac:dyDescent="0.15">
      <c r="A76" s="193"/>
      <c r="B76" s="193"/>
      <c r="C76" s="329"/>
      <c r="D76" s="201"/>
      <c r="E76" s="193"/>
      <c r="F76" s="203"/>
      <c r="G76" s="329"/>
      <c r="H76" s="201" t="s">
        <v>1273</v>
      </c>
      <c r="I76" s="329"/>
      <c r="J76" s="203"/>
      <c r="K76" s="193" t="s">
        <v>1314</v>
      </c>
      <c r="L76" s="329">
        <v>2548.04</v>
      </c>
      <c r="M76" s="193" t="s">
        <v>1296</v>
      </c>
      <c r="N76" s="329">
        <f t="shared" si="4"/>
        <v>58843.444700000124</v>
      </c>
      <c r="O76" s="329">
        <f t="shared" si="5"/>
        <v>148732.10970000023</v>
      </c>
      <c r="P76" s="259"/>
    </row>
    <row r="77" spans="1:16" x14ac:dyDescent="0.15">
      <c r="A77" s="193"/>
      <c r="B77" s="193"/>
      <c r="C77" s="329"/>
      <c r="D77" s="201"/>
      <c r="E77" s="193"/>
      <c r="F77" s="203"/>
      <c r="G77" s="329"/>
      <c r="H77" s="201" t="s">
        <v>1273</v>
      </c>
      <c r="I77" s="329"/>
      <c r="J77" s="203"/>
      <c r="K77" s="193" t="s">
        <v>1314</v>
      </c>
      <c r="L77" s="329">
        <v>211.51</v>
      </c>
      <c r="M77" s="193" t="s">
        <v>1296</v>
      </c>
      <c r="N77" s="329">
        <f t="shared" si="4"/>
        <v>58631.934700000122</v>
      </c>
      <c r="O77" s="329">
        <f t="shared" si="5"/>
        <v>148520.59970000022</v>
      </c>
      <c r="P77" s="259"/>
    </row>
    <row r="78" spans="1:16" x14ac:dyDescent="0.15">
      <c r="A78" s="193"/>
      <c r="B78" s="193"/>
      <c r="C78" s="329"/>
      <c r="D78" s="201"/>
      <c r="E78" s="193"/>
      <c r="F78" s="203"/>
      <c r="G78" s="329"/>
      <c r="H78" s="201" t="s">
        <v>1273</v>
      </c>
      <c r="I78" s="329"/>
      <c r="J78" s="203"/>
      <c r="K78" s="193" t="s">
        <v>1314</v>
      </c>
      <c r="L78" s="329">
        <v>894.91</v>
      </c>
      <c r="M78" s="193" t="s">
        <v>1296</v>
      </c>
      <c r="N78" s="329">
        <f t="shared" si="4"/>
        <v>57737.024700000118</v>
      </c>
      <c r="O78" s="329">
        <f t="shared" si="5"/>
        <v>147625.68970000022</v>
      </c>
      <c r="P78" s="259"/>
    </row>
    <row r="79" spans="1:16" x14ac:dyDescent="0.15">
      <c r="A79" s="193"/>
      <c r="B79" s="193"/>
      <c r="C79" s="329"/>
      <c r="D79" s="201"/>
      <c r="E79" s="193"/>
      <c r="F79" s="203"/>
      <c r="G79" s="329"/>
      <c r="H79" s="201" t="s">
        <v>1273</v>
      </c>
      <c r="I79" s="329"/>
      <c r="J79" s="203"/>
      <c r="K79" s="193" t="s">
        <v>1314</v>
      </c>
      <c r="L79" s="329">
        <v>2338.5300000000002</v>
      </c>
      <c r="M79" s="193" t="s">
        <v>1296</v>
      </c>
      <c r="N79" s="329">
        <f t="shared" si="4"/>
        <v>55398.494700000119</v>
      </c>
      <c r="O79" s="329">
        <f t="shared" si="5"/>
        <v>145287.15970000022</v>
      </c>
      <c r="P79" s="259"/>
    </row>
    <row r="80" spans="1:16" x14ac:dyDescent="0.15">
      <c r="A80" s="193"/>
      <c r="B80" s="193"/>
      <c r="C80" s="329"/>
      <c r="D80" s="201" t="s">
        <v>1274</v>
      </c>
      <c r="E80" s="193" t="s">
        <v>319</v>
      </c>
      <c r="F80" s="203" t="s">
        <v>1281</v>
      </c>
      <c r="G80" s="329">
        <f>44963.842+134847.168</f>
        <v>179811.01</v>
      </c>
      <c r="H80" s="201" t="s">
        <v>1274</v>
      </c>
      <c r="I80" s="329">
        <v>42831.185700000002</v>
      </c>
      <c r="J80" s="193" t="s">
        <v>1296</v>
      </c>
      <c r="K80" s="193"/>
      <c r="L80" s="329"/>
      <c r="M80" s="193"/>
      <c r="N80" s="329">
        <f t="shared" si="4"/>
        <v>12567.309000000118</v>
      </c>
      <c r="O80" s="329">
        <f t="shared" si="5"/>
        <v>282266.98400000017</v>
      </c>
      <c r="P80" s="259"/>
    </row>
    <row r="81" spans="1:16" x14ac:dyDescent="0.15">
      <c r="A81" s="193"/>
      <c r="B81" s="193"/>
      <c r="C81" s="329"/>
      <c r="D81" s="201" t="s">
        <v>1274</v>
      </c>
      <c r="E81" s="193" t="s">
        <v>1295</v>
      </c>
      <c r="F81" s="193" t="s">
        <v>1296</v>
      </c>
      <c r="G81" s="329">
        <f>44864.023+134696.68</f>
        <v>179560.70299999998</v>
      </c>
      <c r="H81" s="201" t="s">
        <v>1274</v>
      </c>
      <c r="I81" s="329"/>
      <c r="J81" s="193"/>
      <c r="K81" s="193"/>
      <c r="L81" s="329"/>
      <c r="M81" s="193"/>
      <c r="N81" s="329">
        <f t="shared" si="4"/>
        <v>12567.309000000118</v>
      </c>
      <c r="O81" s="329">
        <f t="shared" si="5"/>
        <v>461827.68700000015</v>
      </c>
      <c r="P81" s="259"/>
    </row>
    <row r="82" spans="1:16" x14ac:dyDescent="0.15">
      <c r="A82" s="193"/>
      <c r="B82" s="193"/>
      <c r="C82" s="329"/>
      <c r="D82" s="201"/>
      <c r="E82" s="193"/>
      <c r="F82" s="203"/>
      <c r="G82" s="329"/>
      <c r="H82" s="201" t="s">
        <v>1275</v>
      </c>
      <c r="I82" s="329">
        <v>12567.308999999999</v>
      </c>
      <c r="J82" s="193" t="s">
        <v>1296</v>
      </c>
      <c r="K82" s="193"/>
      <c r="L82" s="329"/>
      <c r="M82" s="193"/>
      <c r="N82" s="329">
        <f t="shared" si="4"/>
        <v>1.1823431123048067E-10</v>
      </c>
      <c r="O82" s="329">
        <f t="shared" si="5"/>
        <v>449260.37800000014</v>
      </c>
      <c r="P82" s="259"/>
    </row>
    <row r="83" spans="1:16" x14ac:dyDescent="0.15">
      <c r="A83" s="193"/>
      <c r="B83" s="193"/>
      <c r="C83" s="329"/>
      <c r="D83" s="201"/>
      <c r="E83" s="193"/>
      <c r="F83" s="203"/>
      <c r="G83" s="329"/>
      <c r="H83" s="201" t="s">
        <v>1275</v>
      </c>
      <c r="I83" s="329">
        <v>208316.50099999999</v>
      </c>
      <c r="J83" s="203" t="s">
        <v>1281</v>
      </c>
      <c r="K83" s="193" t="s">
        <v>1314</v>
      </c>
      <c r="L83" s="329">
        <v>40825.35</v>
      </c>
      <c r="M83" s="203" t="s">
        <v>1281</v>
      </c>
      <c r="N83" s="329">
        <f>G74+G80+N82-I83-L83</f>
        <v>20557.824000000117</v>
      </c>
      <c r="O83" s="329">
        <f t="shared" ref="O83" si="27">O82+G83-I83-L83</f>
        <v>200118.52700000015</v>
      </c>
      <c r="P83" s="259"/>
    </row>
    <row r="84" spans="1:16" x14ac:dyDescent="0.15">
      <c r="A84" s="193"/>
      <c r="B84" s="193"/>
      <c r="C84" s="329"/>
      <c r="D84" s="201"/>
      <c r="E84" s="193"/>
      <c r="F84" s="203"/>
      <c r="G84" s="329"/>
      <c r="H84" s="201" t="s">
        <v>1275</v>
      </c>
      <c r="I84" s="329"/>
      <c r="J84" s="193"/>
      <c r="K84" s="193" t="s">
        <v>1314</v>
      </c>
      <c r="L84" s="329">
        <v>20557.824000000001</v>
      </c>
      <c r="M84" s="203" t="s">
        <v>1281</v>
      </c>
      <c r="N84" s="329">
        <f t="shared" ref="N84:N133" si="28">+N83-I84-L84</f>
        <v>1.1641532182693481E-10</v>
      </c>
      <c r="O84" s="329">
        <f t="shared" ref="O84:O133" si="29">O83+G84-I84-L84</f>
        <v>179560.70300000015</v>
      </c>
      <c r="P84" s="259"/>
    </row>
    <row r="85" spans="1:16" x14ac:dyDescent="0.15">
      <c r="A85" s="193"/>
      <c r="B85" s="193"/>
      <c r="C85" s="329"/>
      <c r="D85" s="201"/>
      <c r="E85" s="193"/>
      <c r="F85" s="203"/>
      <c r="G85" s="329"/>
      <c r="H85" s="201" t="s">
        <v>1275</v>
      </c>
      <c r="I85" s="329"/>
      <c r="J85" s="193"/>
      <c r="K85" s="193" t="s">
        <v>1314</v>
      </c>
      <c r="L85" s="329">
        <v>6482.7359999999999</v>
      </c>
      <c r="M85" s="193" t="s">
        <v>1296</v>
      </c>
      <c r="N85" s="329">
        <f>G81+N84-I85-L85</f>
        <v>173077.96700000009</v>
      </c>
      <c r="O85" s="329">
        <f t="shared" ref="O85:O90" si="30">O84+G85-I85-L85</f>
        <v>173077.96700000015</v>
      </c>
      <c r="P85" s="259"/>
    </row>
    <row r="86" spans="1:16" x14ac:dyDescent="0.15">
      <c r="A86" s="193"/>
      <c r="B86" s="193"/>
      <c r="C86" s="329"/>
      <c r="D86" s="201"/>
      <c r="E86" s="193"/>
      <c r="F86" s="203"/>
      <c r="G86" s="329"/>
      <c r="H86" s="201" t="s">
        <v>1275</v>
      </c>
      <c r="I86" s="329"/>
      <c r="J86" s="193"/>
      <c r="K86" s="193" t="s">
        <v>1314</v>
      </c>
      <c r="L86" s="329">
        <v>32480.61</v>
      </c>
      <c r="M86" s="193" t="s">
        <v>1296</v>
      </c>
      <c r="N86" s="329">
        <f>+N85-I86-L86</f>
        <v>140597.35700000008</v>
      </c>
      <c r="O86" s="329">
        <f>O85+G86-I86-L86</f>
        <v>140597.35700000013</v>
      </c>
      <c r="P86" s="259"/>
    </row>
    <row r="87" spans="1:16" x14ac:dyDescent="0.15">
      <c r="A87" s="193"/>
      <c r="B87" s="193"/>
      <c r="C87" s="329"/>
      <c r="D87" s="201"/>
      <c r="E87" s="193"/>
      <c r="F87" s="203"/>
      <c r="G87" s="329"/>
      <c r="H87" s="201" t="s">
        <v>1276</v>
      </c>
      <c r="I87" s="329">
        <v>3833.4199999999996</v>
      </c>
      <c r="J87" s="193" t="s">
        <v>1296</v>
      </c>
      <c r="K87" s="193" t="s">
        <v>1314</v>
      </c>
      <c r="L87" s="329">
        <v>37825.43</v>
      </c>
      <c r="M87" s="193" t="s">
        <v>1296</v>
      </c>
      <c r="N87" s="329">
        <f t="shared" ref="N87:N90" si="31">+N86-I87-L87</f>
        <v>98938.507000000071</v>
      </c>
      <c r="O87" s="329">
        <f t="shared" si="30"/>
        <v>98938.507000000129</v>
      </c>
    </row>
    <row r="88" spans="1:16" x14ac:dyDescent="0.15">
      <c r="A88" s="193"/>
      <c r="B88" s="193"/>
      <c r="C88" s="329"/>
      <c r="D88" s="201" t="s">
        <v>1276</v>
      </c>
      <c r="E88" s="193" t="s">
        <v>319</v>
      </c>
      <c r="F88" s="203" t="s">
        <v>1281</v>
      </c>
      <c r="G88" s="329">
        <v>293451.24400000001</v>
      </c>
      <c r="H88" s="201" t="s">
        <v>1276</v>
      </c>
      <c r="I88" s="329"/>
      <c r="J88" s="193"/>
      <c r="K88" s="193" t="s">
        <v>1314</v>
      </c>
      <c r="L88" s="329">
        <v>31299.02</v>
      </c>
      <c r="M88" s="193" t="s">
        <v>1296</v>
      </c>
      <c r="N88" s="329">
        <f t="shared" si="31"/>
        <v>67639.487000000066</v>
      </c>
      <c r="O88" s="329">
        <f t="shared" si="30"/>
        <v>361090.73100000015</v>
      </c>
    </row>
    <row r="89" spans="1:16" x14ac:dyDescent="0.15">
      <c r="A89" s="193"/>
      <c r="B89" s="193"/>
      <c r="C89" s="329"/>
      <c r="D89" s="201" t="s">
        <v>1276</v>
      </c>
      <c r="E89" s="193" t="s">
        <v>319</v>
      </c>
      <c r="F89" s="203" t="s">
        <v>1282</v>
      </c>
      <c r="G89" s="329">
        <v>21308.447</v>
      </c>
      <c r="H89" s="201" t="s">
        <v>1276</v>
      </c>
      <c r="I89" s="329"/>
      <c r="J89" s="193"/>
      <c r="K89" s="193"/>
      <c r="L89" s="329"/>
      <c r="M89" s="193"/>
      <c r="N89" s="329">
        <f t="shared" si="31"/>
        <v>67639.487000000066</v>
      </c>
      <c r="O89" s="329">
        <f t="shared" si="30"/>
        <v>382399.17800000013</v>
      </c>
    </row>
    <row r="90" spans="1:16" x14ac:dyDescent="0.15">
      <c r="A90" s="193"/>
      <c r="B90" s="193"/>
      <c r="C90" s="329"/>
      <c r="D90" s="201" t="s">
        <v>1276</v>
      </c>
      <c r="E90" s="193" t="s">
        <v>1295</v>
      </c>
      <c r="F90" s="193" t="s">
        <v>1296</v>
      </c>
      <c r="G90" s="329">
        <v>89774.589000000007</v>
      </c>
      <c r="H90" s="201" t="s">
        <v>1276</v>
      </c>
      <c r="I90" s="329"/>
      <c r="J90" s="193"/>
      <c r="K90" s="193"/>
      <c r="L90" s="329"/>
      <c r="M90" s="193"/>
      <c r="N90" s="329">
        <f t="shared" si="31"/>
        <v>67639.487000000066</v>
      </c>
      <c r="O90" s="329">
        <f t="shared" si="30"/>
        <v>472173.76700000011</v>
      </c>
    </row>
    <row r="91" spans="1:16" x14ac:dyDescent="0.15">
      <c r="A91" s="193"/>
      <c r="B91" s="193"/>
      <c r="C91" s="329"/>
      <c r="D91" s="201" t="s">
        <v>1277</v>
      </c>
      <c r="E91" s="193" t="s">
        <v>1295</v>
      </c>
      <c r="F91" s="193" t="s">
        <v>1296</v>
      </c>
      <c r="G91" s="329">
        <v>224612.14499999999</v>
      </c>
      <c r="H91" s="201" t="s">
        <v>1277</v>
      </c>
      <c r="I91" s="329">
        <v>17088.8</v>
      </c>
      <c r="J91" s="193" t="s">
        <v>1296</v>
      </c>
      <c r="K91" s="193" t="s">
        <v>1314</v>
      </c>
      <c r="L91" s="329">
        <v>2272.92</v>
      </c>
      <c r="M91" s="193" t="s">
        <v>1296</v>
      </c>
      <c r="N91" s="329">
        <f t="shared" si="28"/>
        <v>48277.767000000065</v>
      </c>
      <c r="O91" s="329">
        <f t="shared" si="29"/>
        <v>677424.19200000004</v>
      </c>
    </row>
    <row r="92" spans="1:16" x14ac:dyDescent="0.15">
      <c r="A92" s="193"/>
      <c r="B92" s="193"/>
      <c r="C92" s="329"/>
      <c r="D92" s="201"/>
      <c r="E92" s="193"/>
      <c r="F92" s="203"/>
      <c r="G92" s="329"/>
      <c r="H92" s="201" t="s">
        <v>1278</v>
      </c>
      <c r="I92" s="329">
        <v>4297.83</v>
      </c>
      <c r="J92" s="193" t="s">
        <v>1296</v>
      </c>
      <c r="K92" s="193" t="s">
        <v>1314</v>
      </c>
      <c r="L92" s="329">
        <v>43979.936999999998</v>
      </c>
      <c r="M92" s="193" t="s">
        <v>1296</v>
      </c>
      <c r="N92" s="329">
        <f t="shared" si="28"/>
        <v>6.5483618527650833E-11</v>
      </c>
      <c r="O92" s="329">
        <f t="shared" si="29"/>
        <v>629146.42500000005</v>
      </c>
    </row>
    <row r="93" spans="1:16" x14ac:dyDescent="0.15">
      <c r="A93" s="193"/>
      <c r="B93" s="193"/>
      <c r="C93" s="329"/>
      <c r="D93" s="201"/>
      <c r="E93" s="193"/>
      <c r="F93" s="203"/>
      <c r="G93" s="329"/>
      <c r="H93" s="201" t="s">
        <v>1278</v>
      </c>
      <c r="I93" s="329"/>
      <c r="J93" s="193"/>
      <c r="K93" s="193" t="s">
        <v>1314</v>
      </c>
      <c r="L93" s="329">
        <v>19073.512999999999</v>
      </c>
      <c r="M93" s="203" t="s">
        <v>1281</v>
      </c>
      <c r="N93" s="329">
        <f>G88+N92-I93-L93</f>
        <v>274377.73100000009</v>
      </c>
      <c r="O93" s="329">
        <f t="shared" ref="O93:O95" si="32">O92+G93-I93-L93</f>
        <v>610072.91200000001</v>
      </c>
    </row>
    <row r="94" spans="1:16" x14ac:dyDescent="0.15">
      <c r="A94" s="193"/>
      <c r="B94" s="193"/>
      <c r="C94" s="329"/>
      <c r="D94" s="201"/>
      <c r="E94" s="193"/>
      <c r="F94" s="203"/>
      <c r="G94" s="329"/>
      <c r="H94" s="201" t="s">
        <v>1278</v>
      </c>
      <c r="I94" s="329"/>
      <c r="J94" s="193"/>
      <c r="K94" s="193" t="s">
        <v>1314</v>
      </c>
      <c r="L94" s="329">
        <v>32964.660000000003</v>
      </c>
      <c r="M94" s="203" t="s">
        <v>1281</v>
      </c>
      <c r="N94" s="329">
        <f t="shared" ref="N94:N95" si="33">+N93-I94-L94</f>
        <v>241413.07100000008</v>
      </c>
      <c r="O94" s="329">
        <f t="shared" si="32"/>
        <v>577108.25199999998</v>
      </c>
    </row>
    <row r="95" spans="1:16" x14ac:dyDescent="0.15">
      <c r="A95" s="193"/>
      <c r="B95" s="193"/>
      <c r="C95" s="329"/>
      <c r="D95" s="201"/>
      <c r="E95" s="193"/>
      <c r="F95" s="203"/>
      <c r="G95" s="329"/>
      <c r="H95" s="201" t="s">
        <v>1278</v>
      </c>
      <c r="I95" s="329"/>
      <c r="J95" s="193"/>
      <c r="K95" s="193" t="s">
        <v>1314</v>
      </c>
      <c r="L95" s="329">
        <v>33867.730000000003</v>
      </c>
      <c r="M95" s="203" t="s">
        <v>1281</v>
      </c>
      <c r="N95" s="329">
        <f t="shared" si="33"/>
        <v>207545.34100000007</v>
      </c>
      <c r="O95" s="329">
        <f t="shared" si="32"/>
        <v>543240.522</v>
      </c>
    </row>
    <row r="96" spans="1:16" x14ac:dyDescent="0.15">
      <c r="A96" s="193"/>
      <c r="B96" s="193"/>
      <c r="C96" s="329"/>
      <c r="D96" s="201"/>
      <c r="E96" s="193"/>
      <c r="F96" s="203"/>
      <c r="G96" s="329"/>
      <c r="H96" s="201" t="s">
        <v>1279</v>
      </c>
      <c r="I96" s="329">
        <v>29568.929999999997</v>
      </c>
      <c r="J96" s="203" t="s">
        <v>1281</v>
      </c>
      <c r="K96" s="193" t="s">
        <v>1314</v>
      </c>
      <c r="L96" s="329">
        <v>29917.25</v>
      </c>
      <c r="M96" s="203" t="s">
        <v>1281</v>
      </c>
      <c r="N96" s="329">
        <f t="shared" si="28"/>
        <v>148059.16100000008</v>
      </c>
      <c r="O96" s="329">
        <f t="shared" si="29"/>
        <v>483754.342</v>
      </c>
    </row>
    <row r="97" spans="1:16" x14ac:dyDescent="0.15">
      <c r="A97" s="193"/>
      <c r="B97" s="193"/>
      <c r="C97" s="329"/>
      <c r="D97" s="201"/>
      <c r="E97" s="193"/>
      <c r="F97" s="203"/>
      <c r="G97" s="329"/>
      <c r="H97" s="201" t="s">
        <v>1280</v>
      </c>
      <c r="I97" s="329">
        <v>23655.927699999997</v>
      </c>
      <c r="J97" s="203" t="s">
        <v>1281</v>
      </c>
      <c r="K97" s="193" t="s">
        <v>1314</v>
      </c>
      <c r="L97" s="329">
        <v>53000.3</v>
      </c>
      <c r="M97" s="203" t="s">
        <v>1281</v>
      </c>
      <c r="N97" s="329">
        <f t="shared" si="28"/>
        <v>71402.933300000077</v>
      </c>
      <c r="O97" s="329">
        <f t="shared" si="29"/>
        <v>407098.11430000002</v>
      </c>
    </row>
    <row r="98" spans="1:16" x14ac:dyDescent="0.15">
      <c r="A98" s="193"/>
      <c r="B98" s="193"/>
      <c r="C98" s="329"/>
      <c r="D98" s="201"/>
      <c r="E98" s="193"/>
      <c r="F98" s="203"/>
      <c r="G98" s="329"/>
      <c r="H98" s="201" t="s">
        <v>1280</v>
      </c>
      <c r="I98" s="329"/>
      <c r="J98" s="193"/>
      <c r="K98" s="193" t="s">
        <v>1314</v>
      </c>
      <c r="L98" s="329">
        <v>37124.559999999998</v>
      </c>
      <c r="M98" s="203" t="s">
        <v>1281</v>
      </c>
      <c r="N98" s="329">
        <f t="shared" si="28"/>
        <v>34278.373300000079</v>
      </c>
      <c r="O98" s="329">
        <f t="shared" si="29"/>
        <v>369973.55430000002</v>
      </c>
    </row>
    <row r="99" spans="1:16" x14ac:dyDescent="0.15">
      <c r="A99" s="193"/>
      <c r="B99" s="193"/>
      <c r="C99" s="329"/>
      <c r="D99" s="201"/>
      <c r="E99" s="193"/>
      <c r="F99" s="193"/>
      <c r="G99" s="329"/>
      <c r="H99" s="201" t="s">
        <v>1280</v>
      </c>
      <c r="I99" s="329"/>
      <c r="J99" s="193"/>
      <c r="K99" s="193" t="s">
        <v>1314</v>
      </c>
      <c r="L99" s="329">
        <v>25789.59</v>
      </c>
      <c r="M99" s="203" t="s">
        <v>1281</v>
      </c>
      <c r="N99" s="329">
        <f t="shared" si="28"/>
        <v>8488.7833000000792</v>
      </c>
      <c r="O99" s="329">
        <f t="shared" si="29"/>
        <v>344183.96429999999</v>
      </c>
    </row>
    <row r="100" spans="1:16" x14ac:dyDescent="0.15">
      <c r="A100" s="193"/>
      <c r="B100" s="193"/>
      <c r="C100" s="329"/>
      <c r="D100" s="201"/>
      <c r="E100" s="193"/>
      <c r="F100" s="203"/>
      <c r="G100" s="329"/>
      <c r="H100" s="201" t="s">
        <v>1280</v>
      </c>
      <c r="I100" s="329"/>
      <c r="J100" s="193"/>
      <c r="K100" s="193" t="s">
        <v>1314</v>
      </c>
      <c r="L100" s="329">
        <v>1247.47</v>
      </c>
      <c r="M100" s="203" t="s">
        <v>1281</v>
      </c>
      <c r="N100" s="329">
        <f t="shared" si="28"/>
        <v>7241.3133000000789</v>
      </c>
      <c r="O100" s="329">
        <f t="shared" si="29"/>
        <v>342936.49430000002</v>
      </c>
    </row>
    <row r="101" spans="1:16" x14ac:dyDescent="0.15">
      <c r="A101" s="193"/>
      <c r="B101" s="193"/>
      <c r="C101" s="329"/>
      <c r="D101" s="201"/>
      <c r="E101" s="193"/>
      <c r="F101" s="193"/>
      <c r="G101" s="329"/>
      <c r="H101" s="201" t="s">
        <v>1280</v>
      </c>
      <c r="I101" s="329"/>
      <c r="J101" s="193"/>
      <c r="K101" s="193" t="s">
        <v>1314</v>
      </c>
      <c r="L101" s="329">
        <v>2489.94</v>
      </c>
      <c r="M101" s="203" t="s">
        <v>1281</v>
      </c>
      <c r="N101" s="329">
        <f t="shared" si="28"/>
        <v>4751.3733000000793</v>
      </c>
      <c r="O101" s="329">
        <f t="shared" si="29"/>
        <v>340446.55430000002</v>
      </c>
    </row>
    <row r="102" spans="1:16" x14ac:dyDescent="0.15">
      <c r="A102" s="193"/>
      <c r="B102" s="198"/>
      <c r="C102" s="329"/>
      <c r="D102" s="201"/>
      <c r="E102" s="193"/>
      <c r="F102" s="193"/>
      <c r="G102" s="329"/>
      <c r="H102" s="201" t="s">
        <v>1280</v>
      </c>
      <c r="I102" s="329"/>
      <c r="J102" s="193"/>
      <c r="K102" s="193" t="s">
        <v>1314</v>
      </c>
      <c r="L102" s="329">
        <v>4751.3729999999996</v>
      </c>
      <c r="M102" s="203" t="s">
        <v>1281</v>
      </c>
      <c r="N102" s="329">
        <f t="shared" ref="N102:N106" si="34">+N101-I102-L102</f>
        <v>3.0000007973285392E-4</v>
      </c>
      <c r="O102" s="329">
        <f t="shared" ref="O102:O106" si="35">O101+G102-I102-L102</f>
        <v>335695.1813</v>
      </c>
    </row>
    <row r="103" spans="1:16" x14ac:dyDescent="0.15">
      <c r="A103" s="193"/>
      <c r="B103" s="198"/>
      <c r="C103" s="329"/>
      <c r="D103" s="201"/>
      <c r="E103" s="193"/>
      <c r="F103" s="193"/>
      <c r="G103" s="329"/>
      <c r="H103" s="201" t="s">
        <v>1280</v>
      </c>
      <c r="I103" s="329"/>
      <c r="J103" s="193"/>
      <c r="K103" s="193" t="s">
        <v>1314</v>
      </c>
      <c r="L103" s="329">
        <v>21308.447</v>
      </c>
      <c r="M103" s="203" t="s">
        <v>1282</v>
      </c>
      <c r="N103" s="329">
        <f>G89+N102-I103-L103</f>
        <v>3.0000007973285392E-4</v>
      </c>
      <c r="O103" s="329">
        <f t="shared" si="35"/>
        <v>314386.73430000001</v>
      </c>
    </row>
    <row r="104" spans="1:16" x14ac:dyDescent="0.15">
      <c r="A104" s="193"/>
      <c r="B104" s="198"/>
      <c r="C104" s="329"/>
      <c r="D104" s="201"/>
      <c r="E104" s="193"/>
      <c r="F104" s="193"/>
      <c r="G104" s="329"/>
      <c r="H104" s="201" t="s">
        <v>1280</v>
      </c>
      <c r="I104" s="329"/>
      <c r="J104" s="193"/>
      <c r="K104" s="193" t="s">
        <v>1314</v>
      </c>
      <c r="L104" s="329">
        <v>30206.84</v>
      </c>
      <c r="M104" s="193" t="s">
        <v>1296</v>
      </c>
      <c r="N104" s="329">
        <f>G90+G91+N103-I104-L104</f>
        <v>284179.89430000004</v>
      </c>
      <c r="O104" s="329">
        <f t="shared" si="35"/>
        <v>284179.89429999999</v>
      </c>
    </row>
    <row r="105" spans="1:16" x14ac:dyDescent="0.15">
      <c r="A105" s="193"/>
      <c r="B105" s="198"/>
      <c r="C105" s="329"/>
      <c r="D105" s="201"/>
      <c r="E105" s="193"/>
      <c r="F105" s="203"/>
      <c r="G105" s="329"/>
      <c r="H105" s="201" t="s">
        <v>1280</v>
      </c>
      <c r="I105" s="329"/>
      <c r="J105" s="193"/>
      <c r="K105" s="193" t="s">
        <v>1314</v>
      </c>
      <c r="L105" s="329">
        <v>331.33</v>
      </c>
      <c r="M105" s="193" t="s">
        <v>1296</v>
      </c>
      <c r="N105" s="329">
        <f t="shared" si="34"/>
        <v>283848.56430000003</v>
      </c>
      <c r="O105" s="329">
        <f t="shared" si="35"/>
        <v>283848.56429999997</v>
      </c>
    </row>
    <row r="106" spans="1:16" x14ac:dyDescent="0.15">
      <c r="A106" s="193"/>
      <c r="B106" s="198"/>
      <c r="C106" s="329"/>
      <c r="D106" s="201" t="s">
        <v>1280</v>
      </c>
      <c r="E106" s="193" t="s">
        <v>319</v>
      </c>
      <c r="F106" s="203" t="s">
        <v>1282</v>
      </c>
      <c r="G106" s="329">
        <v>134635.959</v>
      </c>
      <c r="H106" s="201" t="s">
        <v>1280</v>
      </c>
      <c r="I106" s="329"/>
      <c r="J106" s="193"/>
      <c r="K106" s="193" t="s">
        <v>1314</v>
      </c>
      <c r="L106" s="329">
        <v>2930.05</v>
      </c>
      <c r="M106" s="193" t="s">
        <v>1296</v>
      </c>
      <c r="N106" s="329">
        <f t="shared" si="34"/>
        <v>280918.51430000004</v>
      </c>
      <c r="O106" s="329">
        <f t="shared" si="35"/>
        <v>415554.47330000001</v>
      </c>
    </row>
    <row r="107" spans="1:16" hidden="1" x14ac:dyDescent="0.15">
      <c r="A107" s="193"/>
      <c r="B107" s="198"/>
      <c r="C107" s="329"/>
      <c r="D107" s="201"/>
      <c r="E107" s="193"/>
      <c r="F107" s="203"/>
      <c r="G107" s="329"/>
      <c r="H107" s="201"/>
      <c r="I107" s="329"/>
      <c r="J107" s="193"/>
      <c r="K107" s="193"/>
      <c r="L107" s="329"/>
      <c r="M107" s="203"/>
      <c r="N107" s="329">
        <f t="shared" si="28"/>
        <v>280918.51430000004</v>
      </c>
      <c r="O107" s="329">
        <f t="shared" si="29"/>
        <v>415554.47330000001</v>
      </c>
    </row>
    <row r="108" spans="1:16" hidden="1" x14ac:dyDescent="0.15">
      <c r="A108" s="193"/>
      <c r="B108" s="198"/>
      <c r="C108" s="329"/>
      <c r="D108" s="201"/>
      <c r="E108" s="193"/>
      <c r="F108" s="203"/>
      <c r="G108" s="329"/>
      <c r="H108" s="201"/>
      <c r="I108" s="329"/>
      <c r="J108" s="193"/>
      <c r="K108" s="193"/>
      <c r="L108" s="329"/>
      <c r="M108" s="193"/>
      <c r="N108" s="329">
        <f t="shared" si="28"/>
        <v>280918.51430000004</v>
      </c>
      <c r="O108" s="329">
        <f t="shared" si="29"/>
        <v>415554.47330000001</v>
      </c>
    </row>
    <row r="109" spans="1:16" hidden="1" x14ac:dyDescent="0.15">
      <c r="A109" s="193"/>
      <c r="B109" s="198"/>
      <c r="C109" s="329"/>
      <c r="D109" s="201"/>
      <c r="E109" s="193"/>
      <c r="F109" s="203"/>
      <c r="G109" s="329"/>
      <c r="H109" s="201"/>
      <c r="I109" s="329"/>
      <c r="J109" s="203"/>
      <c r="K109" s="193"/>
      <c r="L109" s="329"/>
      <c r="M109" s="203"/>
      <c r="N109" s="329">
        <f t="shared" si="28"/>
        <v>280918.51430000004</v>
      </c>
      <c r="O109" s="329">
        <f t="shared" si="29"/>
        <v>415554.47330000001</v>
      </c>
    </row>
    <row r="110" spans="1:16" hidden="1" x14ac:dyDescent="0.15">
      <c r="A110" s="193"/>
      <c r="B110" s="198"/>
      <c r="C110" s="329"/>
      <c r="D110" s="201"/>
      <c r="E110" s="193"/>
      <c r="F110" s="203"/>
      <c r="G110" s="329"/>
      <c r="H110" s="201"/>
      <c r="I110" s="329"/>
      <c r="J110" s="203"/>
      <c r="K110" s="193"/>
      <c r="L110" s="329"/>
      <c r="M110" s="203"/>
      <c r="N110" s="329">
        <f t="shared" si="28"/>
        <v>280918.51430000004</v>
      </c>
      <c r="O110" s="329">
        <f t="shared" si="29"/>
        <v>415554.47330000001</v>
      </c>
    </row>
    <row r="111" spans="1:16" hidden="1" x14ac:dyDescent="0.15">
      <c r="A111" s="193"/>
      <c r="B111" s="198"/>
      <c r="C111" s="329"/>
      <c r="D111" s="201"/>
      <c r="E111" s="193"/>
      <c r="F111" s="203"/>
      <c r="G111" s="329"/>
      <c r="H111" s="201"/>
      <c r="I111" s="329"/>
      <c r="J111" s="193"/>
      <c r="K111" s="193"/>
      <c r="L111" s="329"/>
      <c r="M111" s="203"/>
      <c r="N111" s="329">
        <f t="shared" si="28"/>
        <v>280918.51430000004</v>
      </c>
      <c r="O111" s="329">
        <f t="shared" si="29"/>
        <v>415554.47330000001</v>
      </c>
      <c r="P111" s="259"/>
    </row>
    <row r="112" spans="1:16" hidden="1" x14ac:dyDescent="0.15">
      <c r="A112" s="193"/>
      <c r="B112" s="198"/>
      <c r="C112" s="329"/>
      <c r="D112" s="201"/>
      <c r="E112" s="193"/>
      <c r="F112" s="203"/>
      <c r="G112" s="329"/>
      <c r="H112" s="201"/>
      <c r="I112" s="329"/>
      <c r="J112" s="193"/>
      <c r="K112" s="193"/>
      <c r="L112" s="329"/>
      <c r="M112" s="203"/>
      <c r="N112" s="329">
        <f t="shared" si="28"/>
        <v>280918.51430000004</v>
      </c>
      <c r="O112" s="329">
        <f t="shared" si="29"/>
        <v>415554.47330000001</v>
      </c>
      <c r="P112" s="259"/>
    </row>
    <row r="113" spans="1:16" hidden="1" x14ac:dyDescent="0.15">
      <c r="A113" s="193"/>
      <c r="B113" s="198"/>
      <c r="C113" s="329"/>
      <c r="D113" s="201"/>
      <c r="E113" s="193"/>
      <c r="F113" s="205"/>
      <c r="G113" s="329"/>
      <c r="H113" s="201"/>
      <c r="I113" s="329"/>
      <c r="J113" s="203"/>
      <c r="K113" s="193"/>
      <c r="L113" s="329"/>
      <c r="M113" s="203"/>
      <c r="N113" s="329">
        <f t="shared" si="28"/>
        <v>280918.51430000004</v>
      </c>
      <c r="O113" s="329">
        <f t="shared" si="29"/>
        <v>415554.47330000001</v>
      </c>
      <c r="P113" s="259"/>
    </row>
    <row r="114" spans="1:16" hidden="1" x14ac:dyDescent="0.15">
      <c r="A114" s="193"/>
      <c r="B114" s="198"/>
      <c r="C114" s="329"/>
      <c r="D114" s="201"/>
      <c r="E114" s="193"/>
      <c r="F114" s="205"/>
      <c r="G114" s="329"/>
      <c r="H114" s="201"/>
      <c r="I114" s="329"/>
      <c r="J114" s="193"/>
      <c r="K114" s="193"/>
      <c r="L114" s="329"/>
      <c r="M114" s="203"/>
      <c r="N114" s="329">
        <f t="shared" si="28"/>
        <v>280918.51430000004</v>
      </c>
      <c r="O114" s="329">
        <f t="shared" si="29"/>
        <v>415554.47330000001</v>
      </c>
      <c r="P114" s="259"/>
    </row>
    <row r="115" spans="1:16" hidden="1" x14ac:dyDescent="0.15">
      <c r="A115" s="193"/>
      <c r="B115" s="198"/>
      <c r="C115" s="329"/>
      <c r="D115" s="201"/>
      <c r="E115" s="193"/>
      <c r="F115" s="205"/>
      <c r="G115" s="329"/>
      <c r="H115" s="201"/>
      <c r="I115" s="329"/>
      <c r="J115" s="193"/>
      <c r="K115" s="193"/>
      <c r="L115" s="329"/>
      <c r="M115" s="203"/>
      <c r="N115" s="329">
        <f t="shared" si="28"/>
        <v>280918.51430000004</v>
      </c>
      <c r="O115" s="329">
        <f t="shared" si="29"/>
        <v>415554.47330000001</v>
      </c>
      <c r="P115" s="259"/>
    </row>
    <row r="116" spans="1:16" hidden="1" x14ac:dyDescent="0.15">
      <c r="A116" s="193"/>
      <c r="B116" s="198"/>
      <c r="C116" s="329"/>
      <c r="D116" s="201"/>
      <c r="E116" s="193"/>
      <c r="F116" s="205"/>
      <c r="G116" s="329"/>
      <c r="H116" s="201"/>
      <c r="I116" s="329"/>
      <c r="J116" s="193"/>
      <c r="K116" s="193"/>
      <c r="L116" s="329"/>
      <c r="M116" s="203"/>
      <c r="N116" s="329">
        <f t="shared" si="28"/>
        <v>280918.51430000004</v>
      </c>
      <c r="O116" s="329">
        <f t="shared" si="29"/>
        <v>415554.47330000001</v>
      </c>
      <c r="P116" s="259"/>
    </row>
    <row r="117" spans="1:16" hidden="1" x14ac:dyDescent="0.15">
      <c r="A117" s="193"/>
      <c r="B117" s="198"/>
      <c r="C117" s="329"/>
      <c r="D117" s="201"/>
      <c r="E117" s="193"/>
      <c r="F117" s="205"/>
      <c r="G117" s="329"/>
      <c r="H117" s="201"/>
      <c r="I117" s="329"/>
      <c r="J117" s="193"/>
      <c r="K117" s="193"/>
      <c r="L117" s="329"/>
      <c r="M117" s="203"/>
      <c r="N117" s="329">
        <f t="shared" si="28"/>
        <v>280918.51430000004</v>
      </c>
      <c r="O117" s="329">
        <f t="shared" si="29"/>
        <v>415554.47330000001</v>
      </c>
      <c r="P117" s="259"/>
    </row>
    <row r="118" spans="1:16" hidden="1" x14ac:dyDescent="0.15">
      <c r="A118" s="193"/>
      <c r="B118" s="198"/>
      <c r="C118" s="329"/>
      <c r="D118" s="201"/>
      <c r="E118" s="193"/>
      <c r="F118" s="205"/>
      <c r="G118" s="329"/>
      <c r="H118" s="201"/>
      <c r="I118" s="329"/>
      <c r="J118" s="203"/>
      <c r="K118" s="193"/>
      <c r="L118" s="329"/>
      <c r="M118" s="203"/>
      <c r="N118" s="329">
        <f t="shared" si="28"/>
        <v>280918.51430000004</v>
      </c>
      <c r="O118" s="329">
        <f t="shared" si="29"/>
        <v>415554.47330000001</v>
      </c>
      <c r="P118" s="259"/>
    </row>
    <row r="119" spans="1:16" hidden="1" x14ac:dyDescent="0.15">
      <c r="A119" s="193"/>
      <c r="B119" s="198"/>
      <c r="C119" s="329"/>
      <c r="D119" s="201"/>
      <c r="E119" s="193"/>
      <c r="F119" s="203"/>
      <c r="G119" s="329"/>
      <c r="H119" s="201"/>
      <c r="I119" s="329"/>
      <c r="J119" s="203"/>
      <c r="K119" s="193"/>
      <c r="L119" s="329"/>
      <c r="M119" s="203"/>
      <c r="N119" s="329">
        <f t="shared" si="28"/>
        <v>280918.51430000004</v>
      </c>
      <c r="O119" s="329">
        <f t="shared" si="29"/>
        <v>415554.47330000001</v>
      </c>
      <c r="P119" s="259"/>
    </row>
    <row r="120" spans="1:16" hidden="1" x14ac:dyDescent="0.15">
      <c r="A120" s="193"/>
      <c r="B120" s="198"/>
      <c r="C120" s="329"/>
      <c r="D120" s="201"/>
      <c r="E120" s="193"/>
      <c r="F120" s="203"/>
      <c r="G120" s="329"/>
      <c r="H120" s="201"/>
      <c r="I120" s="329"/>
      <c r="J120" s="203"/>
      <c r="K120" s="193"/>
      <c r="L120" s="329"/>
      <c r="M120" s="203"/>
      <c r="N120" s="329">
        <f t="shared" si="28"/>
        <v>280918.51430000004</v>
      </c>
      <c r="O120" s="329">
        <f t="shared" si="29"/>
        <v>415554.47330000001</v>
      </c>
      <c r="P120" s="259"/>
    </row>
    <row r="121" spans="1:16" hidden="1" x14ac:dyDescent="0.15">
      <c r="A121" s="193"/>
      <c r="B121" s="198"/>
      <c r="C121" s="329"/>
      <c r="D121" s="201"/>
      <c r="E121" s="193"/>
      <c r="F121" s="203"/>
      <c r="G121" s="329"/>
      <c r="H121" s="201"/>
      <c r="I121" s="329"/>
      <c r="J121" s="193"/>
      <c r="K121" s="193"/>
      <c r="L121" s="329"/>
      <c r="M121" s="203"/>
      <c r="N121" s="329">
        <f t="shared" si="28"/>
        <v>280918.51430000004</v>
      </c>
      <c r="O121" s="329">
        <f t="shared" si="29"/>
        <v>415554.47330000001</v>
      </c>
      <c r="P121" s="259"/>
    </row>
    <row r="122" spans="1:16" hidden="1" x14ac:dyDescent="0.15">
      <c r="A122" s="193"/>
      <c r="B122" s="198"/>
      <c r="C122" s="329"/>
      <c r="D122" s="201"/>
      <c r="E122" s="193"/>
      <c r="F122" s="203"/>
      <c r="G122" s="329"/>
      <c r="H122" s="201"/>
      <c r="I122" s="329"/>
      <c r="J122" s="193"/>
      <c r="K122" s="193"/>
      <c r="L122" s="329"/>
      <c r="M122" s="203"/>
      <c r="N122" s="329">
        <f t="shared" si="28"/>
        <v>280918.51430000004</v>
      </c>
      <c r="O122" s="329">
        <f t="shared" si="29"/>
        <v>415554.47330000001</v>
      </c>
      <c r="P122" s="259"/>
    </row>
    <row r="123" spans="1:16" hidden="1" x14ac:dyDescent="0.15">
      <c r="A123" s="193"/>
      <c r="B123" s="198"/>
      <c r="C123" s="329"/>
      <c r="D123" s="201"/>
      <c r="E123" s="193"/>
      <c r="F123" s="203"/>
      <c r="G123" s="329"/>
      <c r="H123" s="201"/>
      <c r="I123" s="329"/>
      <c r="J123" s="193"/>
      <c r="K123" s="193"/>
      <c r="L123" s="329"/>
      <c r="M123" s="203"/>
      <c r="N123" s="329">
        <f t="shared" si="28"/>
        <v>280918.51430000004</v>
      </c>
      <c r="O123" s="329">
        <f t="shared" si="29"/>
        <v>415554.47330000001</v>
      </c>
      <c r="P123" s="259"/>
    </row>
    <row r="124" spans="1:16" hidden="1" x14ac:dyDescent="0.15">
      <c r="A124" s="193"/>
      <c r="B124" s="198"/>
      <c r="C124" s="329"/>
      <c r="D124" s="201"/>
      <c r="E124" s="193"/>
      <c r="F124" s="203"/>
      <c r="G124" s="329"/>
      <c r="H124" s="201"/>
      <c r="I124" s="329"/>
      <c r="J124" s="193"/>
      <c r="K124" s="193"/>
      <c r="L124" s="329"/>
      <c r="M124" s="203"/>
      <c r="N124" s="329">
        <f t="shared" si="28"/>
        <v>280918.51430000004</v>
      </c>
      <c r="O124" s="329">
        <f t="shared" si="29"/>
        <v>415554.47330000001</v>
      </c>
      <c r="P124" s="259"/>
    </row>
    <row r="125" spans="1:16" hidden="1" x14ac:dyDescent="0.15">
      <c r="A125" s="193"/>
      <c r="B125" s="198"/>
      <c r="C125" s="329"/>
      <c r="D125" s="201"/>
      <c r="E125" s="193"/>
      <c r="F125" s="203"/>
      <c r="G125" s="329"/>
      <c r="H125" s="201"/>
      <c r="I125" s="329"/>
      <c r="J125" s="193"/>
      <c r="K125" s="193"/>
      <c r="L125" s="329"/>
      <c r="M125" s="203"/>
      <c r="N125" s="329">
        <f t="shared" si="28"/>
        <v>280918.51430000004</v>
      </c>
      <c r="O125" s="329">
        <f t="shared" si="29"/>
        <v>415554.47330000001</v>
      </c>
      <c r="P125" s="259"/>
    </row>
    <row r="126" spans="1:16" hidden="1" x14ac:dyDescent="0.15">
      <c r="A126" s="193"/>
      <c r="B126" s="198"/>
      <c r="C126" s="329"/>
      <c r="D126" s="201"/>
      <c r="E126" s="193"/>
      <c r="F126" s="203"/>
      <c r="G126" s="329"/>
      <c r="H126" s="201"/>
      <c r="I126" s="329"/>
      <c r="J126" s="203"/>
      <c r="K126" s="193"/>
      <c r="L126" s="329"/>
      <c r="M126" s="193"/>
      <c r="N126" s="329">
        <f t="shared" si="28"/>
        <v>280918.51430000004</v>
      </c>
      <c r="O126" s="329">
        <f t="shared" si="29"/>
        <v>415554.47330000001</v>
      </c>
      <c r="P126" s="259"/>
    </row>
    <row r="127" spans="1:16" hidden="1" x14ac:dyDescent="0.15">
      <c r="A127" s="193"/>
      <c r="B127" s="193"/>
      <c r="C127" s="329"/>
      <c r="D127" s="216"/>
      <c r="E127" s="193"/>
      <c r="F127" s="193"/>
      <c r="G127" s="329"/>
      <c r="H127" s="216"/>
      <c r="I127" s="329"/>
      <c r="J127" s="203"/>
      <c r="K127" s="193"/>
      <c r="L127" s="329"/>
      <c r="M127" s="203"/>
      <c r="N127" s="329">
        <f t="shared" si="28"/>
        <v>280918.51430000004</v>
      </c>
      <c r="O127" s="329">
        <f t="shared" si="29"/>
        <v>415554.47330000001</v>
      </c>
    </row>
    <row r="128" spans="1:16" hidden="1" x14ac:dyDescent="0.15">
      <c r="A128" s="193"/>
      <c r="B128" s="193"/>
      <c r="C128" s="329"/>
      <c r="D128" s="216"/>
      <c r="E128" s="193"/>
      <c r="F128" s="203"/>
      <c r="G128" s="329"/>
      <c r="H128" s="216"/>
      <c r="I128" s="329"/>
      <c r="J128" s="203"/>
      <c r="K128" s="193"/>
      <c r="L128" s="329"/>
      <c r="M128" s="203"/>
      <c r="N128" s="329">
        <f t="shared" si="28"/>
        <v>280918.51430000004</v>
      </c>
      <c r="O128" s="329">
        <f t="shared" si="29"/>
        <v>415554.47330000001</v>
      </c>
    </row>
    <row r="129" spans="1:16" hidden="1" x14ac:dyDescent="0.15">
      <c r="A129" s="193"/>
      <c r="B129" s="193"/>
      <c r="C129" s="329"/>
      <c r="D129" s="216"/>
      <c r="E129" s="193"/>
      <c r="F129" s="203"/>
      <c r="G129" s="329"/>
      <c r="H129" s="216"/>
      <c r="I129" s="329"/>
      <c r="J129" s="193"/>
      <c r="K129" s="193"/>
      <c r="L129" s="329"/>
      <c r="M129" s="193"/>
      <c r="N129" s="329">
        <f t="shared" si="28"/>
        <v>280918.51430000004</v>
      </c>
      <c r="O129" s="329">
        <f t="shared" si="29"/>
        <v>415554.47330000001</v>
      </c>
    </row>
    <row r="130" spans="1:16" hidden="1" x14ac:dyDescent="0.15">
      <c r="A130" s="193"/>
      <c r="B130" s="193"/>
      <c r="C130" s="329"/>
      <c r="D130" s="216"/>
      <c r="E130" s="193"/>
      <c r="F130" s="203"/>
      <c r="G130" s="329"/>
      <c r="H130" s="216"/>
      <c r="I130" s="329"/>
      <c r="J130" s="193"/>
      <c r="K130" s="193"/>
      <c r="L130" s="329"/>
      <c r="M130" s="193"/>
      <c r="N130" s="329">
        <f t="shared" si="28"/>
        <v>280918.51430000004</v>
      </c>
      <c r="O130" s="329">
        <f t="shared" si="29"/>
        <v>415554.47330000001</v>
      </c>
    </row>
    <row r="131" spans="1:16" hidden="1" x14ac:dyDescent="0.15">
      <c r="A131" s="193"/>
      <c r="B131" s="193"/>
      <c r="C131" s="329"/>
      <c r="D131" s="216"/>
      <c r="E131" s="193"/>
      <c r="F131" s="203"/>
      <c r="G131" s="329"/>
      <c r="H131" s="216"/>
      <c r="I131" s="329"/>
      <c r="J131" s="193"/>
      <c r="K131" s="193"/>
      <c r="L131" s="329"/>
      <c r="M131" s="193"/>
      <c r="N131" s="329">
        <f t="shared" si="28"/>
        <v>280918.51430000004</v>
      </c>
      <c r="O131" s="329">
        <f t="shared" si="29"/>
        <v>415554.47330000001</v>
      </c>
    </row>
    <row r="132" spans="1:16" hidden="1" x14ac:dyDescent="0.15">
      <c r="A132" s="193"/>
      <c r="B132" s="193"/>
      <c r="C132" s="329"/>
      <c r="D132" s="216"/>
      <c r="E132" s="193"/>
      <c r="F132" s="193"/>
      <c r="G132" s="329"/>
      <c r="H132" s="216"/>
      <c r="I132" s="329"/>
      <c r="J132" s="193"/>
      <c r="K132" s="193"/>
      <c r="L132" s="329"/>
      <c r="M132" s="193"/>
      <c r="N132" s="329">
        <f t="shared" si="28"/>
        <v>280918.51430000004</v>
      </c>
      <c r="O132" s="329">
        <f t="shared" si="29"/>
        <v>415554.47330000001</v>
      </c>
    </row>
    <row r="133" spans="1:16" x14ac:dyDescent="0.15">
      <c r="A133" s="220"/>
      <c r="B133" s="220"/>
      <c r="C133" s="334"/>
      <c r="D133" s="222"/>
      <c r="E133" s="220"/>
      <c r="F133" s="220"/>
      <c r="G133" s="334"/>
      <c r="H133" s="222"/>
      <c r="I133" s="334"/>
      <c r="J133" s="220"/>
      <c r="K133" s="220"/>
      <c r="L133" s="334"/>
      <c r="M133" s="220"/>
      <c r="N133" s="329">
        <f t="shared" si="28"/>
        <v>280918.51430000004</v>
      </c>
      <c r="O133" s="329">
        <f t="shared" si="29"/>
        <v>415554.47330000001</v>
      </c>
    </row>
    <row r="134" spans="1:16" x14ac:dyDescent="0.15">
      <c r="A134" s="224"/>
      <c r="B134" s="224"/>
      <c r="C134" s="335">
        <f>SUM(C7:C133)</f>
        <v>756343.59470000013</v>
      </c>
      <c r="D134" s="224"/>
      <c r="E134" s="224"/>
      <c r="F134" s="224"/>
      <c r="G134" s="335">
        <f>SUM(G7:G132)</f>
        <v>3413251.0620000004</v>
      </c>
      <c r="H134" s="226"/>
      <c r="I134" s="335">
        <f>SUM(I7:I132)</f>
        <v>2507347.9433999998</v>
      </c>
      <c r="J134" s="224"/>
      <c r="K134" s="224"/>
      <c r="L134" s="335">
        <f>SUM(L9:L132)</f>
        <v>1246692.2400000005</v>
      </c>
      <c r="M134" s="224"/>
      <c r="N134" s="227"/>
      <c r="O134" s="228">
        <f>C134+G134-I134-L134</f>
        <v>415554.47330000042</v>
      </c>
      <c r="P134" s="259"/>
    </row>
    <row r="135" spans="1:16" x14ac:dyDescent="0.15">
      <c r="A135" s="230"/>
      <c r="B135" s="615"/>
      <c r="C135" s="615"/>
      <c r="D135" s="615"/>
      <c r="E135" s="231"/>
      <c r="F135" s="392"/>
      <c r="G135" s="232"/>
      <c r="H135" s="233"/>
      <c r="I135" s="234"/>
      <c r="J135" s="272"/>
      <c r="K135" s="235" t="s">
        <v>200</v>
      </c>
      <c r="L135" s="236">
        <f>+L134+I134</f>
        <v>3754040.1834000004</v>
      </c>
      <c r="M135" s="284"/>
      <c r="N135" s="330">
        <f>+N133</f>
        <v>280918.51430000004</v>
      </c>
      <c r="O135" s="331" t="s">
        <v>1296</v>
      </c>
      <c r="P135" s="259"/>
    </row>
    <row r="136" spans="1:16" x14ac:dyDescent="0.15">
      <c r="A136" s="181"/>
      <c r="B136" s="393"/>
      <c r="C136" s="336"/>
      <c r="D136" s="393"/>
      <c r="E136" s="231"/>
      <c r="F136" s="392"/>
      <c r="G136" s="232"/>
      <c r="H136" s="233"/>
      <c r="I136" s="234"/>
      <c r="J136" s="273"/>
      <c r="K136" s="235"/>
      <c r="L136" s="236"/>
      <c r="M136" s="284"/>
      <c r="N136" s="330">
        <f>+G106</f>
        <v>134635.959</v>
      </c>
      <c r="O136" s="203" t="s">
        <v>1282</v>
      </c>
    </row>
    <row r="137" spans="1:16" x14ac:dyDescent="0.15">
      <c r="A137" s="241" t="s">
        <v>1298</v>
      </c>
      <c r="B137" s="394" t="s">
        <v>1301</v>
      </c>
      <c r="C137" s="336"/>
      <c r="D137" s="393"/>
      <c r="E137" s="231" t="s">
        <v>67</v>
      </c>
      <c r="F137" s="392">
        <v>1665740.67</v>
      </c>
      <c r="G137" s="232" t="s">
        <v>98</v>
      </c>
      <c r="H137" s="233">
        <v>40854</v>
      </c>
      <c r="I137" s="234" t="s">
        <v>199</v>
      </c>
      <c r="J137" s="273">
        <v>36432.36</v>
      </c>
      <c r="K137" s="235"/>
      <c r="L137" s="236"/>
      <c r="M137" s="235"/>
      <c r="N137" s="330"/>
      <c r="O137" s="331"/>
    </row>
    <row r="138" spans="1:16" x14ac:dyDescent="0.15">
      <c r="A138" s="241" t="s">
        <v>1299</v>
      </c>
      <c r="B138" s="394" t="s">
        <v>1302</v>
      </c>
      <c r="C138" s="336"/>
      <c r="D138" s="393"/>
      <c r="E138" s="231" t="s">
        <v>67</v>
      </c>
      <c r="F138" s="392">
        <v>2014302.38</v>
      </c>
      <c r="G138" s="232" t="s">
        <v>98</v>
      </c>
      <c r="H138" s="233">
        <v>40857</v>
      </c>
      <c r="I138" s="234" t="s">
        <v>199</v>
      </c>
      <c r="J138" s="273">
        <v>39165.195000000007</v>
      </c>
      <c r="K138" s="235"/>
      <c r="L138" s="236"/>
      <c r="M138" s="235"/>
      <c r="N138" s="330"/>
      <c r="O138" s="331"/>
    </row>
    <row r="139" spans="1:16" x14ac:dyDescent="0.15">
      <c r="A139" s="241" t="s">
        <v>1284</v>
      </c>
      <c r="B139" s="394" t="s">
        <v>1303</v>
      </c>
      <c r="C139" s="336"/>
      <c r="D139" s="393"/>
      <c r="E139" s="231" t="s">
        <v>67</v>
      </c>
      <c r="F139" s="392">
        <v>2444526.19</v>
      </c>
      <c r="G139" s="232" t="s">
        <v>98</v>
      </c>
      <c r="H139" s="233">
        <v>40858</v>
      </c>
      <c r="I139" s="234" t="s">
        <v>199</v>
      </c>
      <c r="J139" s="273">
        <v>10634.934999999999</v>
      </c>
      <c r="K139" s="235"/>
      <c r="L139" s="236"/>
      <c r="M139" s="235"/>
      <c r="N139" s="330"/>
      <c r="O139" s="331"/>
    </row>
    <row r="140" spans="1:16" x14ac:dyDescent="0.15">
      <c r="A140" s="181" t="s">
        <v>1287</v>
      </c>
      <c r="B140" s="394" t="s">
        <v>1304</v>
      </c>
      <c r="C140" s="336"/>
      <c r="D140" s="393"/>
      <c r="E140" s="231" t="s">
        <v>67</v>
      </c>
      <c r="F140" s="392">
        <v>1411548.67</v>
      </c>
      <c r="G140" s="232" t="s">
        <v>98</v>
      </c>
      <c r="H140" s="233">
        <v>40861</v>
      </c>
      <c r="I140" s="234" t="s">
        <v>199</v>
      </c>
      <c r="J140" s="273">
        <v>27154.224999999999</v>
      </c>
      <c r="K140" s="235"/>
      <c r="L140" s="236"/>
      <c r="M140" s="235"/>
      <c r="N140" s="330"/>
      <c r="O140" s="331"/>
    </row>
    <row r="141" spans="1:16" ht="12" customHeight="1" x14ac:dyDescent="0.15">
      <c r="A141" s="181" t="s">
        <v>1288</v>
      </c>
      <c r="B141" s="394" t="s">
        <v>1305</v>
      </c>
      <c r="C141" s="336"/>
      <c r="D141" s="393"/>
      <c r="E141" s="231" t="s">
        <v>67</v>
      </c>
      <c r="F141" s="392">
        <v>3566511.09</v>
      </c>
      <c r="G141" s="232" t="s">
        <v>98</v>
      </c>
      <c r="H141" s="233">
        <v>40862</v>
      </c>
      <c r="I141" s="234" t="s">
        <v>199</v>
      </c>
      <c r="J141" s="273">
        <v>38915.574999999997</v>
      </c>
      <c r="K141" s="235"/>
      <c r="L141" s="236"/>
      <c r="M141" s="235"/>
      <c r="N141" s="330"/>
      <c r="O141" s="331"/>
    </row>
    <row r="142" spans="1:16" ht="12" customHeight="1" x14ac:dyDescent="0.15">
      <c r="A142" s="181" t="s">
        <v>1290</v>
      </c>
      <c r="B142" s="394" t="s">
        <v>1306</v>
      </c>
      <c r="C142" s="336"/>
      <c r="D142" s="393"/>
      <c r="E142" s="231" t="s">
        <v>67</v>
      </c>
      <c r="F142" s="392">
        <v>3595119.02</v>
      </c>
      <c r="G142" s="232" t="s">
        <v>98</v>
      </c>
      <c r="H142" s="233">
        <v>40865</v>
      </c>
      <c r="I142" s="234" t="s">
        <v>199</v>
      </c>
      <c r="J142" s="273">
        <v>38371.340000000004</v>
      </c>
      <c r="K142" s="235"/>
      <c r="L142" s="236"/>
      <c r="M142" s="235"/>
      <c r="N142" s="330"/>
      <c r="O142" s="331"/>
    </row>
    <row r="143" spans="1:16" ht="11.25" customHeight="1" x14ac:dyDescent="0.15">
      <c r="A143" s="241" t="s">
        <v>1291</v>
      </c>
      <c r="B143" s="394" t="s">
        <v>1307</v>
      </c>
      <c r="C143" s="336"/>
      <c r="D143" s="393"/>
      <c r="E143" s="231" t="s">
        <v>67</v>
      </c>
      <c r="F143" s="392">
        <v>2419393.91</v>
      </c>
      <c r="G143" s="232" t="s">
        <v>98</v>
      </c>
      <c r="H143" s="233">
        <v>40868</v>
      </c>
      <c r="I143" s="234" t="s">
        <v>199</v>
      </c>
      <c r="J143" s="273">
        <v>92710.87000000001</v>
      </c>
      <c r="K143" s="235"/>
      <c r="L143" s="236"/>
      <c r="M143" s="235"/>
      <c r="N143" s="330"/>
      <c r="O143" s="385"/>
    </row>
    <row r="144" spans="1:16" x14ac:dyDescent="0.15">
      <c r="A144" s="181" t="s">
        <v>1293</v>
      </c>
      <c r="B144" s="394" t="s">
        <v>1308</v>
      </c>
      <c r="C144" s="336"/>
      <c r="D144" s="393"/>
      <c r="E144" s="231" t="s">
        <v>67</v>
      </c>
      <c r="F144" s="392">
        <v>1661762.26</v>
      </c>
      <c r="G144" s="232" t="s">
        <v>98</v>
      </c>
      <c r="H144" s="233">
        <v>40868</v>
      </c>
      <c r="I144" s="234" t="s">
        <v>199</v>
      </c>
      <c r="J144" s="273">
        <v>35101.519999999997</v>
      </c>
      <c r="K144" s="235"/>
      <c r="L144" s="236"/>
      <c r="M144" s="266">
        <f>+O144-O134</f>
        <v>0</v>
      </c>
      <c r="N144" s="228" t="s">
        <v>56</v>
      </c>
      <c r="O144" s="333">
        <f>SUM(N135:N143)</f>
        <v>415554.47330000007</v>
      </c>
      <c r="P144" s="259"/>
    </row>
    <row r="145" spans="1:16" x14ac:dyDescent="0.15">
      <c r="A145" s="181" t="s">
        <v>1294</v>
      </c>
      <c r="B145" s="394" t="s">
        <v>1309</v>
      </c>
      <c r="C145" s="336"/>
      <c r="D145" s="393"/>
      <c r="E145" s="231" t="s">
        <v>67</v>
      </c>
      <c r="F145" s="392">
        <v>2081110.25</v>
      </c>
      <c r="G145" s="232" t="s">
        <v>98</v>
      </c>
      <c r="H145" s="233">
        <v>40869</v>
      </c>
      <c r="I145" s="234" t="s">
        <v>199</v>
      </c>
      <c r="J145" s="273">
        <v>40379.623</v>
      </c>
      <c r="K145" s="235"/>
      <c r="L145" s="236"/>
      <c r="M145" s="266"/>
      <c r="N145" s="366"/>
      <c r="O145" s="367"/>
      <c r="P145" s="259"/>
    </row>
    <row r="146" spans="1:16" ht="12" thickBot="1" x14ac:dyDescent="0.2">
      <c r="A146" s="181"/>
      <c r="B146" s="181"/>
      <c r="C146" s="348"/>
      <c r="F146" s="181"/>
      <c r="G146" s="181"/>
      <c r="I146" s="180" t="s">
        <v>1283</v>
      </c>
      <c r="J146" s="395">
        <f>SUM(J137:J145)</f>
        <v>358865.64300000004</v>
      </c>
      <c r="K146" s="235"/>
      <c r="L146" s="236"/>
      <c r="M146" s="266"/>
      <c r="N146" s="366"/>
      <c r="O146" s="367"/>
      <c r="P146" s="259"/>
    </row>
    <row r="147" spans="1:16" ht="12" thickTop="1" x14ac:dyDescent="0.15">
      <c r="A147" s="181" t="s">
        <v>1244</v>
      </c>
      <c r="B147" s="394" t="s">
        <v>1248</v>
      </c>
      <c r="C147" s="336"/>
      <c r="D147" s="393"/>
      <c r="E147" s="231" t="s">
        <v>67</v>
      </c>
      <c r="F147" s="392">
        <v>26585325.949999999</v>
      </c>
      <c r="G147" s="232" t="s">
        <v>98</v>
      </c>
      <c r="H147" s="233">
        <v>40833</v>
      </c>
      <c r="I147" s="234" t="s">
        <v>199</v>
      </c>
      <c r="J147" s="229">
        <v>13047.45</v>
      </c>
      <c r="K147" s="235"/>
      <c r="L147" s="236"/>
      <c r="M147" s="266"/>
      <c r="N147" s="366"/>
      <c r="O147" s="367"/>
      <c r="P147" s="259"/>
    </row>
    <row r="148" spans="1:16" x14ac:dyDescent="0.15">
      <c r="A148" s="181" t="s">
        <v>1281</v>
      </c>
      <c r="B148" s="394" t="s">
        <v>1310</v>
      </c>
      <c r="C148" s="336"/>
      <c r="D148" s="393"/>
      <c r="E148" s="231" t="s">
        <v>67</v>
      </c>
      <c r="F148" s="392">
        <v>22693551.16</v>
      </c>
      <c r="G148" s="232" t="s">
        <v>98</v>
      </c>
      <c r="H148" s="233">
        <v>40841</v>
      </c>
      <c r="I148" s="234" t="s">
        <v>199</v>
      </c>
      <c r="J148" s="229">
        <v>301609.56000000006</v>
      </c>
      <c r="K148" s="235"/>
      <c r="L148" s="236"/>
      <c r="M148" s="266"/>
      <c r="N148" s="366"/>
      <c r="O148" s="367"/>
      <c r="P148" s="259"/>
    </row>
    <row r="149" spans="1:16" x14ac:dyDescent="0.15">
      <c r="A149" s="181" t="s">
        <v>1282</v>
      </c>
      <c r="B149" s="394" t="s">
        <v>1311</v>
      </c>
      <c r="C149" s="336"/>
      <c r="D149" s="393"/>
      <c r="E149" s="231" t="s">
        <v>67</v>
      </c>
      <c r="F149" s="392">
        <v>36626176.880000003</v>
      </c>
      <c r="G149" s="232" t="s">
        <v>98</v>
      </c>
      <c r="H149" s="233">
        <v>40848</v>
      </c>
      <c r="I149" s="234" t="s">
        <v>199</v>
      </c>
      <c r="J149" s="229">
        <v>21308.447</v>
      </c>
      <c r="K149" s="235"/>
      <c r="L149" s="236"/>
      <c r="M149" s="266"/>
      <c r="N149" s="366"/>
      <c r="O149" s="367"/>
      <c r="P149" s="259"/>
    </row>
    <row r="150" spans="1:16" x14ac:dyDescent="0.15">
      <c r="A150" s="181" t="s">
        <v>1296</v>
      </c>
      <c r="B150" s="394" t="s">
        <v>1312</v>
      </c>
      <c r="C150" s="336"/>
      <c r="D150" s="393"/>
      <c r="E150" s="231" t="s">
        <v>67</v>
      </c>
      <c r="F150" s="392">
        <v>27106579.010000002</v>
      </c>
      <c r="G150" s="232" t="s">
        <v>98</v>
      </c>
      <c r="H150" s="233">
        <v>40857</v>
      </c>
      <c r="I150" s="234" t="s">
        <v>199</v>
      </c>
      <c r="J150" s="273">
        <v>551861.1399999999</v>
      </c>
      <c r="K150" s="235"/>
      <c r="L150" s="236"/>
      <c r="M150" s="266"/>
      <c r="N150" s="366"/>
      <c r="O150" s="367"/>
      <c r="P150" s="259"/>
    </row>
    <row r="151" spans="1:16" ht="12" thickBot="1" x14ac:dyDescent="0.2">
      <c r="A151" s="181"/>
      <c r="B151" s="180"/>
      <c r="C151" s="349"/>
      <c r="D151" s="350"/>
      <c r="E151" s="350"/>
      <c r="F151" s="350"/>
      <c r="G151" s="351"/>
      <c r="H151" s="233"/>
      <c r="I151" s="234" t="s">
        <v>320</v>
      </c>
      <c r="J151" s="274">
        <f>SUM(J147:J150)</f>
        <v>887826.59699999995</v>
      </c>
      <c r="K151" s="235"/>
      <c r="L151" s="236"/>
      <c r="M151" s="266"/>
      <c r="N151" s="366"/>
      <c r="O151" s="367"/>
      <c r="P151" s="259"/>
    </row>
    <row r="152" spans="1:16" ht="12" thickTop="1" x14ac:dyDescent="0.15">
      <c r="A152" s="181"/>
      <c r="B152" s="181"/>
      <c r="C152" s="348"/>
      <c r="F152" s="181"/>
      <c r="G152" s="181"/>
      <c r="J152" s="229"/>
      <c r="K152" s="235"/>
      <c r="L152" s="236"/>
      <c r="M152" s="266"/>
      <c r="N152" s="366"/>
      <c r="O152" s="367"/>
      <c r="P152" s="259"/>
    </row>
    <row r="153" spans="1:16" x14ac:dyDescent="0.15">
      <c r="A153" s="181"/>
      <c r="B153" s="181" t="s">
        <v>10</v>
      </c>
      <c r="C153" s="348" t="s">
        <v>1008</v>
      </c>
      <c r="D153" s="181" t="s">
        <v>1118</v>
      </c>
      <c r="E153" s="181" t="s">
        <v>871</v>
      </c>
      <c r="F153" s="181" t="s">
        <v>872</v>
      </c>
      <c r="G153" s="181" t="s">
        <v>18</v>
      </c>
      <c r="J153" s="229"/>
      <c r="K153" s="235"/>
      <c r="L153" s="236"/>
      <c r="M153" s="266"/>
      <c r="N153" s="366"/>
      <c r="O153" s="367"/>
      <c r="P153" s="259"/>
    </row>
    <row r="154" spans="1:16" x14ac:dyDescent="0.15">
      <c r="A154" s="241" t="s">
        <v>1298</v>
      </c>
      <c r="B154" s="180">
        <v>36432</v>
      </c>
      <c r="C154" s="349">
        <v>24.758700000000001</v>
      </c>
      <c r="D154" s="350">
        <f>+B154*C154</f>
        <v>902008.9584</v>
      </c>
      <c r="E154" s="350">
        <f>+D154*0.01</f>
        <v>9020.0895839999994</v>
      </c>
      <c r="F154" s="350">
        <f>+E154*0.1</f>
        <v>902.00895839999998</v>
      </c>
      <c r="G154" s="351">
        <f>+E154+F154</f>
        <v>9922.0985423999991</v>
      </c>
      <c r="J154" s="259"/>
    </row>
    <row r="155" spans="1:16" x14ac:dyDescent="0.15">
      <c r="A155" s="241" t="s">
        <v>1299</v>
      </c>
      <c r="B155" s="180">
        <v>39165</v>
      </c>
      <c r="C155" s="349">
        <v>24.785699999999999</v>
      </c>
      <c r="D155" s="350">
        <f t="shared" ref="D155:D162" si="36">+B155*C155</f>
        <v>970731.94049999991</v>
      </c>
      <c r="E155" s="350">
        <f t="shared" ref="E155:E167" si="37">+D155*0.01</f>
        <v>9707.3194050000002</v>
      </c>
      <c r="F155" s="350">
        <f t="shared" ref="F155:F167" si="38">+E155*0.1</f>
        <v>970.73194050000006</v>
      </c>
      <c r="G155" s="351">
        <f t="shared" ref="G155:G162" si="39">+E155+F155</f>
        <v>10678.0513455</v>
      </c>
      <c r="J155" s="259"/>
    </row>
    <row r="156" spans="1:16" x14ac:dyDescent="0.15">
      <c r="A156" s="241" t="s">
        <v>1284</v>
      </c>
      <c r="B156" s="180">
        <v>10635</v>
      </c>
      <c r="C156" s="349">
        <v>24.724499999999999</v>
      </c>
      <c r="D156" s="350">
        <f t="shared" si="36"/>
        <v>262945.0575</v>
      </c>
      <c r="E156" s="350">
        <f t="shared" si="37"/>
        <v>2629.4505749999998</v>
      </c>
      <c r="F156" s="350">
        <f t="shared" si="38"/>
        <v>262.94505750000002</v>
      </c>
      <c r="G156" s="351">
        <f t="shared" si="39"/>
        <v>2892.3956324999999</v>
      </c>
      <c r="J156" s="259"/>
    </row>
    <row r="157" spans="1:16" x14ac:dyDescent="0.15">
      <c r="A157" s="181" t="s">
        <v>1287</v>
      </c>
      <c r="B157" s="180">
        <v>27154</v>
      </c>
      <c r="C157" s="349">
        <v>24.9115</v>
      </c>
      <c r="D157" s="350">
        <f t="shared" si="36"/>
        <v>676446.87100000004</v>
      </c>
      <c r="E157" s="350">
        <f t="shared" si="37"/>
        <v>6764.468710000001</v>
      </c>
      <c r="F157" s="350">
        <f t="shared" si="38"/>
        <v>676.4468710000001</v>
      </c>
      <c r="G157" s="351">
        <f t="shared" si="39"/>
        <v>7440.9155810000011</v>
      </c>
      <c r="J157" s="259"/>
    </row>
    <row r="158" spans="1:16" x14ac:dyDescent="0.15">
      <c r="A158" s="181" t="s">
        <v>1288</v>
      </c>
      <c r="B158" s="180">
        <v>38916</v>
      </c>
      <c r="C158" s="349">
        <v>24.9115</v>
      </c>
      <c r="D158" s="350">
        <f t="shared" si="36"/>
        <v>969455.93400000001</v>
      </c>
      <c r="E158" s="350">
        <f t="shared" si="37"/>
        <v>9694.5593399999998</v>
      </c>
      <c r="F158" s="350">
        <f t="shared" si="38"/>
        <v>969.45593400000007</v>
      </c>
      <c r="G158" s="351">
        <f t="shared" si="39"/>
        <v>10664.015273999999</v>
      </c>
      <c r="J158" s="259"/>
    </row>
    <row r="159" spans="1:16" x14ac:dyDescent="0.15">
      <c r="A159" s="181" t="s">
        <v>1290</v>
      </c>
      <c r="B159" s="180">
        <v>38371</v>
      </c>
      <c r="C159" s="349">
        <v>25.348199999999999</v>
      </c>
      <c r="D159" s="350">
        <f t="shared" si="36"/>
        <v>972635.7821999999</v>
      </c>
      <c r="E159" s="350">
        <f t="shared" si="37"/>
        <v>9726.3578219999999</v>
      </c>
      <c r="F159" s="350">
        <f t="shared" si="38"/>
        <v>972.63578219999999</v>
      </c>
      <c r="G159" s="351">
        <f t="shared" si="39"/>
        <v>10698.993604200001</v>
      </c>
      <c r="J159" s="259"/>
    </row>
    <row r="160" spans="1:16" x14ac:dyDescent="0.15">
      <c r="A160" s="241" t="s">
        <v>1291</v>
      </c>
      <c r="B160" s="180">
        <v>92711</v>
      </c>
      <c r="C160" s="349">
        <v>25.402699999999999</v>
      </c>
      <c r="D160" s="350">
        <f t="shared" si="36"/>
        <v>2355109.7196999998</v>
      </c>
      <c r="E160" s="350">
        <f t="shared" si="37"/>
        <v>23551.097196999999</v>
      </c>
      <c r="F160" s="350">
        <f t="shared" si="38"/>
        <v>2355.1097196999999</v>
      </c>
      <c r="G160" s="351">
        <f t="shared" si="39"/>
        <v>25906.206916700001</v>
      </c>
      <c r="J160" s="259"/>
    </row>
    <row r="161" spans="1:16" x14ac:dyDescent="0.15">
      <c r="A161" s="181" t="s">
        <v>1293</v>
      </c>
      <c r="B161" s="180">
        <v>35102</v>
      </c>
      <c r="C161" s="349">
        <v>25.4894</v>
      </c>
      <c r="D161" s="350">
        <f t="shared" si="36"/>
        <v>894728.91879999998</v>
      </c>
      <c r="E161" s="350">
        <f t="shared" si="37"/>
        <v>8947.2891880000006</v>
      </c>
      <c r="F161" s="350">
        <f t="shared" si="38"/>
        <v>894.72891880000009</v>
      </c>
      <c r="G161" s="351">
        <f t="shared" si="39"/>
        <v>9842.0181068000002</v>
      </c>
      <c r="J161" s="259"/>
    </row>
    <row r="162" spans="1:16" x14ac:dyDescent="0.15">
      <c r="A162" s="181" t="s">
        <v>1294</v>
      </c>
      <c r="B162" s="180">
        <v>40380</v>
      </c>
      <c r="C162" s="349">
        <v>25.4894</v>
      </c>
      <c r="D162" s="350">
        <f t="shared" si="36"/>
        <v>1029261.972</v>
      </c>
      <c r="E162" s="350">
        <f t="shared" si="37"/>
        <v>10292.619720000001</v>
      </c>
      <c r="F162" s="350">
        <f t="shared" si="38"/>
        <v>1029.261972</v>
      </c>
      <c r="G162" s="351">
        <f t="shared" si="39"/>
        <v>11321.881692000001</v>
      </c>
      <c r="J162" s="259"/>
    </row>
    <row r="163" spans="1:16" ht="12" thickBot="1" x14ac:dyDescent="0.2">
      <c r="A163" s="241"/>
      <c r="B163" s="381">
        <f>SUM(B154:B162)</f>
        <v>358866</v>
      </c>
      <c r="C163" s="349"/>
      <c r="D163" s="350"/>
      <c r="E163" s="380">
        <f>SUM(E154:E162)</f>
        <v>90333.251540999991</v>
      </c>
      <c r="F163" s="380">
        <f t="shared" ref="F163:G163" si="40">SUM(F154:F162)</f>
        <v>9033.3251541000009</v>
      </c>
      <c r="G163" s="380">
        <f t="shared" si="40"/>
        <v>99366.576695099997</v>
      </c>
      <c r="J163" s="259"/>
    </row>
    <row r="164" spans="1:16" ht="12" thickTop="1" x14ac:dyDescent="0.15">
      <c r="A164" s="181" t="s">
        <v>1244</v>
      </c>
      <c r="B164" s="180">
        <v>13047</v>
      </c>
      <c r="C164" s="349">
        <v>23.472200000000001</v>
      </c>
      <c r="D164" s="350">
        <f t="shared" ref="D164:D167" si="41">+B164*C164</f>
        <v>306241.79340000002</v>
      </c>
      <c r="E164" s="350">
        <f t="shared" si="37"/>
        <v>3062.4179340000005</v>
      </c>
      <c r="F164" s="350">
        <f t="shared" si="38"/>
        <v>306.24179340000006</v>
      </c>
      <c r="G164" s="351">
        <f t="shared" ref="G164:G167" si="42">+E164+F164</f>
        <v>3368.6597274000005</v>
      </c>
      <c r="J164" s="259"/>
    </row>
    <row r="165" spans="1:16" x14ac:dyDescent="0.15">
      <c r="A165" s="181" t="s">
        <v>1281</v>
      </c>
      <c r="B165" s="180">
        <v>301610</v>
      </c>
      <c r="C165" s="349">
        <v>24.494399999999999</v>
      </c>
      <c r="D165" s="350">
        <f t="shared" si="41"/>
        <v>7387755.9839999992</v>
      </c>
      <c r="E165" s="350">
        <f t="shared" si="37"/>
        <v>73877.559839999987</v>
      </c>
      <c r="F165" s="350">
        <f t="shared" si="38"/>
        <v>7387.7559839999994</v>
      </c>
      <c r="G165" s="351">
        <f t="shared" si="42"/>
        <v>81265.31582399999</v>
      </c>
      <c r="J165" s="259"/>
    </row>
    <row r="166" spans="1:16" x14ac:dyDescent="0.15">
      <c r="A166" s="181" t="s">
        <v>1282</v>
      </c>
      <c r="B166" s="180">
        <v>21308</v>
      </c>
      <c r="C166" s="349">
        <v>24.822800000000001</v>
      </c>
      <c r="D166" s="350">
        <f t="shared" si="41"/>
        <v>528924.22239999997</v>
      </c>
      <c r="E166" s="350">
        <f t="shared" si="37"/>
        <v>5289.2422239999996</v>
      </c>
      <c r="F166" s="350">
        <f t="shared" si="38"/>
        <v>528.92422239999996</v>
      </c>
      <c r="G166" s="351">
        <f t="shared" si="42"/>
        <v>5818.1664463999996</v>
      </c>
      <c r="J166" s="259"/>
    </row>
    <row r="167" spans="1:16" x14ac:dyDescent="0.15">
      <c r="A167" s="181" t="s">
        <v>1296</v>
      </c>
      <c r="B167" s="180">
        <v>551861</v>
      </c>
      <c r="C167" s="349">
        <v>24.921199999999999</v>
      </c>
      <c r="D167" s="350">
        <f t="shared" si="41"/>
        <v>13753038.3532</v>
      </c>
      <c r="E167" s="350">
        <f t="shared" si="37"/>
        <v>137530.38353200001</v>
      </c>
      <c r="F167" s="350">
        <f t="shared" si="38"/>
        <v>13753.038353200001</v>
      </c>
      <c r="G167" s="351">
        <f t="shared" si="42"/>
        <v>151283.42188520002</v>
      </c>
      <c r="J167" s="259"/>
    </row>
    <row r="168" spans="1:16" ht="12" thickBot="1" x14ac:dyDescent="0.2">
      <c r="A168" s="241"/>
      <c r="B168" s="381">
        <f>SUM(B164:B167)</f>
        <v>887826</v>
      </c>
      <c r="C168" s="349"/>
      <c r="D168" s="350"/>
      <c r="E168" s="380">
        <f>SUM(E164:E167)</f>
        <v>219759.60352999999</v>
      </c>
      <c r="F168" s="380">
        <f t="shared" ref="F168:G168" si="43">SUM(F164:F167)</f>
        <v>21975.960353000002</v>
      </c>
      <c r="G168" s="380">
        <f t="shared" si="43"/>
        <v>241735.563883</v>
      </c>
      <c r="J168" s="259"/>
    </row>
    <row r="169" spans="1:16" s="180" customFormat="1" ht="12" thickTop="1" x14ac:dyDescent="0.15">
      <c r="A169" s="241"/>
      <c r="C169" s="349"/>
      <c r="D169" s="350"/>
      <c r="E169" s="350"/>
      <c r="F169" s="351"/>
      <c r="H169" s="181"/>
      <c r="J169" s="182"/>
      <c r="K169" s="181"/>
      <c r="M169" s="182"/>
      <c r="P169" s="182"/>
    </row>
  </sheetData>
  <mergeCells count="7">
    <mergeCell ref="B135:D13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P129"/>
  <sheetViews>
    <sheetView topLeftCell="D1" zoomScale="115" zoomScaleNormal="115" workbookViewId="0">
      <pane ySplit="6" topLeftCell="A43" activePane="bottomLeft" state="frozen"/>
      <selection pane="bottomLeft" activeCell="O116" sqref="O116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2.140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1205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1195</v>
      </c>
      <c r="B7" s="263"/>
      <c r="C7" s="328">
        <v>102440.02420000013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102440.02420000013</v>
      </c>
      <c r="O7" s="328">
        <f>+C112</f>
        <v>687161.0242000001</v>
      </c>
    </row>
    <row r="8" spans="1:15" x14ac:dyDescent="0.15">
      <c r="A8" s="193" t="s">
        <v>1192</v>
      </c>
      <c r="B8" s="193"/>
      <c r="C8" s="329">
        <v>269999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102440.02420000013</v>
      </c>
      <c r="O8" s="329">
        <f>O7+G8-I8-L8</f>
        <v>687161.0242000001</v>
      </c>
    </row>
    <row r="9" spans="1:15" x14ac:dyDescent="0.15">
      <c r="A9" s="193" t="s">
        <v>1193</v>
      </c>
      <c r="B9" s="193"/>
      <c r="C9" s="329">
        <v>179867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84" si="0">+N8-I9-L9</f>
        <v>102440.02420000013</v>
      </c>
      <c r="O9" s="329">
        <f t="shared" ref="O9:O84" si="1">O8+G9-I9-L9</f>
        <v>687161.0242000001</v>
      </c>
    </row>
    <row r="10" spans="1:15" x14ac:dyDescent="0.15">
      <c r="A10" s="193" t="s">
        <v>1194</v>
      </c>
      <c r="B10" s="193"/>
      <c r="C10" s="329">
        <v>134855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62" si="2">+N9-I10-L10</f>
        <v>102440.02420000013</v>
      </c>
      <c r="O10" s="329">
        <f t="shared" ref="O10:O62" si="3">O9+G10-I10-L10</f>
        <v>687161.0242000001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102440.02420000013</v>
      </c>
      <c r="O11" s="329">
        <f t="shared" si="3"/>
        <v>687161.0242000001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1215</v>
      </c>
      <c r="I12" s="329">
        <v>2534.6499999999996</v>
      </c>
      <c r="J12" s="193" t="s">
        <v>1195</v>
      </c>
      <c r="K12" s="193"/>
      <c r="L12" s="329"/>
      <c r="M12" s="193"/>
      <c r="N12" s="329">
        <f t="shared" si="2"/>
        <v>99905.374200000137</v>
      </c>
      <c r="O12" s="329">
        <f t="shared" si="3"/>
        <v>684626.37420000008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1216</v>
      </c>
      <c r="I13" s="329">
        <v>5439.3784999999998</v>
      </c>
      <c r="J13" s="193" t="s">
        <v>1195</v>
      </c>
      <c r="K13" s="193"/>
      <c r="L13" s="329"/>
      <c r="M13" s="207"/>
      <c r="N13" s="329">
        <f t="shared" si="2"/>
        <v>94465.99570000013</v>
      </c>
      <c r="O13" s="329">
        <f t="shared" si="3"/>
        <v>679186.99570000009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1217</v>
      </c>
      <c r="I14" s="329">
        <v>12746.464899999999</v>
      </c>
      <c r="J14" s="193" t="s">
        <v>1195</v>
      </c>
      <c r="K14" s="193"/>
      <c r="L14" s="329"/>
      <c r="M14" s="193"/>
      <c r="N14" s="329">
        <f t="shared" si="2"/>
        <v>81719.530800000124</v>
      </c>
      <c r="O14" s="329">
        <f t="shared" si="3"/>
        <v>666440.53080000007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1218</v>
      </c>
      <c r="I15" s="329">
        <v>5526.2690999999995</v>
      </c>
      <c r="J15" s="193" t="s">
        <v>1195</v>
      </c>
      <c r="K15" s="193"/>
      <c r="L15" s="329"/>
      <c r="M15" s="193"/>
      <c r="N15" s="329">
        <f t="shared" ref="N15:N19" si="4">+N14-I15-L15</f>
        <v>76193.261700000119</v>
      </c>
      <c r="O15" s="329">
        <f t="shared" ref="O15:O19" si="5">O14+G15-I15-L15</f>
        <v>660914.26170000003</v>
      </c>
    </row>
    <row r="16" spans="1:15" x14ac:dyDescent="0.15">
      <c r="A16" s="193"/>
      <c r="B16" s="193"/>
      <c r="C16" s="329"/>
      <c r="D16" s="201" t="s">
        <v>1206</v>
      </c>
      <c r="E16" s="193" t="s">
        <v>54</v>
      </c>
      <c r="F16" s="203" t="s">
        <v>1237</v>
      </c>
      <c r="G16" s="329">
        <v>90023</v>
      </c>
      <c r="H16" s="201" t="s">
        <v>1206</v>
      </c>
      <c r="I16" s="329">
        <v>76193.262000000002</v>
      </c>
      <c r="J16" s="193" t="s">
        <v>1195</v>
      </c>
      <c r="K16" s="193"/>
      <c r="L16" s="329"/>
      <c r="M16" s="193"/>
      <c r="N16" s="329">
        <f t="shared" si="4"/>
        <v>-2.9999988328199834E-4</v>
      </c>
      <c r="O16" s="329">
        <f t="shared" si="5"/>
        <v>674743.99970000004</v>
      </c>
    </row>
    <row r="17" spans="1:16" x14ac:dyDescent="0.15">
      <c r="A17" s="193"/>
      <c r="B17" s="193"/>
      <c r="C17" s="329"/>
      <c r="D17" s="201"/>
      <c r="E17" s="193"/>
      <c r="F17" s="203"/>
      <c r="G17" s="329"/>
      <c r="H17" s="201" t="s">
        <v>1206</v>
      </c>
      <c r="I17" s="329">
        <v>178217.80799999999</v>
      </c>
      <c r="J17" s="193" t="s">
        <v>1192</v>
      </c>
      <c r="K17" s="193"/>
      <c r="L17" s="329"/>
      <c r="M17" s="193"/>
      <c r="N17" s="329">
        <f>C8+N16-I17-L17</f>
        <v>91781.191700000112</v>
      </c>
      <c r="O17" s="329">
        <f t="shared" si="5"/>
        <v>496526.19170000008</v>
      </c>
    </row>
    <row r="18" spans="1:16" x14ac:dyDescent="0.15">
      <c r="A18" s="193"/>
      <c r="B18" s="193"/>
      <c r="C18" s="329"/>
      <c r="D18" s="201"/>
      <c r="E18" s="193"/>
      <c r="F18" s="203"/>
      <c r="G18" s="329"/>
      <c r="H18" s="201" t="s">
        <v>1219</v>
      </c>
      <c r="I18" s="329">
        <v>3417.84</v>
      </c>
      <c r="J18" s="193" t="s">
        <v>1192</v>
      </c>
      <c r="K18" s="193" t="s">
        <v>1249</v>
      </c>
      <c r="L18" s="329">
        <v>2894.47</v>
      </c>
      <c r="M18" s="193" t="s">
        <v>1192</v>
      </c>
      <c r="N18" s="329">
        <f t="shared" si="4"/>
        <v>85468.881700000115</v>
      </c>
      <c r="O18" s="329">
        <f t="shared" si="5"/>
        <v>490213.88170000009</v>
      </c>
    </row>
    <row r="19" spans="1:16" x14ac:dyDescent="0.15">
      <c r="A19" s="193"/>
      <c r="B19" s="193"/>
      <c r="C19" s="329"/>
      <c r="D19" s="201" t="s">
        <v>1207</v>
      </c>
      <c r="E19" s="193" t="s">
        <v>54</v>
      </c>
      <c r="F19" s="203" t="s">
        <v>1238</v>
      </c>
      <c r="G19" s="329">
        <v>135065</v>
      </c>
      <c r="H19" s="201" t="s">
        <v>1207</v>
      </c>
      <c r="I19" s="329">
        <v>85468.881999999998</v>
      </c>
      <c r="J19" s="193" t="s">
        <v>1192</v>
      </c>
      <c r="K19" s="193"/>
      <c r="L19" s="329"/>
      <c r="M19" s="193"/>
      <c r="N19" s="329">
        <f t="shared" si="4"/>
        <v>-2.9999988328199834E-4</v>
      </c>
      <c r="O19" s="329">
        <f t="shared" si="5"/>
        <v>539809.99970000004</v>
      </c>
    </row>
    <row r="20" spans="1:16" x14ac:dyDescent="0.15">
      <c r="A20" s="193"/>
      <c r="B20" s="193"/>
      <c r="C20" s="329"/>
      <c r="D20" s="201"/>
      <c r="E20" s="193"/>
      <c r="F20" s="203"/>
      <c r="G20" s="329"/>
      <c r="H20" s="201" t="s">
        <v>1207</v>
      </c>
      <c r="I20" s="329">
        <v>69038.097999999998</v>
      </c>
      <c r="J20" s="193" t="s">
        <v>1193</v>
      </c>
      <c r="K20" s="193"/>
      <c r="L20" s="329"/>
      <c r="M20" s="193"/>
      <c r="N20" s="329">
        <f>C9+N19-I20-L20</f>
        <v>110828.9017000001</v>
      </c>
      <c r="O20" s="329">
        <f t="shared" ref="O20:O22" si="6">O19+G20-I20-L20</f>
        <v>470771.90170000005</v>
      </c>
    </row>
    <row r="21" spans="1:16" x14ac:dyDescent="0.15">
      <c r="A21" s="193"/>
      <c r="B21" s="193"/>
      <c r="C21" s="329"/>
      <c r="D21" s="201"/>
      <c r="E21" s="193"/>
      <c r="F21" s="203"/>
      <c r="G21" s="329"/>
      <c r="H21" s="201" t="s">
        <v>1220</v>
      </c>
      <c r="I21" s="329">
        <v>5593.74</v>
      </c>
      <c r="J21" s="193" t="s">
        <v>1193</v>
      </c>
      <c r="K21" s="193"/>
      <c r="L21" s="329"/>
      <c r="M21" s="193"/>
      <c r="N21" s="329">
        <f t="shared" ref="N21:N22" si="7">+N20-I21-L21</f>
        <v>105235.1617000001</v>
      </c>
      <c r="O21" s="329">
        <f t="shared" si="6"/>
        <v>465178.16170000006</v>
      </c>
    </row>
    <row r="22" spans="1:16" x14ac:dyDescent="0.15">
      <c r="A22" s="193"/>
      <c r="B22" s="193"/>
      <c r="C22" s="329"/>
      <c r="D22" s="201"/>
      <c r="E22" s="193"/>
      <c r="F22" s="203"/>
      <c r="G22" s="329"/>
      <c r="H22" s="201" t="s">
        <v>1221</v>
      </c>
      <c r="I22" s="329">
        <v>2698.9900000000002</v>
      </c>
      <c r="J22" s="193" t="s">
        <v>1193</v>
      </c>
      <c r="K22" s="193"/>
      <c r="L22" s="329"/>
      <c r="M22" s="193"/>
      <c r="N22" s="329">
        <f t="shared" si="7"/>
        <v>102536.17170000009</v>
      </c>
      <c r="O22" s="329">
        <f t="shared" si="6"/>
        <v>462479.17170000006</v>
      </c>
    </row>
    <row r="23" spans="1:16" x14ac:dyDescent="0.15">
      <c r="A23" s="193"/>
      <c r="B23" s="193"/>
      <c r="C23" s="329"/>
      <c r="D23" s="201"/>
      <c r="E23" s="193"/>
      <c r="F23" s="203"/>
      <c r="G23" s="329"/>
      <c r="H23" s="201" t="s">
        <v>1222</v>
      </c>
      <c r="I23" s="329">
        <v>8226.48</v>
      </c>
      <c r="J23" s="193" t="s">
        <v>1193</v>
      </c>
      <c r="K23" s="193"/>
      <c r="L23" s="329"/>
      <c r="M23" s="193"/>
      <c r="N23" s="329">
        <f t="shared" si="2"/>
        <v>94309.691700000098</v>
      </c>
      <c r="O23" s="329">
        <f t="shared" si="3"/>
        <v>454252.69170000008</v>
      </c>
      <c r="P23" s="259"/>
    </row>
    <row r="24" spans="1:16" x14ac:dyDescent="0.15">
      <c r="A24" s="193"/>
      <c r="B24" s="193"/>
      <c r="C24" s="329"/>
      <c r="D24" s="201" t="s">
        <v>1223</v>
      </c>
      <c r="E24" s="193" t="s">
        <v>319</v>
      </c>
      <c r="F24" s="203" t="s">
        <v>1242</v>
      </c>
      <c r="G24" s="329">
        <v>180106.94200000001</v>
      </c>
      <c r="H24" s="201" t="s">
        <v>1223</v>
      </c>
      <c r="I24" s="329">
        <v>6585.3200000000006</v>
      </c>
      <c r="J24" s="193" t="s">
        <v>1193</v>
      </c>
      <c r="K24" s="193"/>
      <c r="L24" s="329"/>
      <c r="M24" s="193"/>
      <c r="N24" s="329">
        <f t="shared" si="2"/>
        <v>87724.371700000091</v>
      </c>
      <c r="O24" s="329">
        <f t="shared" si="3"/>
        <v>627774.31370000017</v>
      </c>
      <c r="P24" s="259"/>
    </row>
    <row r="25" spans="1:16" x14ac:dyDescent="0.15">
      <c r="A25" s="193"/>
      <c r="B25" s="193"/>
      <c r="C25" s="329"/>
      <c r="D25" s="201"/>
      <c r="E25" s="193"/>
      <c r="F25" s="203"/>
      <c r="G25" s="329"/>
      <c r="H25" s="201" t="s">
        <v>1208</v>
      </c>
      <c r="I25" s="329">
        <v>87724.372000000003</v>
      </c>
      <c r="J25" s="193" t="s">
        <v>1193</v>
      </c>
      <c r="K25" s="193"/>
      <c r="L25" s="329"/>
      <c r="M25" s="193"/>
      <c r="N25" s="329">
        <f t="shared" ref="N25:N28" si="8">+N24-I25-L25</f>
        <v>-2.9999991238582879E-4</v>
      </c>
      <c r="O25" s="329">
        <f t="shared" ref="O25:O28" si="9">O24+G25-I25-L25</f>
        <v>540049.9417000002</v>
      </c>
      <c r="P25" s="259"/>
    </row>
    <row r="26" spans="1:16" x14ac:dyDescent="0.15">
      <c r="A26" s="193"/>
      <c r="B26" s="193"/>
      <c r="C26" s="329"/>
      <c r="D26" s="201"/>
      <c r="E26" s="193"/>
      <c r="F26" s="203"/>
      <c r="G26" s="329"/>
      <c r="H26" s="201" t="s">
        <v>1208</v>
      </c>
      <c r="I26" s="329">
        <v>134855</v>
      </c>
      <c r="J26" s="193" t="s">
        <v>1194</v>
      </c>
      <c r="K26" s="193"/>
      <c r="L26" s="329"/>
      <c r="M26" s="193"/>
      <c r="N26" s="329">
        <f>C10+N25-I26-L26</f>
        <v>-2.9999989783391356E-4</v>
      </c>
      <c r="O26" s="329">
        <f t="shared" si="9"/>
        <v>405194.9417000002</v>
      </c>
      <c r="P26" s="259"/>
    </row>
    <row r="27" spans="1:16" x14ac:dyDescent="0.15">
      <c r="A27" s="193"/>
      <c r="B27" s="193"/>
      <c r="C27" s="329"/>
      <c r="D27" s="201"/>
      <c r="E27" s="193"/>
      <c r="F27" s="203"/>
      <c r="G27" s="329"/>
      <c r="H27" s="201" t="s">
        <v>1208</v>
      </c>
      <c r="I27" s="329">
        <v>34775.148000000001</v>
      </c>
      <c r="J27" s="203" t="s">
        <v>1237</v>
      </c>
      <c r="K27" s="193"/>
      <c r="L27" s="329"/>
      <c r="M27" s="193"/>
      <c r="N27" s="329">
        <f>G16+N26-I27-L27</f>
        <v>55247.851700000101</v>
      </c>
      <c r="O27" s="329">
        <f t="shared" si="9"/>
        <v>370419.79370000021</v>
      </c>
      <c r="P27" s="259"/>
    </row>
    <row r="28" spans="1:16" x14ac:dyDescent="0.15">
      <c r="A28" s="193"/>
      <c r="B28" s="193"/>
      <c r="C28" s="329"/>
      <c r="D28" s="201"/>
      <c r="E28" s="193"/>
      <c r="F28" s="203"/>
      <c r="G28" s="329"/>
      <c r="H28" s="201" t="s">
        <v>1224</v>
      </c>
      <c r="I28" s="329">
        <v>3158.08</v>
      </c>
      <c r="J28" s="203" t="s">
        <v>1237</v>
      </c>
      <c r="K28" s="193"/>
      <c r="L28" s="329"/>
      <c r="M28" s="193"/>
      <c r="N28" s="329">
        <f t="shared" si="8"/>
        <v>52089.771700000099</v>
      </c>
      <c r="O28" s="329">
        <f t="shared" si="9"/>
        <v>367261.7137000002</v>
      </c>
      <c r="P28" s="259"/>
    </row>
    <row r="29" spans="1:16" x14ac:dyDescent="0.15">
      <c r="A29" s="193"/>
      <c r="B29" s="193"/>
      <c r="C29" s="329"/>
      <c r="D29" s="201" t="s">
        <v>1209</v>
      </c>
      <c r="E29" s="193" t="s">
        <v>319</v>
      </c>
      <c r="F29" s="203" t="s">
        <v>1242</v>
      </c>
      <c r="G29" s="329">
        <f>90051.158+180073.95</f>
        <v>270125.10800000001</v>
      </c>
      <c r="H29" s="201" t="s">
        <v>1209</v>
      </c>
      <c r="I29" s="329">
        <v>52089.771999999997</v>
      </c>
      <c r="J29" s="203" t="s">
        <v>1237</v>
      </c>
      <c r="K29" s="193"/>
      <c r="L29" s="329"/>
      <c r="M29" s="193"/>
      <c r="N29" s="329">
        <f t="shared" ref="N29:N34" si="10">+N28-I29-L29</f>
        <v>-2.9999989783391356E-4</v>
      </c>
      <c r="O29" s="329">
        <f t="shared" ref="O29:O34" si="11">O28+G29-I29-L29</f>
        <v>585297.04970000021</v>
      </c>
      <c r="P29" s="259"/>
    </row>
    <row r="30" spans="1:16" x14ac:dyDescent="0.15">
      <c r="A30" s="193"/>
      <c r="B30" s="193"/>
      <c r="C30" s="329"/>
      <c r="D30" s="201"/>
      <c r="E30" s="193"/>
      <c r="F30" s="203"/>
      <c r="G30" s="329"/>
      <c r="H30" s="201" t="s">
        <v>1209</v>
      </c>
      <c r="I30" s="329">
        <v>135065</v>
      </c>
      <c r="J30" s="203" t="s">
        <v>1238</v>
      </c>
      <c r="K30" s="193"/>
      <c r="L30" s="329"/>
      <c r="M30" s="193"/>
      <c r="N30" s="329">
        <f>G19+N29-I30-L30</f>
        <v>-2.9999989783391356E-4</v>
      </c>
      <c r="O30" s="329">
        <f t="shared" ref="O30:O33" si="12">O29+G30-I30-L30</f>
        <v>450232.04970000021</v>
      </c>
      <c r="P30" s="259"/>
    </row>
    <row r="31" spans="1:16" x14ac:dyDescent="0.15">
      <c r="A31" s="193"/>
      <c r="B31" s="193"/>
      <c r="C31" s="329"/>
      <c r="D31" s="201"/>
      <c r="E31" s="193"/>
      <c r="F31" s="203"/>
      <c r="G31" s="329"/>
      <c r="H31" s="201" t="s">
        <v>1209</v>
      </c>
      <c r="I31" s="329">
        <v>36645.917999999998</v>
      </c>
      <c r="J31" s="203" t="s">
        <v>1242</v>
      </c>
      <c r="K31" s="193"/>
      <c r="L31" s="329"/>
      <c r="M31" s="193"/>
      <c r="N31" s="329">
        <f>G24+G29+N30-I31-L31</f>
        <v>413586.13170000014</v>
      </c>
      <c r="O31" s="329">
        <f t="shared" si="12"/>
        <v>413586.1317000002</v>
      </c>
      <c r="P31" s="259"/>
    </row>
    <row r="32" spans="1:16" x14ac:dyDescent="0.15">
      <c r="A32" s="193"/>
      <c r="B32" s="193"/>
      <c r="C32" s="329"/>
      <c r="D32" s="201" t="s">
        <v>1209</v>
      </c>
      <c r="E32" s="193" t="s">
        <v>54</v>
      </c>
      <c r="F32" s="203" t="s">
        <v>1239</v>
      </c>
      <c r="G32" s="329">
        <v>89921</v>
      </c>
      <c r="H32" s="201" t="s">
        <v>1209</v>
      </c>
      <c r="I32" s="329"/>
      <c r="J32" s="193"/>
      <c r="K32" s="193"/>
      <c r="L32" s="329"/>
      <c r="M32" s="193"/>
      <c r="N32" s="329">
        <f t="shared" ref="N32:N33" si="13">+N31-I32-L32</f>
        <v>413586.13170000014</v>
      </c>
      <c r="O32" s="329">
        <f t="shared" si="12"/>
        <v>503507.1317000002</v>
      </c>
      <c r="P32" s="259"/>
    </row>
    <row r="33" spans="1:16" x14ac:dyDescent="0.15">
      <c r="A33" s="193"/>
      <c r="B33" s="193"/>
      <c r="C33" s="329"/>
      <c r="D33" s="201" t="s">
        <v>1225</v>
      </c>
      <c r="E33" s="193" t="s">
        <v>319</v>
      </c>
      <c r="F33" s="203" t="s">
        <v>1242</v>
      </c>
      <c r="G33" s="329">
        <v>90026.201000000001</v>
      </c>
      <c r="H33" s="201" t="s">
        <v>1225</v>
      </c>
      <c r="I33" s="329">
        <v>4879.55</v>
      </c>
      <c r="J33" s="203" t="s">
        <v>1242</v>
      </c>
      <c r="K33" s="193"/>
      <c r="L33" s="329"/>
      <c r="M33" s="193"/>
      <c r="N33" s="329">
        <f t="shared" si="13"/>
        <v>408706.58170000016</v>
      </c>
      <c r="O33" s="329">
        <f t="shared" si="12"/>
        <v>588653.7827000001</v>
      </c>
      <c r="P33" s="259"/>
    </row>
    <row r="34" spans="1:16" x14ac:dyDescent="0.15">
      <c r="A34" s="193"/>
      <c r="B34" s="193"/>
      <c r="C34" s="329"/>
      <c r="D34" s="201" t="s">
        <v>1226</v>
      </c>
      <c r="E34" s="193" t="s">
        <v>319</v>
      </c>
      <c r="F34" s="203" t="s">
        <v>1242</v>
      </c>
      <c r="G34" s="329">
        <v>89912.664000000004</v>
      </c>
      <c r="H34" s="201" t="s">
        <v>1226</v>
      </c>
      <c r="I34" s="329">
        <v>3482.82</v>
      </c>
      <c r="J34" s="203" t="s">
        <v>1242</v>
      </c>
      <c r="K34" s="193" t="s">
        <v>1250</v>
      </c>
      <c r="L34" s="329">
        <v>2108.0700000000002</v>
      </c>
      <c r="M34" s="203" t="s">
        <v>1242</v>
      </c>
      <c r="N34" s="329">
        <f t="shared" si="10"/>
        <v>403115.69170000014</v>
      </c>
      <c r="O34" s="329">
        <f t="shared" si="11"/>
        <v>672975.55670000019</v>
      </c>
      <c r="P34" s="259"/>
    </row>
    <row r="35" spans="1:16" x14ac:dyDescent="0.15">
      <c r="A35" s="193"/>
      <c r="B35" s="193"/>
      <c r="C35" s="329"/>
      <c r="D35" s="201"/>
      <c r="E35" s="193"/>
      <c r="F35" s="193"/>
      <c r="G35" s="329"/>
      <c r="H35" s="201" t="s">
        <v>1227</v>
      </c>
      <c r="I35" s="329">
        <v>3209.08</v>
      </c>
      <c r="J35" s="203" t="s">
        <v>1242</v>
      </c>
      <c r="K35" s="193"/>
      <c r="L35" s="329"/>
      <c r="M35" s="193"/>
      <c r="N35" s="329">
        <f t="shared" si="2"/>
        <v>399906.61170000012</v>
      </c>
      <c r="O35" s="329">
        <f t="shared" si="3"/>
        <v>669766.47670000023</v>
      </c>
      <c r="P35" s="259"/>
    </row>
    <row r="36" spans="1:16" x14ac:dyDescent="0.15">
      <c r="A36" s="193"/>
      <c r="B36" s="193"/>
      <c r="C36" s="329"/>
      <c r="D36" s="201" t="s">
        <v>1210</v>
      </c>
      <c r="E36" s="193" t="s">
        <v>319</v>
      </c>
      <c r="F36" s="203" t="s">
        <v>1242</v>
      </c>
      <c r="G36" s="329">
        <v>90004.337</v>
      </c>
      <c r="H36" s="201" t="s">
        <v>1210</v>
      </c>
      <c r="I36" s="329">
        <v>73517.14</v>
      </c>
      <c r="J36" s="203" t="s">
        <v>1242</v>
      </c>
      <c r="K36" s="193"/>
      <c r="L36" s="329"/>
      <c r="M36" s="193"/>
      <c r="N36" s="329">
        <f t="shared" si="2"/>
        <v>326389.47170000011</v>
      </c>
      <c r="O36" s="329">
        <f t="shared" si="3"/>
        <v>686253.67370000028</v>
      </c>
      <c r="P36" s="259"/>
    </row>
    <row r="37" spans="1:16" x14ac:dyDescent="0.15">
      <c r="A37" s="193"/>
      <c r="B37" s="193"/>
      <c r="C37" s="329"/>
      <c r="D37" s="201"/>
      <c r="E37" s="193"/>
      <c r="F37" s="193"/>
      <c r="G37" s="329"/>
      <c r="H37" s="201" t="s">
        <v>1211</v>
      </c>
      <c r="I37" s="329">
        <v>257680.77</v>
      </c>
      <c r="J37" s="203" t="s">
        <v>1242</v>
      </c>
      <c r="K37" s="193"/>
      <c r="L37" s="329"/>
      <c r="M37" s="193"/>
      <c r="N37" s="329">
        <f t="shared" si="2"/>
        <v>68708.701700000121</v>
      </c>
      <c r="O37" s="329">
        <f t="shared" si="3"/>
        <v>428572.90370000026</v>
      </c>
      <c r="P37" s="259"/>
    </row>
    <row r="38" spans="1:16" x14ac:dyDescent="0.15">
      <c r="A38" s="193"/>
      <c r="B38" s="193"/>
      <c r="C38" s="329"/>
      <c r="D38" s="201" t="s">
        <v>1228</v>
      </c>
      <c r="E38" s="193" t="s">
        <v>319</v>
      </c>
      <c r="F38" s="203" t="s">
        <v>1243</v>
      </c>
      <c r="G38" s="329">
        <v>89985.525999999998</v>
      </c>
      <c r="H38" s="201" t="s">
        <v>1228</v>
      </c>
      <c r="I38" s="329">
        <v>15162.610000000002</v>
      </c>
      <c r="J38" s="203" t="s">
        <v>1242</v>
      </c>
      <c r="K38" s="193" t="s">
        <v>1250</v>
      </c>
      <c r="L38" s="329">
        <v>29675.88</v>
      </c>
      <c r="M38" s="203" t="s">
        <v>1242</v>
      </c>
      <c r="N38" s="329">
        <f>+N37-I38-L38</f>
        <v>23870.21170000012</v>
      </c>
      <c r="O38" s="329">
        <f>O37+G38-I38-L38</f>
        <v>473719.93970000028</v>
      </c>
      <c r="P38" s="259"/>
    </row>
    <row r="39" spans="1:16" x14ac:dyDescent="0.15">
      <c r="A39" s="193"/>
      <c r="B39" s="193"/>
      <c r="C39" s="329"/>
      <c r="D39" s="201" t="s">
        <v>1228</v>
      </c>
      <c r="E39" s="193" t="s">
        <v>54</v>
      </c>
      <c r="F39" s="203" t="s">
        <v>1240</v>
      </c>
      <c r="G39" s="329">
        <v>90017</v>
      </c>
      <c r="H39" s="201" t="s">
        <v>1228</v>
      </c>
      <c r="I39" s="329"/>
      <c r="J39" s="193"/>
      <c r="K39" s="193"/>
      <c r="L39" s="329"/>
      <c r="M39" s="193"/>
      <c r="N39" s="329">
        <f t="shared" si="2"/>
        <v>23870.21170000012</v>
      </c>
      <c r="O39" s="329">
        <f t="shared" si="3"/>
        <v>563736.93970000022</v>
      </c>
      <c r="P39" s="259"/>
    </row>
    <row r="40" spans="1:16" x14ac:dyDescent="0.15">
      <c r="A40" s="193"/>
      <c r="B40" s="193"/>
      <c r="C40" s="329"/>
      <c r="D40" s="201" t="s">
        <v>1212</v>
      </c>
      <c r="E40" s="193" t="s">
        <v>54</v>
      </c>
      <c r="F40" s="203" t="s">
        <v>1241</v>
      </c>
      <c r="G40" s="329">
        <v>179971</v>
      </c>
      <c r="H40" s="201" t="s">
        <v>1212</v>
      </c>
      <c r="I40" s="329">
        <v>23870.212</v>
      </c>
      <c r="J40" s="203" t="s">
        <v>1242</v>
      </c>
      <c r="K40" s="193"/>
      <c r="L40" s="329"/>
      <c r="M40" s="193"/>
      <c r="N40" s="329">
        <f t="shared" ref="N40:N44" si="14">+N39-I40-L40</f>
        <v>-2.9999987964401953E-4</v>
      </c>
      <c r="O40" s="329">
        <f t="shared" ref="O40:O44" si="15">O39+G40-I40-L40</f>
        <v>719837.72770000016</v>
      </c>
      <c r="P40" s="259"/>
    </row>
    <row r="41" spans="1:16" x14ac:dyDescent="0.15">
      <c r="A41" s="193"/>
      <c r="B41" s="193"/>
      <c r="C41" s="329"/>
      <c r="D41" s="201"/>
      <c r="E41" s="193"/>
      <c r="F41" s="203"/>
      <c r="G41" s="329"/>
      <c r="H41" s="201" t="s">
        <v>1212</v>
      </c>
      <c r="I41" s="329">
        <v>89921</v>
      </c>
      <c r="J41" s="203" t="s">
        <v>1239</v>
      </c>
      <c r="K41" s="193"/>
      <c r="L41" s="329"/>
      <c r="M41" s="193"/>
      <c r="N41" s="329">
        <f>G32+N40-I41-L41</f>
        <v>-2.9999988328199834E-4</v>
      </c>
      <c r="O41" s="329">
        <f t="shared" si="15"/>
        <v>629916.72770000016</v>
      </c>
      <c r="P41" s="259"/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1212</v>
      </c>
      <c r="I42" s="329">
        <v>140978.408</v>
      </c>
      <c r="J42" s="203" t="s">
        <v>1242</v>
      </c>
      <c r="K42" s="193" t="s">
        <v>1250</v>
      </c>
      <c r="L42" s="329">
        <v>14479.72</v>
      </c>
      <c r="M42" s="203" t="s">
        <v>1242</v>
      </c>
      <c r="N42" s="329">
        <f>G33+G34+G36+N41-I42-L42</f>
        <v>114485.0737000001</v>
      </c>
      <c r="O42" s="329">
        <f t="shared" si="15"/>
        <v>474458.5997000002</v>
      </c>
      <c r="P42" s="259"/>
    </row>
    <row r="43" spans="1:16" x14ac:dyDescent="0.15">
      <c r="A43" s="193"/>
      <c r="B43" s="193"/>
      <c r="C43" s="329"/>
      <c r="D43" s="201"/>
      <c r="E43" s="193"/>
      <c r="F43" s="193"/>
      <c r="G43" s="329"/>
      <c r="H43" s="201" t="s">
        <v>1212</v>
      </c>
      <c r="I43" s="329"/>
      <c r="J43" s="193"/>
      <c r="K43" s="193" t="s">
        <v>1250</v>
      </c>
      <c r="L43" s="329">
        <v>13541.38</v>
      </c>
      <c r="M43" s="203" t="s">
        <v>1242</v>
      </c>
      <c r="N43" s="329">
        <f t="shared" si="14"/>
        <v>100943.69370000009</v>
      </c>
      <c r="O43" s="329">
        <f t="shared" si="15"/>
        <v>460917.21970000019</v>
      </c>
      <c r="P43" s="259"/>
    </row>
    <row r="44" spans="1:16" x14ac:dyDescent="0.15">
      <c r="A44" s="193"/>
      <c r="B44" s="193"/>
      <c r="C44" s="329"/>
      <c r="D44" s="201" t="s">
        <v>1229</v>
      </c>
      <c r="E44" s="193" t="s">
        <v>319</v>
      </c>
      <c r="F44" s="203" t="s">
        <v>1243</v>
      </c>
      <c r="G44" s="329">
        <v>44952.031999999999</v>
      </c>
      <c r="H44" s="201" t="s">
        <v>1229</v>
      </c>
      <c r="I44" s="329">
        <v>8832.0499999999993</v>
      </c>
      <c r="J44" s="203" t="s">
        <v>1242</v>
      </c>
      <c r="K44" s="193"/>
      <c r="L44" s="329"/>
      <c r="M44" s="193"/>
      <c r="N44" s="329">
        <f t="shared" si="14"/>
        <v>92111.643700000088</v>
      </c>
      <c r="O44" s="329">
        <f t="shared" si="15"/>
        <v>497037.20170000021</v>
      </c>
      <c r="P44" s="259"/>
    </row>
    <row r="45" spans="1:16" x14ac:dyDescent="0.15">
      <c r="A45" s="193"/>
      <c r="B45" s="193"/>
      <c r="C45" s="329"/>
      <c r="D45" s="201" t="s">
        <v>1230</v>
      </c>
      <c r="E45" s="193" t="s">
        <v>319</v>
      </c>
      <c r="F45" s="203" t="s">
        <v>1243</v>
      </c>
      <c r="G45" s="329">
        <v>158054.82199999999</v>
      </c>
      <c r="H45" s="201" t="s">
        <v>1230</v>
      </c>
      <c r="I45" s="329">
        <v>12755.769999999999</v>
      </c>
      <c r="J45" s="203" t="s">
        <v>1242</v>
      </c>
      <c r="K45" s="193" t="s">
        <v>1250</v>
      </c>
      <c r="L45" s="329">
        <v>5737.59</v>
      </c>
      <c r="M45" s="203" t="s">
        <v>1242</v>
      </c>
      <c r="N45" s="329">
        <f t="shared" si="2"/>
        <v>73618.283700000087</v>
      </c>
      <c r="O45" s="329">
        <f t="shared" si="3"/>
        <v>636598.66370000027</v>
      </c>
      <c r="P45" s="259"/>
    </row>
    <row r="46" spans="1:16" x14ac:dyDescent="0.15">
      <c r="A46" s="193"/>
      <c r="B46" s="193"/>
      <c r="C46" s="329"/>
      <c r="D46" s="201" t="s">
        <v>1230</v>
      </c>
      <c r="E46" s="193" t="s">
        <v>319</v>
      </c>
      <c r="F46" s="203" t="s">
        <v>1244</v>
      </c>
      <c r="G46" s="329">
        <v>66675.360000000001</v>
      </c>
      <c r="H46" s="201" t="s">
        <v>1230</v>
      </c>
      <c r="I46" s="329"/>
      <c r="J46" s="193"/>
      <c r="K46" s="193"/>
      <c r="L46" s="329"/>
      <c r="M46" s="203"/>
      <c r="N46" s="329">
        <f t="shared" si="2"/>
        <v>73618.283700000087</v>
      </c>
      <c r="O46" s="329">
        <f t="shared" si="3"/>
        <v>703274.02370000025</v>
      </c>
      <c r="P46" s="259"/>
    </row>
    <row r="47" spans="1:16" x14ac:dyDescent="0.15">
      <c r="A47" s="193"/>
      <c r="B47" s="193"/>
      <c r="C47" s="329"/>
      <c r="D47" s="201" t="s">
        <v>1231</v>
      </c>
      <c r="E47" s="193" t="s">
        <v>319</v>
      </c>
      <c r="F47" s="203" t="s">
        <v>1244</v>
      </c>
      <c r="G47" s="329">
        <v>89837.201000000001</v>
      </c>
      <c r="H47" s="201" t="s">
        <v>1231</v>
      </c>
      <c r="I47" s="329">
        <v>9856.99</v>
      </c>
      <c r="J47" s="203" t="s">
        <v>1242</v>
      </c>
      <c r="K47" s="193" t="s">
        <v>1250</v>
      </c>
      <c r="L47" s="329">
        <v>729.11</v>
      </c>
      <c r="M47" s="203" t="s">
        <v>1242</v>
      </c>
      <c r="N47" s="329">
        <f t="shared" si="2"/>
        <v>63032.183700000089</v>
      </c>
      <c r="O47" s="329">
        <f t="shared" si="3"/>
        <v>782525.12470000028</v>
      </c>
      <c r="P47" s="259"/>
    </row>
    <row r="48" spans="1:16" x14ac:dyDescent="0.15">
      <c r="A48" s="193"/>
      <c r="B48" s="193"/>
      <c r="C48" s="329"/>
      <c r="D48" s="201"/>
      <c r="E48" s="193"/>
      <c r="F48" s="203"/>
      <c r="G48" s="329"/>
      <c r="H48" s="201" t="s">
        <v>1232</v>
      </c>
      <c r="I48" s="329">
        <v>6332.93</v>
      </c>
      <c r="J48" s="203" t="s">
        <v>1242</v>
      </c>
      <c r="K48" s="193"/>
      <c r="L48" s="329"/>
      <c r="M48" s="193"/>
      <c r="N48" s="329">
        <f t="shared" si="2"/>
        <v>56699.253700000088</v>
      </c>
      <c r="O48" s="329">
        <f t="shared" si="3"/>
        <v>776192.19470000023</v>
      </c>
      <c r="P48" s="259"/>
    </row>
    <row r="49" spans="1:16" x14ac:dyDescent="0.15">
      <c r="A49" s="193"/>
      <c r="B49" s="193"/>
      <c r="C49" s="329"/>
      <c r="D49" s="201"/>
      <c r="E49" s="193"/>
      <c r="F49" s="203"/>
      <c r="G49" s="329"/>
      <c r="H49" s="201" t="s">
        <v>1213</v>
      </c>
      <c r="I49" s="329">
        <v>56699.254000000001</v>
      </c>
      <c r="J49" s="203" t="s">
        <v>1242</v>
      </c>
      <c r="K49" s="193"/>
      <c r="L49" s="329"/>
      <c r="M49" s="193"/>
      <c r="N49" s="329">
        <f t="shared" ref="N49:N53" si="16">+N48-I49-L49</f>
        <v>-2.9999991238582879E-4</v>
      </c>
      <c r="O49" s="329">
        <f t="shared" ref="O49:O53" si="17">O48+G49-I49-L49</f>
        <v>719492.94070000027</v>
      </c>
      <c r="P49" s="259"/>
    </row>
    <row r="50" spans="1:16" x14ac:dyDescent="0.15">
      <c r="A50" s="193"/>
      <c r="B50" s="193"/>
      <c r="C50" s="329"/>
      <c r="D50" s="201"/>
      <c r="E50" s="193"/>
      <c r="F50" s="203"/>
      <c r="G50" s="329"/>
      <c r="H50" s="201" t="s">
        <v>1213</v>
      </c>
      <c r="I50" s="329">
        <v>89985.525999999998</v>
      </c>
      <c r="J50" s="203" t="s">
        <v>1243</v>
      </c>
      <c r="K50" s="193"/>
      <c r="L50" s="329"/>
      <c r="M50" s="193"/>
      <c r="N50" s="329">
        <f>G38+N49-I50-L50</f>
        <v>-2.9999991238582879E-4</v>
      </c>
      <c r="O50" s="329">
        <f t="shared" si="17"/>
        <v>629507.41470000031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 t="s">
        <v>1213</v>
      </c>
      <c r="I51" s="329">
        <v>90017</v>
      </c>
      <c r="J51" s="203" t="s">
        <v>1240</v>
      </c>
      <c r="K51" s="193"/>
      <c r="L51" s="329"/>
      <c r="M51" s="193"/>
      <c r="N51" s="329">
        <f>G39+N50-I51-L51</f>
        <v>-2.9999991238582879E-4</v>
      </c>
      <c r="O51" s="329">
        <f t="shared" si="17"/>
        <v>539490.41470000031</v>
      </c>
      <c r="P51" s="259"/>
    </row>
    <row r="52" spans="1:16" x14ac:dyDescent="0.15">
      <c r="A52" s="193"/>
      <c r="B52" s="193"/>
      <c r="C52" s="329"/>
      <c r="D52" s="201"/>
      <c r="E52" s="193"/>
      <c r="F52" s="203"/>
      <c r="G52" s="329"/>
      <c r="H52" s="201" t="s">
        <v>1213</v>
      </c>
      <c r="I52" s="329">
        <v>40782.11</v>
      </c>
      <c r="J52" s="203" t="s">
        <v>1241</v>
      </c>
      <c r="K52" s="193"/>
      <c r="L52" s="329"/>
      <c r="M52" s="193"/>
      <c r="N52" s="329">
        <f>G40+N51-I52-L52</f>
        <v>139188.88970000012</v>
      </c>
      <c r="O52" s="329">
        <f t="shared" si="17"/>
        <v>498708.30470000033</v>
      </c>
      <c r="P52" s="259"/>
    </row>
    <row r="53" spans="1:16" x14ac:dyDescent="0.15">
      <c r="A53" s="193"/>
      <c r="B53" s="193"/>
      <c r="C53" s="329"/>
      <c r="D53" s="201" t="s">
        <v>1233</v>
      </c>
      <c r="E53" s="193" t="s">
        <v>319</v>
      </c>
      <c r="F53" s="203" t="s">
        <v>1244</v>
      </c>
      <c r="G53" s="329">
        <v>179681.52600000001</v>
      </c>
      <c r="H53" s="201" t="s">
        <v>1233</v>
      </c>
      <c r="I53" s="329">
        <v>26216.07</v>
      </c>
      <c r="J53" s="203" t="s">
        <v>1241</v>
      </c>
      <c r="K53" s="193"/>
      <c r="L53" s="329"/>
      <c r="M53" s="193"/>
      <c r="N53" s="329">
        <f t="shared" si="16"/>
        <v>112972.81970000011</v>
      </c>
      <c r="O53" s="329">
        <f t="shared" si="17"/>
        <v>652173.76070000033</v>
      </c>
      <c r="P53" s="259"/>
    </row>
    <row r="54" spans="1:16" x14ac:dyDescent="0.15">
      <c r="A54" s="193"/>
      <c r="B54" s="193"/>
      <c r="C54" s="329"/>
      <c r="D54" s="201" t="s">
        <v>1214</v>
      </c>
      <c r="E54" s="193" t="s">
        <v>54</v>
      </c>
      <c r="F54" s="203" t="s">
        <v>1298</v>
      </c>
      <c r="G54" s="329">
        <v>179804</v>
      </c>
      <c r="H54" s="201" t="s">
        <v>1214</v>
      </c>
      <c r="I54" s="329">
        <v>112972.82</v>
      </c>
      <c r="J54" s="203" t="s">
        <v>1241</v>
      </c>
      <c r="K54" s="193"/>
      <c r="L54" s="329"/>
      <c r="M54" s="203"/>
      <c r="N54" s="329">
        <f t="shared" ref="N54:N56" si="18">+N53-I54-L54</f>
        <v>-2.9999989783391356E-4</v>
      </c>
      <c r="O54" s="329">
        <f t="shared" ref="O54:O56" si="19">O53+G54-I54-L54</f>
        <v>719004.94070000038</v>
      </c>
      <c r="P54" s="259"/>
    </row>
    <row r="55" spans="1:16" x14ac:dyDescent="0.15">
      <c r="A55" s="193"/>
      <c r="B55" s="193"/>
      <c r="C55" s="329"/>
      <c r="D55" s="201"/>
      <c r="E55" s="193"/>
      <c r="F55" s="203"/>
      <c r="G55" s="329"/>
      <c r="H55" s="201" t="s">
        <v>1214</v>
      </c>
      <c r="I55" s="329">
        <v>142457.016</v>
      </c>
      <c r="J55" s="203" t="s">
        <v>1243</v>
      </c>
      <c r="K55" s="193" t="s">
        <v>1250</v>
      </c>
      <c r="L55" s="329">
        <v>18809.169999999998</v>
      </c>
      <c r="M55" s="203" t="s">
        <v>1243</v>
      </c>
      <c r="N55" s="329">
        <f>G44+G45+N54-I55-L55</f>
        <v>41740.667700000093</v>
      </c>
      <c r="O55" s="329">
        <f t="shared" si="19"/>
        <v>557738.75470000028</v>
      </c>
      <c r="P55" s="259"/>
    </row>
    <row r="56" spans="1:16" x14ac:dyDescent="0.15">
      <c r="A56" s="193"/>
      <c r="B56" s="193"/>
      <c r="C56" s="329"/>
      <c r="D56" s="201" t="s">
        <v>1234</v>
      </c>
      <c r="E56" s="193" t="s">
        <v>54</v>
      </c>
      <c r="F56" s="203" t="s">
        <v>1300</v>
      </c>
      <c r="G56" s="329">
        <v>134800</v>
      </c>
      <c r="H56" s="201" t="s">
        <v>1234</v>
      </c>
      <c r="I56" s="329">
        <v>10044.779999999999</v>
      </c>
      <c r="J56" s="203" t="s">
        <v>1243</v>
      </c>
      <c r="K56" s="193" t="s">
        <v>1250</v>
      </c>
      <c r="L56" s="329">
        <v>4905.5200000000004</v>
      </c>
      <c r="M56" s="203" t="s">
        <v>1243</v>
      </c>
      <c r="N56" s="329">
        <f t="shared" si="18"/>
        <v>26790.367700000093</v>
      </c>
      <c r="O56" s="329">
        <f t="shared" si="19"/>
        <v>677588.45470000023</v>
      </c>
      <c r="P56" s="259"/>
    </row>
    <row r="57" spans="1:16" x14ac:dyDescent="0.15">
      <c r="A57" s="193"/>
      <c r="B57" s="193"/>
      <c r="C57" s="329"/>
      <c r="D57" s="201"/>
      <c r="E57" s="193"/>
      <c r="F57" s="203"/>
      <c r="G57" s="329"/>
      <c r="H57" s="201" t="s">
        <v>1235</v>
      </c>
      <c r="I57" s="329">
        <v>6466.4699999999984</v>
      </c>
      <c r="J57" s="203" t="s">
        <v>1243</v>
      </c>
      <c r="K57" s="193" t="s">
        <v>1250</v>
      </c>
      <c r="L57" s="329">
        <v>2222.0700000000002</v>
      </c>
      <c r="M57" s="203" t="s">
        <v>1243</v>
      </c>
      <c r="N57" s="329">
        <f t="shared" si="2"/>
        <v>18101.827700000096</v>
      </c>
      <c r="O57" s="329">
        <f t="shared" si="3"/>
        <v>668899.91470000031</v>
      </c>
      <c r="P57" s="259"/>
    </row>
    <row r="58" spans="1:16" x14ac:dyDescent="0.15">
      <c r="A58" s="193"/>
      <c r="B58" s="193"/>
      <c r="C58" s="329"/>
      <c r="D58" s="201"/>
      <c r="E58" s="193"/>
      <c r="F58" s="203"/>
      <c r="G58" s="329"/>
      <c r="H58" s="201" t="s">
        <v>1235</v>
      </c>
      <c r="I58" s="329"/>
      <c r="J58" s="203"/>
      <c r="K58" s="193" t="s">
        <v>1250</v>
      </c>
      <c r="L58" s="329">
        <v>2620.54</v>
      </c>
      <c r="M58" s="203" t="s">
        <v>1243</v>
      </c>
      <c r="N58" s="329">
        <f t="shared" si="2"/>
        <v>15481.287700000095</v>
      </c>
      <c r="O58" s="329">
        <f t="shared" si="3"/>
        <v>666279.37470000028</v>
      </c>
      <c r="P58" s="259"/>
    </row>
    <row r="59" spans="1:16" x14ac:dyDescent="0.15">
      <c r="A59" s="193"/>
      <c r="B59" s="193"/>
      <c r="C59" s="329"/>
      <c r="D59" s="201"/>
      <c r="E59" s="193"/>
      <c r="F59" s="203"/>
      <c r="G59" s="329"/>
      <c r="H59" s="201" t="s">
        <v>1235</v>
      </c>
      <c r="I59" s="329"/>
      <c r="J59" s="203"/>
      <c r="K59" s="193" t="s">
        <v>1250</v>
      </c>
      <c r="L59" s="329">
        <v>2593.58</v>
      </c>
      <c r="M59" s="203" t="s">
        <v>1243</v>
      </c>
      <c r="N59" s="329">
        <f t="shared" si="2"/>
        <v>12887.707700000095</v>
      </c>
      <c r="O59" s="329">
        <f t="shared" si="3"/>
        <v>663685.79470000032</v>
      </c>
      <c r="P59" s="259"/>
    </row>
    <row r="60" spans="1:16" x14ac:dyDescent="0.15">
      <c r="A60" s="193"/>
      <c r="B60" s="193"/>
      <c r="C60" s="329"/>
      <c r="D60" s="201" t="s">
        <v>1236</v>
      </c>
      <c r="E60" s="193" t="s">
        <v>54</v>
      </c>
      <c r="F60" s="203" t="s">
        <v>1299</v>
      </c>
      <c r="G60" s="329">
        <v>134939</v>
      </c>
      <c r="H60" s="201" t="s">
        <v>1236</v>
      </c>
      <c r="I60" s="329">
        <v>10271.450000000001</v>
      </c>
      <c r="J60" s="203" t="s">
        <v>1243</v>
      </c>
      <c r="K60" s="193" t="s">
        <v>1250</v>
      </c>
      <c r="L60" s="329">
        <v>2616.2579999999998</v>
      </c>
      <c r="M60" s="203" t="s">
        <v>1243</v>
      </c>
      <c r="N60" s="329">
        <f t="shared" si="2"/>
        <v>-2.9999990510987118E-4</v>
      </c>
      <c r="O60" s="329">
        <f t="shared" si="3"/>
        <v>785737.08670000033</v>
      </c>
      <c r="P60" s="259"/>
    </row>
    <row r="61" spans="1:16" x14ac:dyDescent="0.15">
      <c r="A61" s="193"/>
      <c r="B61" s="193"/>
      <c r="C61" s="329"/>
      <c r="D61" s="201"/>
      <c r="E61" s="193"/>
      <c r="F61" s="203"/>
      <c r="G61" s="329"/>
      <c r="H61" s="201" t="s">
        <v>1236</v>
      </c>
      <c r="I61" s="329"/>
      <c r="J61" s="203"/>
      <c r="K61" s="193" t="s">
        <v>1250</v>
      </c>
      <c r="L61" s="329">
        <v>29393.491999999998</v>
      </c>
      <c r="M61" s="193" t="s">
        <v>1244</v>
      </c>
      <c r="N61" s="329">
        <f>G46+G47+G53+N60-I61-L61</f>
        <v>306800.59470000013</v>
      </c>
      <c r="O61" s="329">
        <f t="shared" si="3"/>
        <v>756343.59470000037</v>
      </c>
      <c r="P61" s="259"/>
    </row>
    <row r="62" spans="1:16" x14ac:dyDescent="0.15">
      <c r="A62" s="193"/>
      <c r="B62" s="193"/>
      <c r="C62" s="329"/>
      <c r="D62" s="201"/>
      <c r="E62" s="193"/>
      <c r="F62" s="203"/>
      <c r="G62" s="329"/>
      <c r="H62" s="201"/>
      <c r="I62" s="329"/>
      <c r="J62" s="203"/>
      <c r="K62" s="193"/>
      <c r="L62" s="329"/>
      <c r="M62" s="193"/>
      <c r="N62" s="329">
        <f t="shared" si="2"/>
        <v>306800.59470000013</v>
      </c>
      <c r="O62" s="329">
        <f t="shared" si="3"/>
        <v>756343.59470000037</v>
      </c>
      <c r="P62" s="259"/>
    </row>
    <row r="63" spans="1:16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193"/>
      <c r="K63" s="193"/>
      <c r="L63" s="329"/>
      <c r="M63" s="193"/>
      <c r="N63" s="329">
        <f t="shared" ref="N63" si="20">+N62-I63-L63</f>
        <v>306800.59470000013</v>
      </c>
      <c r="O63" s="329">
        <f t="shared" si="1"/>
        <v>756343.59470000037</v>
      </c>
      <c r="P63" s="259"/>
    </row>
    <row r="64" spans="1:16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193"/>
      <c r="K64" s="193"/>
      <c r="L64" s="329"/>
      <c r="M64" s="193"/>
      <c r="N64" s="329">
        <f t="shared" si="0"/>
        <v>306800.59470000013</v>
      </c>
      <c r="O64" s="329">
        <f t="shared" si="1"/>
        <v>756343.59470000037</v>
      </c>
      <c r="P64" s="259"/>
    </row>
    <row r="65" spans="1:16" hidden="1" x14ac:dyDescent="0.15">
      <c r="A65" s="193"/>
      <c r="B65" s="193"/>
      <c r="C65" s="329"/>
      <c r="D65" s="201"/>
      <c r="E65" s="193"/>
      <c r="F65" s="203"/>
      <c r="G65" s="329"/>
      <c r="H65" s="201"/>
      <c r="I65" s="329"/>
      <c r="J65" s="193"/>
      <c r="K65" s="193"/>
      <c r="L65" s="329"/>
      <c r="M65" s="193"/>
      <c r="N65" s="329">
        <f t="shared" si="0"/>
        <v>306800.59470000013</v>
      </c>
      <c r="O65" s="329">
        <f t="shared" si="1"/>
        <v>756343.59470000037</v>
      </c>
      <c r="P65" s="259"/>
    </row>
    <row r="66" spans="1:16" hidden="1" x14ac:dyDescent="0.15">
      <c r="A66" s="193"/>
      <c r="B66" s="193"/>
      <c r="C66" s="329"/>
      <c r="D66" s="201"/>
      <c r="E66" s="193"/>
      <c r="F66" s="203"/>
      <c r="G66" s="329"/>
      <c r="H66" s="201"/>
      <c r="I66" s="329"/>
      <c r="J66" s="193"/>
      <c r="K66" s="193"/>
      <c r="L66" s="329"/>
      <c r="M66" s="193"/>
      <c r="N66" s="329">
        <f t="shared" si="0"/>
        <v>306800.59470000013</v>
      </c>
      <c r="O66" s="329">
        <f t="shared" si="1"/>
        <v>756343.59470000037</v>
      </c>
      <c r="P66" s="259"/>
    </row>
    <row r="67" spans="1:16" hidden="1" x14ac:dyDescent="0.15">
      <c r="A67" s="193"/>
      <c r="B67" s="193"/>
      <c r="C67" s="329"/>
      <c r="D67" s="201"/>
      <c r="E67" s="193"/>
      <c r="F67" s="203"/>
      <c r="G67" s="329"/>
      <c r="H67" s="201"/>
      <c r="I67" s="329"/>
      <c r="J67" s="193"/>
      <c r="K67" s="193"/>
      <c r="L67" s="329"/>
      <c r="M67" s="193"/>
      <c r="N67" s="329">
        <f t="shared" si="0"/>
        <v>306800.59470000013</v>
      </c>
      <c r="O67" s="329">
        <f t="shared" si="1"/>
        <v>756343.59470000037</v>
      </c>
      <c r="P67" s="259"/>
    </row>
    <row r="68" spans="1:16" hidden="1" x14ac:dyDescent="0.15">
      <c r="A68" s="193"/>
      <c r="B68" s="193"/>
      <c r="C68" s="329"/>
      <c r="D68" s="201"/>
      <c r="E68" s="193"/>
      <c r="F68" s="203"/>
      <c r="G68" s="329"/>
      <c r="H68" s="201"/>
      <c r="I68" s="329"/>
      <c r="J68" s="193"/>
      <c r="K68" s="193"/>
      <c r="L68" s="329"/>
      <c r="M68" s="193"/>
      <c r="N68" s="329">
        <f t="shared" si="0"/>
        <v>306800.59470000013</v>
      </c>
      <c r="O68" s="329">
        <f t="shared" si="1"/>
        <v>756343.59470000037</v>
      </c>
    </row>
    <row r="69" spans="1:16" hidden="1" x14ac:dyDescent="0.15">
      <c r="A69" s="193"/>
      <c r="B69" s="193"/>
      <c r="C69" s="329"/>
      <c r="D69" s="201"/>
      <c r="E69" s="193"/>
      <c r="F69" s="203"/>
      <c r="G69" s="329"/>
      <c r="H69" s="201"/>
      <c r="I69" s="329"/>
      <c r="J69" s="193"/>
      <c r="K69" s="193"/>
      <c r="L69" s="329"/>
      <c r="M69" s="193"/>
      <c r="N69" s="329">
        <f t="shared" si="0"/>
        <v>306800.59470000013</v>
      </c>
      <c r="O69" s="329">
        <f t="shared" si="1"/>
        <v>756343.59470000037</v>
      </c>
    </row>
    <row r="70" spans="1:16" hidden="1" x14ac:dyDescent="0.15">
      <c r="A70" s="193"/>
      <c r="B70" s="193"/>
      <c r="C70" s="329"/>
      <c r="D70" s="201"/>
      <c r="E70" s="193"/>
      <c r="F70" s="203"/>
      <c r="G70" s="329"/>
      <c r="H70" s="201"/>
      <c r="I70" s="329"/>
      <c r="J70" s="193"/>
      <c r="K70" s="193"/>
      <c r="L70" s="329"/>
      <c r="M70" s="193"/>
      <c r="N70" s="329">
        <f t="shared" si="0"/>
        <v>306800.59470000013</v>
      </c>
      <c r="O70" s="329">
        <f t="shared" si="1"/>
        <v>756343.59470000037</v>
      </c>
    </row>
    <row r="71" spans="1:16" hidden="1" x14ac:dyDescent="0.15">
      <c r="A71" s="193"/>
      <c r="B71" s="193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0"/>
        <v>306800.59470000013</v>
      </c>
      <c r="O71" s="329">
        <f t="shared" si="1"/>
        <v>756343.59470000037</v>
      </c>
    </row>
    <row r="72" spans="1:16" hidden="1" x14ac:dyDescent="0.15">
      <c r="A72" s="193"/>
      <c r="B72" s="193"/>
      <c r="C72" s="329"/>
      <c r="D72" s="201"/>
      <c r="E72" s="193"/>
      <c r="F72" s="203"/>
      <c r="G72" s="329"/>
      <c r="H72" s="201"/>
      <c r="I72" s="329"/>
      <c r="J72" s="193"/>
      <c r="K72" s="193"/>
      <c r="L72" s="329"/>
      <c r="M72" s="193"/>
      <c r="N72" s="329">
        <f t="shared" si="0"/>
        <v>306800.59470000013</v>
      </c>
      <c r="O72" s="329">
        <f t="shared" si="1"/>
        <v>756343.59470000037</v>
      </c>
    </row>
    <row r="73" spans="1:16" hidden="1" x14ac:dyDescent="0.15">
      <c r="A73" s="193"/>
      <c r="B73" s="193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203"/>
      <c r="N73" s="329">
        <f t="shared" si="0"/>
        <v>306800.59470000013</v>
      </c>
      <c r="O73" s="329">
        <f t="shared" si="1"/>
        <v>756343.59470000037</v>
      </c>
    </row>
    <row r="74" spans="1:16" hidden="1" x14ac:dyDescent="0.15">
      <c r="A74" s="193"/>
      <c r="B74" s="193"/>
      <c r="C74" s="329"/>
      <c r="D74" s="201"/>
      <c r="E74" s="193"/>
      <c r="F74" s="203"/>
      <c r="G74" s="329"/>
      <c r="H74" s="201"/>
      <c r="I74" s="329"/>
      <c r="J74" s="193"/>
      <c r="K74" s="193"/>
      <c r="L74" s="329"/>
      <c r="M74" s="193"/>
      <c r="N74" s="329">
        <f t="shared" si="0"/>
        <v>306800.59470000013</v>
      </c>
      <c r="O74" s="329">
        <f t="shared" si="1"/>
        <v>756343.59470000037</v>
      </c>
    </row>
    <row r="75" spans="1:16" hidden="1" x14ac:dyDescent="0.15">
      <c r="A75" s="193"/>
      <c r="B75" s="193"/>
      <c r="C75" s="329"/>
      <c r="D75" s="201"/>
      <c r="E75" s="193"/>
      <c r="F75" s="203"/>
      <c r="G75" s="329"/>
      <c r="H75" s="201"/>
      <c r="I75" s="329"/>
      <c r="J75" s="193"/>
      <c r="K75" s="193"/>
      <c r="L75" s="329"/>
      <c r="M75" s="193"/>
      <c r="N75" s="329">
        <f t="shared" si="0"/>
        <v>306800.59470000013</v>
      </c>
      <c r="O75" s="329">
        <f t="shared" si="1"/>
        <v>756343.59470000037</v>
      </c>
    </row>
    <row r="76" spans="1:16" hidden="1" x14ac:dyDescent="0.15">
      <c r="A76" s="193"/>
      <c r="B76" s="193"/>
      <c r="C76" s="329"/>
      <c r="D76" s="201"/>
      <c r="E76" s="193"/>
      <c r="F76" s="203"/>
      <c r="G76" s="329"/>
      <c r="H76" s="201"/>
      <c r="I76" s="329"/>
      <c r="J76" s="193"/>
      <c r="K76" s="193"/>
      <c r="L76" s="329"/>
      <c r="M76" s="193"/>
      <c r="N76" s="329">
        <f t="shared" si="0"/>
        <v>306800.59470000013</v>
      </c>
      <c r="O76" s="329">
        <f t="shared" si="1"/>
        <v>756343.59470000037</v>
      </c>
    </row>
    <row r="77" spans="1:16" hidden="1" x14ac:dyDescent="0.15">
      <c r="A77" s="193"/>
      <c r="B77" s="193"/>
      <c r="C77" s="329"/>
      <c r="D77" s="201"/>
      <c r="E77" s="193"/>
      <c r="F77" s="193"/>
      <c r="G77" s="329"/>
      <c r="H77" s="201"/>
      <c r="I77" s="329"/>
      <c r="J77" s="193"/>
      <c r="K77" s="193"/>
      <c r="L77" s="329"/>
      <c r="M77" s="193"/>
      <c r="N77" s="329">
        <f t="shared" si="0"/>
        <v>306800.59470000013</v>
      </c>
      <c r="O77" s="329">
        <f t="shared" si="1"/>
        <v>756343.59470000037</v>
      </c>
    </row>
    <row r="78" spans="1:16" hidden="1" x14ac:dyDescent="0.15">
      <c r="A78" s="193"/>
      <c r="B78" s="193"/>
      <c r="C78" s="329"/>
      <c r="D78" s="201"/>
      <c r="E78" s="193"/>
      <c r="F78" s="203"/>
      <c r="G78" s="329"/>
      <c r="H78" s="201"/>
      <c r="I78" s="329"/>
      <c r="J78" s="193"/>
      <c r="K78" s="193"/>
      <c r="L78" s="329"/>
      <c r="M78" s="193"/>
      <c r="N78" s="329">
        <f t="shared" si="0"/>
        <v>306800.59470000013</v>
      </c>
      <c r="O78" s="329">
        <f t="shared" si="1"/>
        <v>756343.59470000037</v>
      </c>
    </row>
    <row r="79" spans="1:16" hidden="1" x14ac:dyDescent="0.15">
      <c r="A79" s="193"/>
      <c r="B79" s="193"/>
      <c r="C79" s="329"/>
      <c r="D79" s="201"/>
      <c r="E79" s="193"/>
      <c r="F79" s="193"/>
      <c r="G79" s="329"/>
      <c r="H79" s="201"/>
      <c r="I79" s="329"/>
      <c r="J79" s="193"/>
      <c r="K79" s="193"/>
      <c r="L79" s="329"/>
      <c r="M79" s="193"/>
      <c r="N79" s="329">
        <f t="shared" si="0"/>
        <v>306800.59470000013</v>
      </c>
      <c r="O79" s="329">
        <f t="shared" si="1"/>
        <v>756343.59470000037</v>
      </c>
    </row>
    <row r="80" spans="1:16" hidden="1" x14ac:dyDescent="0.15">
      <c r="A80" s="193"/>
      <c r="B80" s="193"/>
      <c r="C80" s="329"/>
      <c r="D80" s="201"/>
      <c r="E80" s="193"/>
      <c r="F80" s="193"/>
      <c r="G80" s="329"/>
      <c r="H80" s="201"/>
      <c r="I80" s="329"/>
      <c r="J80" s="193"/>
      <c r="K80" s="193"/>
      <c r="L80" s="329"/>
      <c r="M80" s="193"/>
      <c r="N80" s="329">
        <f t="shared" si="0"/>
        <v>306800.59470000013</v>
      </c>
      <c r="O80" s="329">
        <f t="shared" si="1"/>
        <v>756343.59470000037</v>
      </c>
    </row>
    <row r="81" spans="1:16" hidden="1" x14ac:dyDescent="0.15">
      <c r="A81" s="193"/>
      <c r="B81" s="193"/>
      <c r="C81" s="329"/>
      <c r="D81" s="201"/>
      <c r="E81" s="193"/>
      <c r="F81" s="203"/>
      <c r="G81" s="329"/>
      <c r="H81" s="201"/>
      <c r="I81" s="329"/>
      <c r="J81" s="193"/>
      <c r="K81" s="193"/>
      <c r="L81" s="329"/>
      <c r="M81" s="193"/>
      <c r="N81" s="329">
        <f t="shared" si="0"/>
        <v>306800.59470000013</v>
      </c>
      <c r="O81" s="329">
        <f t="shared" si="1"/>
        <v>756343.59470000037</v>
      </c>
    </row>
    <row r="82" spans="1:16" hidden="1" x14ac:dyDescent="0.15">
      <c r="A82" s="193"/>
      <c r="B82" s="198"/>
      <c r="C82" s="329"/>
      <c r="D82" s="201"/>
      <c r="E82" s="193"/>
      <c r="F82" s="203"/>
      <c r="G82" s="329"/>
      <c r="H82" s="201"/>
      <c r="I82" s="329"/>
      <c r="J82" s="193"/>
      <c r="K82" s="193"/>
      <c r="L82" s="329"/>
      <c r="M82" s="193"/>
      <c r="N82" s="329">
        <f t="shared" si="0"/>
        <v>306800.59470000013</v>
      </c>
      <c r="O82" s="329">
        <f t="shared" si="1"/>
        <v>756343.59470000037</v>
      </c>
    </row>
    <row r="83" spans="1:16" hidden="1" x14ac:dyDescent="0.15">
      <c r="A83" s="193"/>
      <c r="B83" s="198"/>
      <c r="C83" s="329"/>
      <c r="D83" s="201"/>
      <c r="E83" s="193"/>
      <c r="F83" s="203"/>
      <c r="G83" s="329"/>
      <c r="H83" s="201"/>
      <c r="I83" s="329"/>
      <c r="J83" s="193"/>
      <c r="K83" s="193"/>
      <c r="L83" s="329"/>
      <c r="M83" s="193"/>
      <c r="N83" s="329">
        <f t="shared" si="0"/>
        <v>306800.59470000013</v>
      </c>
      <c r="O83" s="329">
        <f t="shared" si="1"/>
        <v>756343.59470000037</v>
      </c>
    </row>
    <row r="84" spans="1:16" hidden="1" x14ac:dyDescent="0.15">
      <c r="A84" s="193"/>
      <c r="B84" s="198"/>
      <c r="C84" s="329"/>
      <c r="D84" s="201"/>
      <c r="E84" s="193"/>
      <c r="F84" s="203"/>
      <c r="G84" s="329"/>
      <c r="H84" s="201"/>
      <c r="I84" s="329"/>
      <c r="J84" s="193"/>
      <c r="K84" s="193"/>
      <c r="L84" s="329"/>
      <c r="M84" s="193"/>
      <c r="N84" s="329">
        <f t="shared" si="0"/>
        <v>306800.59470000013</v>
      </c>
      <c r="O84" s="329">
        <f t="shared" si="1"/>
        <v>756343.59470000037</v>
      </c>
    </row>
    <row r="85" spans="1:16" hidden="1" x14ac:dyDescent="0.15">
      <c r="A85" s="193"/>
      <c r="B85" s="198"/>
      <c r="C85" s="329"/>
      <c r="D85" s="201"/>
      <c r="E85" s="193"/>
      <c r="F85" s="203"/>
      <c r="G85" s="329"/>
      <c r="H85" s="201"/>
      <c r="I85" s="329"/>
      <c r="J85" s="193"/>
      <c r="K85" s="193"/>
      <c r="L85" s="329"/>
      <c r="M85" s="203"/>
      <c r="N85" s="329">
        <f t="shared" ref="N85:N111" si="21">+N84-I85-L85</f>
        <v>306800.59470000013</v>
      </c>
      <c r="O85" s="329">
        <f t="shared" ref="O85:O111" si="22">O84+G85-I85-L85</f>
        <v>756343.59470000037</v>
      </c>
    </row>
    <row r="86" spans="1:16" hidden="1" x14ac:dyDescent="0.15">
      <c r="A86" s="193"/>
      <c r="B86" s="198"/>
      <c r="C86" s="329"/>
      <c r="D86" s="201"/>
      <c r="E86" s="193"/>
      <c r="F86" s="203"/>
      <c r="G86" s="329"/>
      <c r="H86" s="201"/>
      <c r="I86" s="329"/>
      <c r="J86" s="203"/>
      <c r="K86" s="193"/>
      <c r="L86" s="329"/>
      <c r="M86" s="193"/>
      <c r="N86" s="329">
        <f t="shared" si="21"/>
        <v>306800.59470000013</v>
      </c>
      <c r="O86" s="329">
        <f t="shared" si="22"/>
        <v>756343.59470000037</v>
      </c>
    </row>
    <row r="87" spans="1:16" hidden="1" x14ac:dyDescent="0.15">
      <c r="A87" s="193"/>
      <c r="B87" s="198"/>
      <c r="C87" s="329"/>
      <c r="D87" s="201"/>
      <c r="E87" s="193"/>
      <c r="F87" s="203"/>
      <c r="G87" s="329"/>
      <c r="H87" s="201"/>
      <c r="I87" s="329"/>
      <c r="J87" s="203"/>
      <c r="K87" s="193"/>
      <c r="L87" s="329"/>
      <c r="M87" s="203"/>
      <c r="N87" s="329">
        <f t="shared" si="21"/>
        <v>306800.59470000013</v>
      </c>
      <c r="O87" s="329">
        <f t="shared" si="22"/>
        <v>756343.59470000037</v>
      </c>
    </row>
    <row r="88" spans="1:16" hidden="1" x14ac:dyDescent="0.15">
      <c r="A88" s="193"/>
      <c r="B88" s="198"/>
      <c r="C88" s="329"/>
      <c r="D88" s="201"/>
      <c r="E88" s="193"/>
      <c r="F88" s="203"/>
      <c r="G88" s="329"/>
      <c r="H88" s="201"/>
      <c r="I88" s="329"/>
      <c r="J88" s="193"/>
      <c r="K88" s="193"/>
      <c r="L88" s="329"/>
      <c r="M88" s="203"/>
      <c r="N88" s="329">
        <f t="shared" si="21"/>
        <v>306800.59470000013</v>
      </c>
      <c r="O88" s="329">
        <f t="shared" si="22"/>
        <v>756343.59470000037</v>
      </c>
    </row>
    <row r="89" spans="1:16" hidden="1" x14ac:dyDescent="0.15">
      <c r="A89" s="193"/>
      <c r="B89" s="198"/>
      <c r="C89" s="329"/>
      <c r="D89" s="201"/>
      <c r="E89" s="193"/>
      <c r="F89" s="203"/>
      <c r="G89" s="329"/>
      <c r="H89" s="201"/>
      <c r="I89" s="329"/>
      <c r="J89" s="193"/>
      <c r="K89" s="193"/>
      <c r="L89" s="329"/>
      <c r="M89" s="203"/>
      <c r="N89" s="329">
        <f t="shared" si="21"/>
        <v>306800.59470000013</v>
      </c>
      <c r="O89" s="329">
        <f t="shared" si="22"/>
        <v>756343.59470000037</v>
      </c>
      <c r="P89" s="259"/>
    </row>
    <row r="90" spans="1:16" hidden="1" x14ac:dyDescent="0.15">
      <c r="A90" s="193"/>
      <c r="B90" s="198"/>
      <c r="C90" s="329"/>
      <c r="D90" s="201"/>
      <c r="E90" s="193"/>
      <c r="F90" s="203"/>
      <c r="G90" s="329"/>
      <c r="H90" s="201"/>
      <c r="I90" s="329"/>
      <c r="J90" s="193"/>
      <c r="K90" s="193"/>
      <c r="L90" s="329"/>
      <c r="M90" s="203"/>
      <c r="N90" s="329">
        <f t="shared" si="21"/>
        <v>306800.59470000013</v>
      </c>
      <c r="O90" s="329">
        <f t="shared" si="22"/>
        <v>756343.59470000037</v>
      </c>
      <c r="P90" s="259"/>
    </row>
    <row r="91" spans="1:16" hidden="1" x14ac:dyDescent="0.15">
      <c r="A91" s="193"/>
      <c r="B91" s="198"/>
      <c r="C91" s="329"/>
      <c r="D91" s="201"/>
      <c r="E91" s="193"/>
      <c r="F91" s="205"/>
      <c r="G91" s="329"/>
      <c r="H91" s="201"/>
      <c r="I91" s="329"/>
      <c r="J91" s="203"/>
      <c r="K91" s="193"/>
      <c r="L91" s="329"/>
      <c r="M91" s="203"/>
      <c r="N91" s="329">
        <f t="shared" si="21"/>
        <v>306800.59470000013</v>
      </c>
      <c r="O91" s="329">
        <f t="shared" si="22"/>
        <v>756343.59470000037</v>
      </c>
      <c r="P91" s="259"/>
    </row>
    <row r="92" spans="1:16" hidden="1" x14ac:dyDescent="0.15">
      <c r="A92" s="193"/>
      <c r="B92" s="198"/>
      <c r="C92" s="329"/>
      <c r="D92" s="201"/>
      <c r="E92" s="193"/>
      <c r="F92" s="205"/>
      <c r="G92" s="329"/>
      <c r="H92" s="201"/>
      <c r="I92" s="329"/>
      <c r="J92" s="193"/>
      <c r="K92" s="193"/>
      <c r="L92" s="329"/>
      <c r="M92" s="203"/>
      <c r="N92" s="329">
        <f t="shared" si="21"/>
        <v>306800.59470000013</v>
      </c>
      <c r="O92" s="329">
        <f t="shared" si="22"/>
        <v>756343.59470000037</v>
      </c>
      <c r="P92" s="259"/>
    </row>
    <row r="93" spans="1:16" hidden="1" x14ac:dyDescent="0.15">
      <c r="A93" s="193"/>
      <c r="B93" s="198"/>
      <c r="C93" s="329"/>
      <c r="D93" s="201"/>
      <c r="E93" s="193"/>
      <c r="F93" s="205"/>
      <c r="G93" s="329"/>
      <c r="H93" s="201"/>
      <c r="I93" s="329"/>
      <c r="J93" s="193"/>
      <c r="K93" s="193"/>
      <c r="L93" s="329"/>
      <c r="M93" s="203"/>
      <c r="N93" s="329">
        <f t="shared" si="21"/>
        <v>306800.59470000013</v>
      </c>
      <c r="O93" s="329">
        <f t="shared" si="22"/>
        <v>756343.59470000037</v>
      </c>
      <c r="P93" s="259"/>
    </row>
    <row r="94" spans="1:16" hidden="1" x14ac:dyDescent="0.15">
      <c r="A94" s="193"/>
      <c r="B94" s="198"/>
      <c r="C94" s="329"/>
      <c r="D94" s="201"/>
      <c r="E94" s="193"/>
      <c r="F94" s="205"/>
      <c r="G94" s="329"/>
      <c r="H94" s="201"/>
      <c r="I94" s="329"/>
      <c r="J94" s="193"/>
      <c r="K94" s="193"/>
      <c r="L94" s="329"/>
      <c r="M94" s="203"/>
      <c r="N94" s="329">
        <f t="shared" si="21"/>
        <v>306800.59470000013</v>
      </c>
      <c r="O94" s="329">
        <f t="shared" si="22"/>
        <v>756343.59470000037</v>
      </c>
      <c r="P94" s="259"/>
    </row>
    <row r="95" spans="1:16" hidden="1" x14ac:dyDescent="0.15">
      <c r="A95" s="193"/>
      <c r="B95" s="198"/>
      <c r="C95" s="329"/>
      <c r="D95" s="201"/>
      <c r="E95" s="193"/>
      <c r="F95" s="205"/>
      <c r="G95" s="329"/>
      <c r="H95" s="201"/>
      <c r="I95" s="329"/>
      <c r="J95" s="193"/>
      <c r="K95" s="193"/>
      <c r="L95" s="329"/>
      <c r="M95" s="203"/>
      <c r="N95" s="329">
        <f t="shared" si="21"/>
        <v>306800.59470000013</v>
      </c>
      <c r="O95" s="329">
        <f t="shared" si="22"/>
        <v>756343.59470000037</v>
      </c>
      <c r="P95" s="259"/>
    </row>
    <row r="96" spans="1:16" hidden="1" x14ac:dyDescent="0.15">
      <c r="A96" s="193"/>
      <c r="B96" s="198"/>
      <c r="C96" s="329"/>
      <c r="D96" s="201"/>
      <c r="E96" s="193"/>
      <c r="F96" s="205"/>
      <c r="G96" s="329"/>
      <c r="H96" s="201"/>
      <c r="I96" s="329"/>
      <c r="J96" s="203"/>
      <c r="K96" s="193"/>
      <c r="L96" s="329"/>
      <c r="M96" s="203"/>
      <c r="N96" s="329">
        <f t="shared" si="21"/>
        <v>306800.59470000013</v>
      </c>
      <c r="O96" s="329">
        <f t="shared" si="22"/>
        <v>756343.59470000037</v>
      </c>
      <c r="P96" s="259"/>
    </row>
    <row r="97" spans="1:16" hidden="1" x14ac:dyDescent="0.15">
      <c r="A97" s="193"/>
      <c r="B97" s="198"/>
      <c r="C97" s="329"/>
      <c r="D97" s="201"/>
      <c r="E97" s="193"/>
      <c r="F97" s="203"/>
      <c r="G97" s="329"/>
      <c r="H97" s="201"/>
      <c r="I97" s="329"/>
      <c r="J97" s="203"/>
      <c r="K97" s="193"/>
      <c r="L97" s="329"/>
      <c r="M97" s="203"/>
      <c r="N97" s="329">
        <f t="shared" si="21"/>
        <v>306800.59470000013</v>
      </c>
      <c r="O97" s="329">
        <f t="shared" si="22"/>
        <v>756343.59470000037</v>
      </c>
      <c r="P97" s="259"/>
    </row>
    <row r="98" spans="1:16" hidden="1" x14ac:dyDescent="0.15">
      <c r="A98" s="193"/>
      <c r="B98" s="198"/>
      <c r="C98" s="329"/>
      <c r="D98" s="201"/>
      <c r="E98" s="193"/>
      <c r="F98" s="203"/>
      <c r="G98" s="329"/>
      <c r="H98" s="201"/>
      <c r="I98" s="329"/>
      <c r="J98" s="203"/>
      <c r="K98" s="193"/>
      <c r="L98" s="329"/>
      <c r="M98" s="203"/>
      <c r="N98" s="329">
        <f t="shared" si="21"/>
        <v>306800.59470000013</v>
      </c>
      <c r="O98" s="329">
        <f t="shared" si="22"/>
        <v>756343.59470000037</v>
      </c>
      <c r="P98" s="259"/>
    </row>
    <row r="99" spans="1:16" hidden="1" x14ac:dyDescent="0.15">
      <c r="A99" s="193"/>
      <c r="B99" s="198"/>
      <c r="C99" s="329"/>
      <c r="D99" s="201"/>
      <c r="E99" s="193"/>
      <c r="F99" s="203"/>
      <c r="G99" s="329"/>
      <c r="H99" s="201"/>
      <c r="I99" s="329"/>
      <c r="J99" s="193"/>
      <c r="K99" s="193"/>
      <c r="L99" s="329"/>
      <c r="M99" s="203"/>
      <c r="N99" s="329">
        <f t="shared" si="21"/>
        <v>306800.59470000013</v>
      </c>
      <c r="O99" s="329">
        <f t="shared" si="22"/>
        <v>756343.59470000037</v>
      </c>
      <c r="P99" s="259"/>
    </row>
    <row r="100" spans="1:16" hidden="1" x14ac:dyDescent="0.15">
      <c r="A100" s="193"/>
      <c r="B100" s="198"/>
      <c r="C100" s="329"/>
      <c r="D100" s="201"/>
      <c r="E100" s="193"/>
      <c r="F100" s="203"/>
      <c r="G100" s="329"/>
      <c r="H100" s="201"/>
      <c r="I100" s="329"/>
      <c r="J100" s="193"/>
      <c r="K100" s="193"/>
      <c r="L100" s="329"/>
      <c r="M100" s="203"/>
      <c r="N100" s="329">
        <f t="shared" si="21"/>
        <v>306800.59470000013</v>
      </c>
      <c r="O100" s="329">
        <f t="shared" si="22"/>
        <v>756343.59470000037</v>
      </c>
      <c r="P100" s="259"/>
    </row>
    <row r="101" spans="1:16" hidden="1" x14ac:dyDescent="0.15">
      <c r="A101" s="193"/>
      <c r="B101" s="198"/>
      <c r="C101" s="329"/>
      <c r="D101" s="201"/>
      <c r="E101" s="193"/>
      <c r="F101" s="203"/>
      <c r="G101" s="329"/>
      <c r="H101" s="201"/>
      <c r="I101" s="329"/>
      <c r="J101" s="193"/>
      <c r="K101" s="193"/>
      <c r="L101" s="329"/>
      <c r="M101" s="203"/>
      <c r="N101" s="329">
        <f t="shared" si="21"/>
        <v>306800.59470000013</v>
      </c>
      <c r="O101" s="329">
        <f t="shared" si="22"/>
        <v>756343.59470000037</v>
      </c>
      <c r="P101" s="259"/>
    </row>
    <row r="102" spans="1:16" hidden="1" x14ac:dyDescent="0.15">
      <c r="A102" s="193"/>
      <c r="B102" s="198"/>
      <c r="C102" s="329"/>
      <c r="D102" s="201"/>
      <c r="E102" s="193"/>
      <c r="F102" s="203"/>
      <c r="G102" s="329"/>
      <c r="H102" s="201"/>
      <c r="I102" s="329"/>
      <c r="J102" s="193"/>
      <c r="K102" s="193"/>
      <c r="L102" s="329"/>
      <c r="M102" s="203"/>
      <c r="N102" s="329">
        <f t="shared" si="21"/>
        <v>306800.59470000013</v>
      </c>
      <c r="O102" s="329">
        <f t="shared" si="22"/>
        <v>756343.59470000037</v>
      </c>
      <c r="P102" s="259"/>
    </row>
    <row r="103" spans="1:16" hidden="1" x14ac:dyDescent="0.15">
      <c r="A103" s="193"/>
      <c r="B103" s="198"/>
      <c r="C103" s="329"/>
      <c r="D103" s="201"/>
      <c r="E103" s="193"/>
      <c r="F103" s="203"/>
      <c r="G103" s="329"/>
      <c r="H103" s="201"/>
      <c r="I103" s="329"/>
      <c r="J103" s="193"/>
      <c r="K103" s="193"/>
      <c r="L103" s="329"/>
      <c r="M103" s="203"/>
      <c r="N103" s="329">
        <f t="shared" si="21"/>
        <v>306800.59470000013</v>
      </c>
      <c r="O103" s="329">
        <f t="shared" si="22"/>
        <v>756343.59470000037</v>
      </c>
      <c r="P103" s="259"/>
    </row>
    <row r="104" spans="1:16" hidden="1" x14ac:dyDescent="0.15">
      <c r="A104" s="193"/>
      <c r="B104" s="198"/>
      <c r="C104" s="329"/>
      <c r="D104" s="201"/>
      <c r="E104" s="193"/>
      <c r="F104" s="203"/>
      <c r="G104" s="329"/>
      <c r="H104" s="201"/>
      <c r="I104" s="329"/>
      <c r="J104" s="203"/>
      <c r="K104" s="193"/>
      <c r="L104" s="329"/>
      <c r="M104" s="193"/>
      <c r="N104" s="329">
        <f t="shared" si="21"/>
        <v>306800.59470000013</v>
      </c>
      <c r="O104" s="329">
        <f t="shared" si="22"/>
        <v>756343.59470000037</v>
      </c>
      <c r="P104" s="259"/>
    </row>
    <row r="105" spans="1:16" hidden="1" x14ac:dyDescent="0.15">
      <c r="A105" s="193"/>
      <c r="B105" s="193"/>
      <c r="C105" s="329"/>
      <c r="D105" s="216"/>
      <c r="E105" s="193"/>
      <c r="F105" s="193"/>
      <c r="G105" s="329"/>
      <c r="H105" s="216"/>
      <c r="I105" s="329"/>
      <c r="J105" s="203"/>
      <c r="K105" s="193"/>
      <c r="L105" s="329"/>
      <c r="M105" s="203"/>
      <c r="N105" s="329">
        <f t="shared" si="21"/>
        <v>306800.59470000013</v>
      </c>
      <c r="O105" s="329">
        <f t="shared" si="22"/>
        <v>756343.59470000037</v>
      </c>
    </row>
    <row r="106" spans="1:16" hidden="1" x14ac:dyDescent="0.15">
      <c r="A106" s="193"/>
      <c r="B106" s="193"/>
      <c r="C106" s="329"/>
      <c r="D106" s="216"/>
      <c r="E106" s="193"/>
      <c r="F106" s="203"/>
      <c r="G106" s="329"/>
      <c r="H106" s="216"/>
      <c r="I106" s="329"/>
      <c r="J106" s="203"/>
      <c r="K106" s="193"/>
      <c r="L106" s="329"/>
      <c r="M106" s="203"/>
      <c r="N106" s="329">
        <f t="shared" si="21"/>
        <v>306800.59470000013</v>
      </c>
      <c r="O106" s="329">
        <f t="shared" si="22"/>
        <v>756343.59470000037</v>
      </c>
    </row>
    <row r="107" spans="1:16" hidden="1" x14ac:dyDescent="0.15">
      <c r="A107" s="193"/>
      <c r="B107" s="193"/>
      <c r="C107" s="329"/>
      <c r="D107" s="216"/>
      <c r="E107" s="193"/>
      <c r="F107" s="203"/>
      <c r="G107" s="329"/>
      <c r="H107" s="216"/>
      <c r="I107" s="329"/>
      <c r="J107" s="193"/>
      <c r="K107" s="193"/>
      <c r="L107" s="329"/>
      <c r="M107" s="193"/>
      <c r="N107" s="329">
        <f t="shared" si="21"/>
        <v>306800.59470000013</v>
      </c>
      <c r="O107" s="329">
        <f t="shared" si="22"/>
        <v>756343.59470000037</v>
      </c>
    </row>
    <row r="108" spans="1:16" hidden="1" x14ac:dyDescent="0.15">
      <c r="A108" s="193"/>
      <c r="B108" s="193"/>
      <c r="C108" s="329"/>
      <c r="D108" s="216"/>
      <c r="E108" s="193"/>
      <c r="F108" s="203"/>
      <c r="G108" s="329"/>
      <c r="H108" s="216"/>
      <c r="I108" s="329"/>
      <c r="J108" s="193"/>
      <c r="K108" s="193"/>
      <c r="L108" s="329"/>
      <c r="M108" s="193"/>
      <c r="N108" s="329">
        <f t="shared" si="21"/>
        <v>306800.59470000013</v>
      </c>
      <c r="O108" s="329">
        <f t="shared" si="22"/>
        <v>756343.59470000037</v>
      </c>
    </row>
    <row r="109" spans="1:16" hidden="1" x14ac:dyDescent="0.15">
      <c r="A109" s="193"/>
      <c r="B109" s="193"/>
      <c r="C109" s="329"/>
      <c r="D109" s="216"/>
      <c r="E109" s="193"/>
      <c r="F109" s="203"/>
      <c r="G109" s="329"/>
      <c r="H109" s="216"/>
      <c r="I109" s="329"/>
      <c r="J109" s="193"/>
      <c r="K109" s="193"/>
      <c r="L109" s="329"/>
      <c r="M109" s="193"/>
      <c r="N109" s="329">
        <f t="shared" si="21"/>
        <v>306800.59470000013</v>
      </c>
      <c r="O109" s="329">
        <f t="shared" si="22"/>
        <v>756343.59470000037</v>
      </c>
    </row>
    <row r="110" spans="1:16" hidden="1" x14ac:dyDescent="0.15">
      <c r="A110" s="193"/>
      <c r="B110" s="193"/>
      <c r="C110" s="329"/>
      <c r="D110" s="216"/>
      <c r="E110" s="193"/>
      <c r="F110" s="193"/>
      <c r="G110" s="329"/>
      <c r="H110" s="216"/>
      <c r="I110" s="329"/>
      <c r="J110" s="193"/>
      <c r="K110" s="193"/>
      <c r="L110" s="329"/>
      <c r="M110" s="193"/>
      <c r="N110" s="329">
        <f t="shared" si="21"/>
        <v>306800.59470000013</v>
      </c>
      <c r="O110" s="329">
        <f t="shared" si="22"/>
        <v>756343.59470000037</v>
      </c>
    </row>
    <row r="111" spans="1:16" hidden="1" x14ac:dyDescent="0.15">
      <c r="A111" s="220"/>
      <c r="B111" s="220"/>
      <c r="C111" s="334"/>
      <c r="D111" s="222"/>
      <c r="E111" s="220"/>
      <c r="F111" s="220"/>
      <c r="G111" s="334"/>
      <c r="H111" s="222"/>
      <c r="I111" s="334"/>
      <c r="J111" s="220"/>
      <c r="K111" s="220"/>
      <c r="L111" s="334"/>
      <c r="M111" s="220"/>
      <c r="N111" s="329">
        <f t="shared" si="21"/>
        <v>306800.59470000013</v>
      </c>
      <c r="O111" s="329">
        <f t="shared" si="22"/>
        <v>756343.59470000037</v>
      </c>
    </row>
    <row r="112" spans="1:16" x14ac:dyDescent="0.15">
      <c r="A112" s="224"/>
      <c r="B112" s="224"/>
      <c r="C112" s="335">
        <f>SUM(C7:C111)</f>
        <v>687161.0242000001</v>
      </c>
      <c r="D112" s="224"/>
      <c r="E112" s="224"/>
      <c r="F112" s="224"/>
      <c r="G112" s="335">
        <f>SUM(G7:G110)</f>
        <v>2383901.719</v>
      </c>
      <c r="H112" s="226"/>
      <c r="I112" s="335">
        <f>SUM(I7:I110)</f>
        <v>2182392.2985000005</v>
      </c>
      <c r="J112" s="224"/>
      <c r="K112" s="224"/>
      <c r="L112" s="335">
        <f>SUM(L9:L110)</f>
        <v>132326.85</v>
      </c>
      <c r="M112" s="224"/>
      <c r="N112" s="227"/>
      <c r="O112" s="228">
        <f>C112+G112-I112-L112</f>
        <v>756343.5946999999</v>
      </c>
      <c r="P112" s="259"/>
    </row>
    <row r="113" spans="1:16" x14ac:dyDescent="0.15">
      <c r="A113" s="230"/>
      <c r="B113" s="615"/>
      <c r="C113" s="615"/>
      <c r="D113" s="615"/>
      <c r="E113" s="231"/>
      <c r="F113" s="389"/>
      <c r="G113" s="232"/>
      <c r="H113" s="233"/>
      <c r="I113" s="234"/>
      <c r="J113" s="272"/>
      <c r="K113" s="235" t="s">
        <v>200</v>
      </c>
      <c r="L113" s="236">
        <f>+L112+I112</f>
        <v>2314719.1485000006</v>
      </c>
      <c r="M113" s="284"/>
      <c r="N113" s="330">
        <f>+N111</f>
        <v>306800.59470000013</v>
      </c>
      <c r="O113" s="331" t="s">
        <v>1244</v>
      </c>
      <c r="P113" s="259"/>
    </row>
    <row r="114" spans="1:16" x14ac:dyDescent="0.15">
      <c r="A114" s="181"/>
      <c r="B114" s="390"/>
      <c r="C114" s="336"/>
      <c r="D114" s="390"/>
      <c r="E114" s="231"/>
      <c r="F114" s="389"/>
      <c r="G114" s="232"/>
      <c r="H114" s="233"/>
      <c r="I114" s="234"/>
      <c r="J114" s="273"/>
      <c r="K114" s="235"/>
      <c r="L114" s="236"/>
      <c r="M114" s="284"/>
      <c r="N114" s="330">
        <f>+G54</f>
        <v>179804</v>
      </c>
      <c r="O114" s="331" t="s">
        <v>1298</v>
      </c>
    </row>
    <row r="115" spans="1:16" x14ac:dyDescent="0.15">
      <c r="A115" s="241" t="s">
        <v>1192</v>
      </c>
      <c r="B115" s="391" t="s">
        <v>1245</v>
      </c>
      <c r="C115" s="336"/>
      <c r="D115" s="390"/>
      <c r="E115" s="231" t="s">
        <v>67</v>
      </c>
      <c r="F115" s="389">
        <v>1439345.75</v>
      </c>
      <c r="G115" s="232" t="s">
        <v>98</v>
      </c>
      <c r="H115" s="233">
        <v>40826</v>
      </c>
      <c r="I115" s="234" t="s">
        <v>199</v>
      </c>
      <c r="J115" s="273">
        <v>2894.47</v>
      </c>
      <c r="K115" s="235"/>
      <c r="L115" s="236"/>
      <c r="M115" s="235"/>
      <c r="N115" s="330">
        <f>+G56</f>
        <v>134800</v>
      </c>
      <c r="O115" s="331" t="s">
        <v>1300</v>
      </c>
    </row>
    <row r="116" spans="1:16" ht="12" thickBot="1" x14ac:dyDescent="0.2">
      <c r="A116" s="241"/>
      <c r="B116" s="390"/>
      <c r="C116" s="336"/>
      <c r="D116" s="390"/>
      <c r="E116" s="231"/>
      <c r="F116" s="389"/>
      <c r="G116" s="232"/>
      <c r="H116" s="233"/>
      <c r="I116" s="234" t="s">
        <v>54</v>
      </c>
      <c r="J116" s="274">
        <f>SUM(J115)</f>
        <v>2894.47</v>
      </c>
      <c r="K116" s="235"/>
      <c r="L116" s="236"/>
      <c r="M116" s="235"/>
      <c r="N116" s="330">
        <f>+G60</f>
        <v>134939</v>
      </c>
      <c r="O116" s="331" t="s">
        <v>1299</v>
      </c>
    </row>
    <row r="117" spans="1:16" ht="12" thickTop="1" x14ac:dyDescent="0.15">
      <c r="A117" s="241" t="s">
        <v>1242</v>
      </c>
      <c r="B117" s="391" t="s">
        <v>1246</v>
      </c>
      <c r="C117" s="336"/>
      <c r="D117" s="390"/>
      <c r="E117" s="231" t="s">
        <v>67</v>
      </c>
      <c r="F117" s="389">
        <v>21262568.870000001</v>
      </c>
      <c r="G117" s="232" t="s">
        <v>98</v>
      </c>
      <c r="H117" s="233">
        <v>40806</v>
      </c>
      <c r="I117" s="234" t="s">
        <v>199</v>
      </c>
      <c r="J117" s="273">
        <v>66271.75</v>
      </c>
      <c r="K117" s="235"/>
      <c r="L117" s="236"/>
      <c r="M117" s="235"/>
      <c r="N117" s="330"/>
      <c r="O117" s="331"/>
    </row>
    <row r="118" spans="1:16" x14ac:dyDescent="0.15">
      <c r="A118" s="181" t="s">
        <v>1243</v>
      </c>
      <c r="B118" s="391" t="s">
        <v>1247</v>
      </c>
      <c r="C118" s="336"/>
      <c r="D118" s="390"/>
      <c r="E118" s="231" t="s">
        <v>67</v>
      </c>
      <c r="F118" s="389">
        <v>34244951.509999998</v>
      </c>
      <c r="G118" s="232" t="s">
        <v>98</v>
      </c>
      <c r="H118" s="233">
        <v>40814</v>
      </c>
      <c r="I118" s="234" t="s">
        <v>199</v>
      </c>
      <c r="J118" s="273">
        <v>33767.137999999999</v>
      </c>
      <c r="K118" s="235"/>
      <c r="L118" s="236"/>
      <c r="M118" s="235"/>
      <c r="N118" s="330"/>
      <c r="O118" s="331"/>
    </row>
    <row r="119" spans="1:16" ht="12" customHeight="1" x14ac:dyDescent="0.15">
      <c r="A119" s="181" t="s">
        <v>1244</v>
      </c>
      <c r="B119" s="391" t="s">
        <v>1248</v>
      </c>
      <c r="C119" s="336"/>
      <c r="D119" s="390"/>
      <c r="E119" s="231" t="s">
        <v>67</v>
      </c>
      <c r="F119" s="389">
        <v>26585325.949999999</v>
      </c>
      <c r="G119" s="232" t="s">
        <v>98</v>
      </c>
      <c r="H119" s="233">
        <v>40833</v>
      </c>
      <c r="I119" s="234" t="s">
        <v>199</v>
      </c>
      <c r="J119" s="273">
        <v>29393.491999999998</v>
      </c>
      <c r="K119" s="235"/>
      <c r="L119" s="236"/>
      <c r="M119" s="235"/>
      <c r="N119" s="330"/>
      <c r="O119" s="331"/>
    </row>
    <row r="120" spans="1:16" ht="12" customHeight="1" thickBot="1" x14ac:dyDescent="0.2">
      <c r="A120" s="181"/>
      <c r="B120" s="180"/>
      <c r="C120" s="349"/>
      <c r="D120" s="350"/>
      <c r="E120" s="350"/>
      <c r="F120" s="350"/>
      <c r="G120" s="351"/>
      <c r="H120" s="233"/>
      <c r="I120" s="234" t="s">
        <v>320</v>
      </c>
      <c r="J120" s="274">
        <f>SUM(J117:J119)</f>
        <v>129432.38</v>
      </c>
      <c r="K120" s="235"/>
      <c r="L120" s="236"/>
      <c r="M120" s="235"/>
      <c r="N120" s="330"/>
      <c r="O120" s="331"/>
    </row>
    <row r="121" spans="1:16" ht="11.25" customHeight="1" thickTop="1" x14ac:dyDescent="0.15">
      <c r="A121" s="241"/>
      <c r="B121" s="180"/>
      <c r="C121" s="349"/>
      <c r="D121" s="350"/>
      <c r="E121" s="350"/>
      <c r="F121" s="350"/>
      <c r="G121" s="351"/>
      <c r="J121" s="259"/>
      <c r="K121" s="235"/>
      <c r="L121" s="236"/>
      <c r="M121" s="235"/>
      <c r="N121" s="330"/>
      <c r="O121" s="385"/>
    </row>
    <row r="122" spans="1:16" x14ac:dyDescent="0.15">
      <c r="A122" s="181"/>
      <c r="B122" s="181" t="s">
        <v>10</v>
      </c>
      <c r="C122" s="348" t="s">
        <v>1008</v>
      </c>
      <c r="D122" s="181" t="s">
        <v>1118</v>
      </c>
      <c r="E122" s="181" t="s">
        <v>871</v>
      </c>
      <c r="F122" s="181" t="s">
        <v>872</v>
      </c>
      <c r="G122" s="181" t="s">
        <v>18</v>
      </c>
      <c r="J122" s="229"/>
      <c r="K122" s="235"/>
      <c r="L122" s="236"/>
      <c r="M122" s="266">
        <f>+O122-O112</f>
        <v>0</v>
      </c>
      <c r="N122" s="228" t="s">
        <v>56</v>
      </c>
      <c r="O122" s="333">
        <f>SUM(N113:N121)</f>
        <v>756343.59470000013</v>
      </c>
      <c r="P122" s="259"/>
    </row>
    <row r="123" spans="1:16" x14ac:dyDescent="0.15">
      <c r="A123" s="241" t="s">
        <v>1192</v>
      </c>
      <c r="B123" s="180">
        <v>2894</v>
      </c>
      <c r="C123" s="349">
        <v>23.681799999999999</v>
      </c>
      <c r="D123" s="350">
        <f>+B123*C123</f>
        <v>68535.129199999996</v>
      </c>
      <c r="E123" s="350">
        <f>+D123*0.01</f>
        <v>685.35129199999994</v>
      </c>
      <c r="F123" s="350">
        <f>+E123*0.1</f>
        <v>68.5351292</v>
      </c>
      <c r="G123" s="351">
        <f>+E123+F123</f>
        <v>753.88642119999997</v>
      </c>
      <c r="J123" s="259"/>
    </row>
    <row r="124" spans="1:16" ht="12" thickBot="1" x14ac:dyDescent="0.2">
      <c r="A124" s="241"/>
      <c r="B124" s="381">
        <f>SUM(B123)</f>
        <v>2894</v>
      </c>
      <c r="C124" s="349"/>
      <c r="D124" s="350"/>
      <c r="E124" s="380">
        <f>SUM(E123)</f>
        <v>685.35129199999994</v>
      </c>
      <c r="F124" s="380">
        <f t="shared" ref="F124:G124" si="23">SUM(F123)</f>
        <v>68.5351292</v>
      </c>
      <c r="G124" s="380">
        <f t="shared" si="23"/>
        <v>753.88642119999997</v>
      </c>
    </row>
    <row r="125" spans="1:16" ht="12" thickTop="1" x14ac:dyDescent="0.15">
      <c r="A125" s="241" t="s">
        <v>1242</v>
      </c>
      <c r="B125" s="180">
        <v>66272</v>
      </c>
      <c r="C125" s="349">
        <v>24.039400000000001</v>
      </c>
      <c r="D125" s="350">
        <f t="shared" ref="D125:D127" si="24">+B125*C125</f>
        <v>1593139.1168</v>
      </c>
      <c r="E125" s="350">
        <f t="shared" ref="E125:E127" si="25">+D125*0.01</f>
        <v>15931.391168</v>
      </c>
      <c r="F125" s="350">
        <f t="shared" ref="F125:F127" si="26">+E125*0.1</f>
        <v>1593.1391168</v>
      </c>
      <c r="G125" s="351">
        <f t="shared" ref="G125:G127" si="27">+E125+F125</f>
        <v>17524.530284799999</v>
      </c>
    </row>
    <row r="126" spans="1:16" s="180" customFormat="1" x14ac:dyDescent="0.15">
      <c r="A126" s="181" t="s">
        <v>1243</v>
      </c>
      <c r="B126" s="180">
        <v>33767</v>
      </c>
      <c r="C126" s="349">
        <v>24.3413</v>
      </c>
      <c r="D126" s="350">
        <f t="shared" si="24"/>
        <v>821932.67709999997</v>
      </c>
      <c r="E126" s="350">
        <f t="shared" si="25"/>
        <v>8219.326771</v>
      </c>
      <c r="F126" s="350">
        <f t="shared" si="26"/>
        <v>821.93267710000009</v>
      </c>
      <c r="G126" s="351">
        <f t="shared" si="27"/>
        <v>9041.2594480999996</v>
      </c>
      <c r="H126" s="181"/>
      <c r="J126" s="182"/>
      <c r="K126" s="181"/>
      <c r="M126" s="182"/>
      <c r="P126" s="182"/>
    </row>
    <row r="127" spans="1:16" x14ac:dyDescent="0.15">
      <c r="A127" s="181" t="s">
        <v>1244</v>
      </c>
      <c r="B127" s="180">
        <v>29393</v>
      </c>
      <c r="C127" s="349">
        <v>23.472200000000001</v>
      </c>
      <c r="D127" s="350">
        <f t="shared" si="24"/>
        <v>689918.37459999998</v>
      </c>
      <c r="E127" s="350">
        <f t="shared" si="25"/>
        <v>6899.1837459999997</v>
      </c>
      <c r="F127" s="350">
        <f t="shared" si="26"/>
        <v>689.91837459999999</v>
      </c>
      <c r="G127" s="351">
        <f t="shared" si="27"/>
        <v>7589.1021205999996</v>
      </c>
    </row>
    <row r="128" spans="1:16" ht="12" thickBot="1" x14ac:dyDescent="0.2">
      <c r="A128" s="241"/>
      <c r="B128" s="381">
        <f>SUM(B125:B127)</f>
        <v>129432</v>
      </c>
      <c r="C128" s="349"/>
      <c r="D128" s="350"/>
      <c r="E128" s="380">
        <f>SUM(E125:E127)</f>
        <v>31049.901685000001</v>
      </c>
      <c r="F128" s="380">
        <f>SUM(F125:F127)</f>
        <v>3104.9901685</v>
      </c>
      <c r="G128" s="380">
        <f>SUM(G125:G127)</f>
        <v>34154.891853499998</v>
      </c>
    </row>
    <row r="129" spans="1:6" ht="12" thickTop="1" x14ac:dyDescent="0.15">
      <c r="A129" s="241"/>
      <c r="B129" s="180"/>
      <c r="C129" s="349"/>
      <c r="D129" s="350"/>
      <c r="E129" s="350"/>
      <c r="F129" s="351"/>
    </row>
  </sheetData>
  <mergeCells count="7">
    <mergeCell ref="B113:D113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P119"/>
  <sheetViews>
    <sheetView zoomScale="115" zoomScaleNormal="115" workbookViewId="0">
      <pane ySplit="6" topLeftCell="A40" activePane="bottomLeft" state="frozen"/>
      <selection pane="bottomLeft" activeCell="A103" sqref="A10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2.140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1160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1082</v>
      </c>
      <c r="B7" s="263"/>
      <c r="C7" s="328">
        <v>92774.642200000118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92774.642200000118</v>
      </c>
      <c r="O7" s="328">
        <f>+C100</f>
        <v>847389.80420000013</v>
      </c>
    </row>
    <row r="8" spans="1:15" x14ac:dyDescent="0.15">
      <c r="A8" s="193" t="s">
        <v>1117</v>
      </c>
      <c r="B8" s="193"/>
      <c r="C8" s="329">
        <v>79946.12</v>
      </c>
      <c r="D8" s="201"/>
      <c r="E8" s="193"/>
      <c r="F8" s="193"/>
      <c r="G8" s="329"/>
      <c r="H8" s="201"/>
      <c r="I8" s="329"/>
      <c r="J8" s="193"/>
      <c r="K8" s="202"/>
      <c r="L8" s="329"/>
      <c r="M8" s="193"/>
      <c r="N8" s="329">
        <f>+N7-I8-L8</f>
        <v>92774.642200000118</v>
      </c>
      <c r="O8" s="329">
        <f>O7+G8-I8-L8</f>
        <v>847389.80420000013</v>
      </c>
    </row>
    <row r="9" spans="1:15" x14ac:dyDescent="0.15">
      <c r="A9" s="193" t="s">
        <v>1154</v>
      </c>
      <c r="B9" s="193"/>
      <c r="C9" s="329">
        <v>404888.03700000001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92774.642200000118</v>
      </c>
      <c r="O9" s="329">
        <f t="shared" ref="O9" si="1">O8+G9-I9-L9</f>
        <v>847389.80420000013</v>
      </c>
    </row>
    <row r="10" spans="1:15" x14ac:dyDescent="0.15">
      <c r="A10" s="193" t="s">
        <v>1155</v>
      </c>
      <c r="B10" s="193"/>
      <c r="C10" s="329">
        <v>135092.307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81" si="2">+N9-I10-L10</f>
        <v>92774.642200000118</v>
      </c>
      <c r="O10" s="329">
        <f t="shared" ref="O10:O81" si="3">O9+G10-I10-L10</f>
        <v>847389.80420000013</v>
      </c>
    </row>
    <row r="11" spans="1:15" x14ac:dyDescent="0.15">
      <c r="A11" s="193" t="s">
        <v>1156</v>
      </c>
      <c r="B11" s="193"/>
      <c r="C11" s="329">
        <v>134688.698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92774.642200000118</v>
      </c>
      <c r="O11" s="329">
        <f t="shared" si="3"/>
        <v>847389.80420000013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/>
      <c r="I12" s="329"/>
      <c r="J12" s="193"/>
      <c r="K12" s="193"/>
      <c r="L12" s="329"/>
      <c r="M12" s="193"/>
      <c r="N12" s="329">
        <f t="shared" si="2"/>
        <v>92774.642200000118</v>
      </c>
      <c r="O12" s="329">
        <f t="shared" si="3"/>
        <v>847389.80420000013</v>
      </c>
    </row>
    <row r="13" spans="1:15" x14ac:dyDescent="0.15">
      <c r="A13" s="193"/>
      <c r="B13" s="193"/>
      <c r="C13" s="329"/>
      <c r="D13" s="201"/>
      <c r="E13" s="193"/>
      <c r="F13" s="203"/>
      <c r="G13" s="329"/>
      <c r="H13" s="201" t="s">
        <v>1161</v>
      </c>
      <c r="I13" s="329">
        <v>6600.95</v>
      </c>
      <c r="J13" s="193" t="s">
        <v>1082</v>
      </c>
      <c r="K13" s="193"/>
      <c r="L13" s="329"/>
      <c r="M13" s="207"/>
      <c r="N13" s="329">
        <f t="shared" si="2"/>
        <v>86173.692200000121</v>
      </c>
      <c r="O13" s="329">
        <f t="shared" si="3"/>
        <v>840788.85420000018</v>
      </c>
    </row>
    <row r="14" spans="1:15" x14ac:dyDescent="0.15">
      <c r="A14" s="193"/>
      <c r="B14" s="193"/>
      <c r="C14" s="329"/>
      <c r="D14" s="201"/>
      <c r="E14" s="193"/>
      <c r="F14" s="203"/>
      <c r="G14" s="329"/>
      <c r="H14" s="201" t="s">
        <v>1162</v>
      </c>
      <c r="I14" s="329">
        <v>4456.21</v>
      </c>
      <c r="J14" s="193" t="s">
        <v>1082</v>
      </c>
      <c r="K14" s="193"/>
      <c r="L14" s="329"/>
      <c r="M14" s="193"/>
      <c r="N14" s="329">
        <f t="shared" si="2"/>
        <v>81717.482200000115</v>
      </c>
      <c r="O14" s="329">
        <f t="shared" si="3"/>
        <v>836332.64420000021</v>
      </c>
    </row>
    <row r="15" spans="1:15" x14ac:dyDescent="0.15">
      <c r="A15" s="193"/>
      <c r="B15" s="193"/>
      <c r="C15" s="329"/>
      <c r="D15" s="201"/>
      <c r="E15" s="193"/>
      <c r="F15" s="203"/>
      <c r="G15" s="329"/>
      <c r="H15" s="201" t="s">
        <v>1163</v>
      </c>
      <c r="I15" s="329">
        <v>5069.76</v>
      </c>
      <c r="J15" s="193" t="s">
        <v>1082</v>
      </c>
      <c r="K15" s="193"/>
      <c r="L15" s="329"/>
      <c r="M15" s="193"/>
      <c r="N15" s="329">
        <f t="shared" si="2"/>
        <v>76647.72220000012</v>
      </c>
      <c r="O15" s="329">
        <f t="shared" si="3"/>
        <v>831262.8842000002</v>
      </c>
    </row>
    <row r="16" spans="1:15" x14ac:dyDescent="0.15">
      <c r="A16" s="193"/>
      <c r="B16" s="193"/>
      <c r="C16" s="329"/>
      <c r="D16" s="201"/>
      <c r="E16" s="193"/>
      <c r="F16" s="203"/>
      <c r="G16" s="329"/>
      <c r="H16" s="201" t="s">
        <v>1164</v>
      </c>
      <c r="I16" s="329">
        <v>3098.96</v>
      </c>
      <c r="J16" s="193" t="s">
        <v>1082</v>
      </c>
      <c r="K16" s="193"/>
      <c r="L16" s="329"/>
      <c r="M16" s="193"/>
      <c r="N16" s="329">
        <f t="shared" si="2"/>
        <v>73548.762200000114</v>
      </c>
      <c r="O16" s="329">
        <f t="shared" si="3"/>
        <v>828163.92420000024</v>
      </c>
    </row>
    <row r="17" spans="1:16" x14ac:dyDescent="0.15">
      <c r="A17" s="193"/>
      <c r="B17" s="193"/>
      <c r="C17" s="329"/>
      <c r="D17" s="201"/>
      <c r="E17" s="193"/>
      <c r="F17" s="203"/>
      <c r="G17" s="329"/>
      <c r="H17" s="201" t="s">
        <v>1165</v>
      </c>
      <c r="I17" s="329">
        <v>9230.8000000000011</v>
      </c>
      <c r="J17" s="193" t="s">
        <v>1082</v>
      </c>
      <c r="K17" s="193"/>
      <c r="L17" s="329"/>
      <c r="M17" s="193"/>
      <c r="N17" s="329">
        <f t="shared" si="2"/>
        <v>64317.962200000111</v>
      </c>
      <c r="O17" s="329">
        <f t="shared" si="3"/>
        <v>818933.12420000019</v>
      </c>
    </row>
    <row r="18" spans="1:16" x14ac:dyDescent="0.15">
      <c r="A18" s="193"/>
      <c r="B18" s="193"/>
      <c r="C18" s="329"/>
      <c r="D18" s="201" t="s">
        <v>1166</v>
      </c>
      <c r="E18" s="193" t="s">
        <v>319</v>
      </c>
      <c r="F18" s="203" t="s">
        <v>1196</v>
      </c>
      <c r="G18" s="329">
        <v>134872.997</v>
      </c>
      <c r="H18" s="201" t="s">
        <v>1166</v>
      </c>
      <c r="I18" s="329">
        <v>5464.7999999999993</v>
      </c>
      <c r="J18" s="193" t="s">
        <v>1082</v>
      </c>
      <c r="K18" s="193"/>
      <c r="L18" s="329"/>
      <c r="M18" s="193"/>
      <c r="N18" s="329">
        <f t="shared" si="2"/>
        <v>58853.162200000108</v>
      </c>
      <c r="O18" s="329">
        <f t="shared" si="3"/>
        <v>948341.32120000012</v>
      </c>
    </row>
    <row r="19" spans="1:16" x14ac:dyDescent="0.15">
      <c r="A19" s="193"/>
      <c r="B19" s="193"/>
      <c r="C19" s="329"/>
      <c r="D19" s="201"/>
      <c r="E19" s="193"/>
      <c r="F19" s="203"/>
      <c r="G19" s="329"/>
      <c r="H19" s="201" t="s">
        <v>1167</v>
      </c>
      <c r="I19" s="329">
        <v>4381.22</v>
      </c>
      <c r="J19" s="193" t="s">
        <v>1082</v>
      </c>
      <c r="K19" s="193" t="s">
        <v>1198</v>
      </c>
      <c r="L19" s="329">
        <v>549.28</v>
      </c>
      <c r="M19" s="193" t="s">
        <v>1082</v>
      </c>
      <c r="N19" s="329">
        <f t="shared" si="2"/>
        <v>53922.662200000108</v>
      </c>
      <c r="O19" s="329">
        <f t="shared" si="3"/>
        <v>943410.82120000012</v>
      </c>
    </row>
    <row r="20" spans="1:16" x14ac:dyDescent="0.15">
      <c r="A20" s="193"/>
      <c r="B20" s="193"/>
      <c r="C20" s="329"/>
      <c r="D20" s="201"/>
      <c r="E20" s="193"/>
      <c r="F20" s="203"/>
      <c r="G20" s="329"/>
      <c r="H20" s="201" t="s">
        <v>1168</v>
      </c>
      <c r="I20" s="329">
        <v>39132.370000000003</v>
      </c>
      <c r="J20" s="193" t="s">
        <v>1082</v>
      </c>
      <c r="K20" s="193" t="s">
        <v>1198</v>
      </c>
      <c r="L20" s="329">
        <v>8847.42</v>
      </c>
      <c r="M20" s="193" t="s">
        <v>1082</v>
      </c>
      <c r="N20" s="329">
        <f t="shared" ref="N20:N26" si="4">+N19-I20-L20</f>
        <v>5942.8722000001053</v>
      </c>
      <c r="O20" s="329">
        <f t="shared" ref="O20:O26" si="5">O19+G20-I20-L20</f>
        <v>895431.03120000008</v>
      </c>
    </row>
    <row r="21" spans="1:16" x14ac:dyDescent="0.15">
      <c r="A21" s="193"/>
      <c r="B21" s="193"/>
      <c r="C21" s="329"/>
      <c r="D21" s="201" t="s">
        <v>1169</v>
      </c>
      <c r="E21" s="193" t="s">
        <v>319</v>
      </c>
      <c r="F21" s="203" t="s">
        <v>1196</v>
      </c>
      <c r="G21" s="329">
        <v>134956.451</v>
      </c>
      <c r="H21" s="201" t="s">
        <v>1169</v>
      </c>
      <c r="I21" s="329">
        <v>5942.8720000000003</v>
      </c>
      <c r="J21" s="193" t="s">
        <v>1082</v>
      </c>
      <c r="K21" s="193"/>
      <c r="L21" s="329"/>
      <c r="M21" s="193"/>
      <c r="N21" s="329">
        <f t="shared" si="4"/>
        <v>2.0000010499643395E-4</v>
      </c>
      <c r="O21" s="329">
        <f t="shared" si="5"/>
        <v>1024444.6102000001</v>
      </c>
      <c r="P21" s="259"/>
    </row>
    <row r="22" spans="1:16" x14ac:dyDescent="0.15">
      <c r="A22" s="193"/>
      <c r="B22" s="193"/>
      <c r="C22" s="329"/>
      <c r="D22" s="201"/>
      <c r="E22" s="193"/>
      <c r="F22" s="203"/>
      <c r="G22" s="329"/>
      <c r="H22" s="201" t="s">
        <v>1169</v>
      </c>
      <c r="I22" s="329">
        <v>2140.0079999999998</v>
      </c>
      <c r="J22" s="193" t="s">
        <v>1117</v>
      </c>
      <c r="K22" s="193" t="s">
        <v>1200</v>
      </c>
      <c r="L22" s="329">
        <v>77806.111999999994</v>
      </c>
      <c r="M22" s="193" t="s">
        <v>1117</v>
      </c>
      <c r="N22" s="329">
        <f>C8+N21-I22-L22</f>
        <v>2.0000011136289686E-4</v>
      </c>
      <c r="O22" s="329">
        <f t="shared" si="5"/>
        <v>944498.49020000012</v>
      </c>
      <c r="P22" s="259"/>
    </row>
    <row r="23" spans="1:16" x14ac:dyDescent="0.15">
      <c r="A23" s="193"/>
      <c r="B23" s="193"/>
      <c r="C23" s="329"/>
      <c r="D23" s="201"/>
      <c r="E23" s="193"/>
      <c r="F23" s="203"/>
      <c r="G23" s="329"/>
      <c r="H23" s="201" t="s">
        <v>1169</v>
      </c>
      <c r="I23" s="329"/>
      <c r="J23" s="193"/>
      <c r="K23" s="193" t="s">
        <v>1200</v>
      </c>
      <c r="L23" s="329">
        <v>313028.76799999998</v>
      </c>
      <c r="M23" s="193" t="s">
        <v>1154</v>
      </c>
      <c r="N23" s="329">
        <f>C9+N22-I23-L23</f>
        <v>91859.269200000155</v>
      </c>
      <c r="O23" s="329">
        <f t="shared" si="5"/>
        <v>631469.72220000019</v>
      </c>
      <c r="P23" s="259"/>
    </row>
    <row r="24" spans="1:16" x14ac:dyDescent="0.15">
      <c r="A24" s="193"/>
      <c r="B24" s="193"/>
      <c r="C24" s="329"/>
      <c r="D24" s="201" t="s">
        <v>1170</v>
      </c>
      <c r="E24" s="193" t="s">
        <v>319</v>
      </c>
      <c r="F24" s="203" t="s">
        <v>1197</v>
      </c>
      <c r="G24" s="329">
        <v>179916.78200000001</v>
      </c>
      <c r="H24" s="201" t="s">
        <v>1170</v>
      </c>
      <c r="I24" s="329">
        <v>3893.2799999999997</v>
      </c>
      <c r="J24" s="193" t="s">
        <v>1154</v>
      </c>
      <c r="K24" s="193" t="s">
        <v>1200</v>
      </c>
      <c r="L24" s="329">
        <v>40694.729999999996</v>
      </c>
      <c r="M24" s="193" t="s">
        <v>1154</v>
      </c>
      <c r="N24" s="329">
        <f t="shared" si="4"/>
        <v>47271.25920000016</v>
      </c>
      <c r="O24" s="329">
        <f t="shared" si="5"/>
        <v>766798.49420000019</v>
      </c>
      <c r="P24" s="259"/>
    </row>
    <row r="25" spans="1:16" x14ac:dyDescent="0.15">
      <c r="A25" s="193"/>
      <c r="B25" s="193"/>
      <c r="C25" s="329"/>
      <c r="D25" s="201"/>
      <c r="E25" s="193"/>
      <c r="F25" s="203"/>
      <c r="G25" s="329"/>
      <c r="H25" s="201" t="s">
        <v>1171</v>
      </c>
      <c r="I25" s="329">
        <v>4044.4300000000003</v>
      </c>
      <c r="J25" s="193" t="s">
        <v>1154</v>
      </c>
      <c r="K25" s="193"/>
      <c r="L25" s="329"/>
      <c r="M25" s="193"/>
      <c r="N25" s="329">
        <f t="shared" si="4"/>
        <v>43226.82920000016</v>
      </c>
      <c r="O25" s="329">
        <f t="shared" si="5"/>
        <v>762754.06420000014</v>
      </c>
      <c r="P25" s="259"/>
    </row>
    <row r="26" spans="1:16" x14ac:dyDescent="0.15">
      <c r="A26" s="193"/>
      <c r="B26" s="193"/>
      <c r="C26" s="329"/>
      <c r="D26" s="201"/>
      <c r="E26" s="193"/>
      <c r="F26" s="203"/>
      <c r="G26" s="329"/>
      <c r="H26" s="201" t="s">
        <v>1172</v>
      </c>
      <c r="I26" s="329">
        <v>8722.27</v>
      </c>
      <c r="J26" s="193" t="s">
        <v>1154</v>
      </c>
      <c r="K26" s="193"/>
      <c r="L26" s="329"/>
      <c r="M26" s="193"/>
      <c r="N26" s="329">
        <f t="shared" si="4"/>
        <v>34504.559200000163</v>
      </c>
      <c r="O26" s="329">
        <f t="shared" si="5"/>
        <v>754031.79420000012</v>
      </c>
      <c r="P26" s="259"/>
    </row>
    <row r="27" spans="1:16" x14ac:dyDescent="0.15">
      <c r="A27" s="193"/>
      <c r="B27" s="193"/>
      <c r="C27" s="329"/>
      <c r="D27" s="201"/>
      <c r="E27" s="193"/>
      <c r="F27" s="203"/>
      <c r="G27" s="329"/>
      <c r="H27" s="201" t="s">
        <v>1173</v>
      </c>
      <c r="I27" s="329">
        <v>4422.17</v>
      </c>
      <c r="J27" s="193" t="s">
        <v>1154</v>
      </c>
      <c r="K27" s="193"/>
      <c r="L27" s="329"/>
      <c r="M27" s="193"/>
      <c r="N27" s="329">
        <f t="shared" si="2"/>
        <v>30082.389200000165</v>
      </c>
      <c r="O27" s="329">
        <f t="shared" si="3"/>
        <v>749609.62420000008</v>
      </c>
      <c r="P27" s="259"/>
    </row>
    <row r="28" spans="1:16" x14ac:dyDescent="0.15">
      <c r="A28" s="193"/>
      <c r="B28" s="193"/>
      <c r="C28" s="329"/>
      <c r="D28" s="201"/>
      <c r="E28" s="193"/>
      <c r="F28" s="203"/>
      <c r="G28" s="329"/>
      <c r="H28" s="201" t="s">
        <v>1174</v>
      </c>
      <c r="I28" s="329">
        <v>6883.6100000000006</v>
      </c>
      <c r="J28" s="193" t="s">
        <v>1154</v>
      </c>
      <c r="K28" s="193"/>
      <c r="L28" s="329"/>
      <c r="M28" s="193"/>
      <c r="N28" s="329">
        <f t="shared" si="2"/>
        <v>23198.779200000165</v>
      </c>
      <c r="O28" s="329">
        <f t="shared" si="3"/>
        <v>742726.01420000009</v>
      </c>
      <c r="P28" s="259"/>
    </row>
    <row r="29" spans="1:16" x14ac:dyDescent="0.15">
      <c r="A29" s="193"/>
      <c r="B29" s="193"/>
      <c r="C29" s="329"/>
      <c r="D29" s="201"/>
      <c r="E29" s="193"/>
      <c r="F29" s="193"/>
      <c r="G29" s="329"/>
      <c r="H29" s="201" t="s">
        <v>1175</v>
      </c>
      <c r="I29" s="329">
        <v>12059.630000000001</v>
      </c>
      <c r="J29" s="193" t="s">
        <v>1154</v>
      </c>
      <c r="K29" s="193"/>
      <c r="L29" s="329"/>
      <c r="M29" s="193"/>
      <c r="N29" s="329">
        <f t="shared" si="2"/>
        <v>11139.149200000164</v>
      </c>
      <c r="O29" s="329">
        <f t="shared" si="3"/>
        <v>730666.38420000009</v>
      </c>
      <c r="P29" s="259"/>
    </row>
    <row r="30" spans="1:16" x14ac:dyDescent="0.15">
      <c r="A30" s="193"/>
      <c r="B30" s="193"/>
      <c r="C30" s="329"/>
      <c r="D30" s="201"/>
      <c r="E30" s="193"/>
      <c r="F30" s="193"/>
      <c r="G30" s="329"/>
      <c r="H30" s="201" t="s">
        <v>1176</v>
      </c>
      <c r="I30" s="329">
        <v>6937.43</v>
      </c>
      <c r="J30" s="193" t="s">
        <v>1154</v>
      </c>
      <c r="K30" s="193"/>
      <c r="L30" s="329"/>
      <c r="M30" s="193"/>
      <c r="N30" s="329">
        <f t="shared" si="2"/>
        <v>4201.7192000001633</v>
      </c>
      <c r="O30" s="329">
        <f t="shared" si="3"/>
        <v>723728.95420000004</v>
      </c>
      <c r="P30" s="259"/>
    </row>
    <row r="31" spans="1:16" x14ac:dyDescent="0.15">
      <c r="A31" s="193"/>
      <c r="B31" s="193"/>
      <c r="C31" s="329"/>
      <c r="D31" s="201"/>
      <c r="E31" s="193"/>
      <c r="F31" s="193"/>
      <c r="G31" s="329"/>
      <c r="H31" s="201" t="s">
        <v>1177</v>
      </c>
      <c r="I31" s="329">
        <v>4025.2800000000007</v>
      </c>
      <c r="J31" s="193" t="s">
        <v>1154</v>
      </c>
      <c r="K31" s="193"/>
      <c r="L31" s="329"/>
      <c r="M31" s="193"/>
      <c r="N31" s="329">
        <f t="shared" si="2"/>
        <v>176.4392000001626</v>
      </c>
      <c r="O31" s="329">
        <f t="shared" si="3"/>
        <v>719703.67420000001</v>
      </c>
      <c r="P31" s="259"/>
    </row>
    <row r="32" spans="1:16" x14ac:dyDescent="0.15">
      <c r="A32" s="193"/>
      <c r="B32" s="193"/>
      <c r="C32" s="329"/>
      <c r="D32" s="201"/>
      <c r="E32" s="193"/>
      <c r="F32" s="193"/>
      <c r="G32" s="329"/>
      <c r="H32" s="201" t="s">
        <v>1178</v>
      </c>
      <c r="I32" s="329">
        <v>176.43899999999999</v>
      </c>
      <c r="J32" s="193" t="s">
        <v>1154</v>
      </c>
      <c r="K32" s="193"/>
      <c r="L32" s="329"/>
      <c r="M32" s="193"/>
      <c r="N32" s="329">
        <f t="shared" ref="N32:N35" si="6">+N31-I32-L32</f>
        <v>2.0000016260723896E-4</v>
      </c>
      <c r="O32" s="329">
        <f t="shared" ref="O32:O35" si="7">O31+G32-I32-L32</f>
        <v>719527.2352</v>
      </c>
      <c r="P32" s="259"/>
    </row>
    <row r="33" spans="1:16" x14ac:dyDescent="0.15">
      <c r="A33" s="193"/>
      <c r="B33" s="193"/>
      <c r="C33" s="329"/>
      <c r="D33" s="201"/>
      <c r="E33" s="193"/>
      <c r="F33" s="193"/>
      <c r="G33" s="329"/>
      <c r="H33" s="201" t="s">
        <v>1178</v>
      </c>
      <c r="I33" s="329">
        <v>5394.5010000000002</v>
      </c>
      <c r="J33" s="193" t="s">
        <v>1155</v>
      </c>
      <c r="K33" s="193"/>
      <c r="L33" s="329"/>
      <c r="M33" s="193"/>
      <c r="N33" s="329">
        <f>C10+N32-I33-L33</f>
        <v>129697.80620000015</v>
      </c>
      <c r="O33" s="329">
        <f t="shared" si="7"/>
        <v>714132.73419999995</v>
      </c>
      <c r="P33" s="259"/>
    </row>
    <row r="34" spans="1:16" x14ac:dyDescent="0.15">
      <c r="A34" s="193"/>
      <c r="B34" s="193"/>
      <c r="C34" s="329"/>
      <c r="D34" s="201"/>
      <c r="E34" s="193"/>
      <c r="F34" s="193"/>
      <c r="G34" s="329"/>
      <c r="H34" s="201" t="s">
        <v>1179</v>
      </c>
      <c r="I34" s="329">
        <v>7964.0599999999995</v>
      </c>
      <c r="J34" s="193" t="s">
        <v>1155</v>
      </c>
      <c r="K34" s="193"/>
      <c r="L34" s="329"/>
      <c r="M34" s="193"/>
      <c r="N34" s="329">
        <f t="shared" si="6"/>
        <v>121733.74620000015</v>
      </c>
      <c r="O34" s="329">
        <f t="shared" si="7"/>
        <v>706168.67419999989</v>
      </c>
      <c r="P34" s="259"/>
    </row>
    <row r="35" spans="1:16" x14ac:dyDescent="0.15">
      <c r="A35" s="193"/>
      <c r="B35" s="193"/>
      <c r="C35" s="329"/>
      <c r="D35" s="201"/>
      <c r="E35" s="193"/>
      <c r="F35" s="193"/>
      <c r="G35" s="329"/>
      <c r="H35" s="201" t="s">
        <v>1180</v>
      </c>
      <c r="I35" s="329">
        <v>5863.6699999999992</v>
      </c>
      <c r="J35" s="193" t="s">
        <v>1155</v>
      </c>
      <c r="K35" s="193"/>
      <c r="L35" s="329"/>
      <c r="M35" s="193"/>
      <c r="N35" s="329">
        <f t="shared" si="6"/>
        <v>115870.07620000016</v>
      </c>
      <c r="O35" s="329">
        <f t="shared" si="7"/>
        <v>700305.00419999985</v>
      </c>
      <c r="P35" s="259"/>
    </row>
    <row r="36" spans="1:16" x14ac:dyDescent="0.15">
      <c r="A36" s="193"/>
      <c r="B36" s="193"/>
      <c r="C36" s="329"/>
      <c r="D36" s="201"/>
      <c r="E36" s="193"/>
      <c r="F36" s="203"/>
      <c r="G36" s="329"/>
      <c r="H36" s="201" t="s">
        <v>1181</v>
      </c>
      <c r="I36" s="329">
        <v>115870.076</v>
      </c>
      <c r="J36" s="193" t="s">
        <v>1155</v>
      </c>
      <c r="K36" s="193"/>
      <c r="L36" s="329"/>
      <c r="M36" s="193"/>
      <c r="N36" s="329">
        <f t="shared" ref="N36:N40" si="8">+N35-I36-L36</f>
        <v>2.0000015501864254E-4</v>
      </c>
      <c r="O36" s="329">
        <f t="shared" ref="O36:O40" si="9">O35+G36-I36-L36</f>
        <v>584434.92819999985</v>
      </c>
      <c r="P36" s="259"/>
    </row>
    <row r="37" spans="1:16" x14ac:dyDescent="0.15">
      <c r="A37" s="193"/>
      <c r="B37" s="193"/>
      <c r="C37" s="329"/>
      <c r="D37" s="201"/>
      <c r="E37" s="193"/>
      <c r="F37" s="203"/>
      <c r="G37" s="329"/>
      <c r="H37" s="201" t="s">
        <v>1181</v>
      </c>
      <c r="I37" s="329">
        <v>134688.698</v>
      </c>
      <c r="J37" s="193" t="s">
        <v>1156</v>
      </c>
      <c r="K37" s="193"/>
      <c r="L37" s="329"/>
      <c r="M37" s="193"/>
      <c r="N37" s="329">
        <f>C11+N36-I37-L37</f>
        <v>2.0000015501864254E-4</v>
      </c>
      <c r="O37" s="329">
        <f t="shared" si="9"/>
        <v>449746.23019999987</v>
      </c>
      <c r="P37" s="259"/>
    </row>
    <row r="38" spans="1:16" x14ac:dyDescent="0.15">
      <c r="A38" s="193"/>
      <c r="B38" s="193"/>
      <c r="C38" s="329"/>
      <c r="D38" s="201"/>
      <c r="E38" s="193"/>
      <c r="F38" s="203"/>
      <c r="G38" s="329"/>
      <c r="H38" s="201" t="s">
        <v>1181</v>
      </c>
      <c r="I38" s="329">
        <v>3519.846</v>
      </c>
      <c r="J38" s="203" t="s">
        <v>1196</v>
      </c>
      <c r="K38" s="193" t="s">
        <v>1200</v>
      </c>
      <c r="L38" s="329">
        <v>19933.689999999999</v>
      </c>
      <c r="M38" s="203" t="s">
        <v>1196</v>
      </c>
      <c r="N38" s="329">
        <f>G18+G21+N37-I38-L38</f>
        <v>246375.91220000008</v>
      </c>
      <c r="O38" s="329">
        <f t="shared" si="9"/>
        <v>426292.69419999985</v>
      </c>
      <c r="P38" s="259"/>
    </row>
    <row r="39" spans="1:16" x14ac:dyDescent="0.15">
      <c r="A39" s="193"/>
      <c r="B39" s="193"/>
      <c r="C39" s="329"/>
      <c r="D39" s="201"/>
      <c r="E39" s="193"/>
      <c r="F39" s="203"/>
      <c r="G39" s="329"/>
      <c r="H39" s="201" t="s">
        <v>1182</v>
      </c>
      <c r="I39" s="329">
        <v>6705.1500000000005</v>
      </c>
      <c r="J39" s="203" t="s">
        <v>1196</v>
      </c>
      <c r="K39" s="193"/>
      <c r="L39" s="329"/>
      <c r="M39" s="193"/>
      <c r="N39" s="329">
        <f t="shared" si="8"/>
        <v>239670.76220000008</v>
      </c>
      <c r="O39" s="329">
        <f t="shared" si="9"/>
        <v>419587.54419999983</v>
      </c>
      <c r="P39" s="259"/>
    </row>
    <row r="40" spans="1:16" x14ac:dyDescent="0.15">
      <c r="A40" s="193"/>
      <c r="B40" s="193"/>
      <c r="C40" s="329"/>
      <c r="D40" s="201" t="s">
        <v>1183</v>
      </c>
      <c r="E40" s="193" t="s">
        <v>54</v>
      </c>
      <c r="F40" s="203" t="s">
        <v>1191</v>
      </c>
      <c r="G40" s="329">
        <v>180061</v>
      </c>
      <c r="H40" s="201" t="s">
        <v>1183</v>
      </c>
      <c r="I40" s="329">
        <v>239670.76199999999</v>
      </c>
      <c r="J40" s="203" t="s">
        <v>1196</v>
      </c>
      <c r="K40" s="193"/>
      <c r="L40" s="329"/>
      <c r="M40" s="193"/>
      <c r="N40" s="329">
        <f t="shared" si="8"/>
        <v>2.0000009681098163E-4</v>
      </c>
      <c r="O40" s="329">
        <f t="shared" si="9"/>
        <v>359977.7821999999</v>
      </c>
      <c r="P40" s="259"/>
    </row>
    <row r="41" spans="1:16" x14ac:dyDescent="0.15">
      <c r="A41" s="193"/>
      <c r="B41" s="193"/>
      <c r="C41" s="329"/>
      <c r="D41" s="201"/>
      <c r="E41" s="193"/>
      <c r="F41" s="203"/>
      <c r="G41" s="329"/>
      <c r="H41" s="201" t="s">
        <v>1183</v>
      </c>
      <c r="I41" s="329">
        <v>18446.687999999998</v>
      </c>
      <c r="J41" s="203" t="s">
        <v>1197</v>
      </c>
      <c r="K41" s="193"/>
      <c r="L41" s="329"/>
      <c r="M41" s="193"/>
      <c r="N41" s="329">
        <f>G24+N40-I41-L41</f>
        <v>161470.09420000011</v>
      </c>
      <c r="O41" s="329">
        <f t="shared" ref="O41:O43" si="10">O40+G41-I41-L41</f>
        <v>341531.09419999988</v>
      </c>
      <c r="P41" s="259"/>
    </row>
    <row r="42" spans="1:16" x14ac:dyDescent="0.15">
      <c r="A42" s="193"/>
      <c r="B42" s="193"/>
      <c r="C42" s="329"/>
      <c r="D42" s="201"/>
      <c r="E42" s="193"/>
      <c r="F42" s="203"/>
      <c r="G42" s="329"/>
      <c r="H42" s="201" t="s">
        <v>1184</v>
      </c>
      <c r="I42" s="329">
        <v>3790.99</v>
      </c>
      <c r="J42" s="203" t="s">
        <v>1197</v>
      </c>
      <c r="K42" s="193"/>
      <c r="L42" s="329"/>
      <c r="M42" s="193"/>
      <c r="N42" s="329">
        <f t="shared" ref="N42:N43" si="11">+N41-I42-L42</f>
        <v>157679.10420000012</v>
      </c>
      <c r="O42" s="329">
        <f t="shared" si="10"/>
        <v>337740.10419999989</v>
      </c>
      <c r="P42" s="259"/>
    </row>
    <row r="43" spans="1:16" x14ac:dyDescent="0.15">
      <c r="A43" s="193"/>
      <c r="B43" s="193"/>
      <c r="C43" s="329"/>
      <c r="D43" s="201" t="s">
        <v>1185</v>
      </c>
      <c r="E43" s="193" t="s">
        <v>319</v>
      </c>
      <c r="F43" s="203" t="s">
        <v>1195</v>
      </c>
      <c r="G43" s="329">
        <v>404926.2</v>
      </c>
      <c r="H43" s="201" t="s">
        <v>1185</v>
      </c>
      <c r="I43" s="329">
        <v>2730.3899999999994</v>
      </c>
      <c r="J43" s="203" t="s">
        <v>1197</v>
      </c>
      <c r="K43" s="193" t="s">
        <v>1200</v>
      </c>
      <c r="L43" s="329">
        <v>62393.65</v>
      </c>
      <c r="M43" s="203" t="s">
        <v>1197</v>
      </c>
      <c r="N43" s="329">
        <f t="shared" si="11"/>
        <v>92555.06420000011</v>
      </c>
      <c r="O43" s="329">
        <f t="shared" si="10"/>
        <v>677542.26419999986</v>
      </c>
      <c r="P43" s="259"/>
    </row>
    <row r="44" spans="1:16" x14ac:dyDescent="0.15">
      <c r="A44" s="193"/>
      <c r="B44" s="193"/>
      <c r="C44" s="329"/>
      <c r="D44" s="201"/>
      <c r="E44" s="193"/>
      <c r="F44" s="193"/>
      <c r="G44" s="329"/>
      <c r="H44" s="201" t="s">
        <v>1186</v>
      </c>
      <c r="I44" s="329">
        <v>10083.719999999999</v>
      </c>
      <c r="J44" s="203" t="s">
        <v>1197</v>
      </c>
      <c r="K44" s="193"/>
      <c r="L44" s="329"/>
      <c r="M44" s="193"/>
      <c r="N44" s="329">
        <f t="shared" ref="N44" si="12">+N43-I44-L44</f>
        <v>82471.344200000109</v>
      </c>
      <c r="O44" s="329">
        <f t="shared" ref="O44" si="13">O43+G44-I44-L44</f>
        <v>667458.54419999989</v>
      </c>
      <c r="P44" s="259"/>
    </row>
    <row r="45" spans="1:16" x14ac:dyDescent="0.15">
      <c r="A45" s="193"/>
      <c r="B45" s="193"/>
      <c r="C45" s="329"/>
      <c r="D45" s="201"/>
      <c r="E45" s="193"/>
      <c r="F45" s="203"/>
      <c r="G45" s="329"/>
      <c r="H45" s="201" t="s">
        <v>1187</v>
      </c>
      <c r="I45" s="329">
        <v>82471.343999999997</v>
      </c>
      <c r="J45" s="203" t="s">
        <v>1197</v>
      </c>
      <c r="K45" s="193"/>
      <c r="L45" s="329"/>
      <c r="M45" s="193"/>
      <c r="N45" s="329">
        <f t="shared" ref="N45:N48" si="14">+N44-I45-L45</f>
        <v>2.0000011136289686E-4</v>
      </c>
      <c r="O45" s="329">
        <f t="shared" ref="O45:O48" si="15">O44+G45-I45-L45</f>
        <v>584987.20019999985</v>
      </c>
      <c r="P45" s="259"/>
    </row>
    <row r="46" spans="1:16" x14ac:dyDescent="0.15">
      <c r="A46" s="193"/>
      <c r="B46" s="193"/>
      <c r="C46" s="329"/>
      <c r="D46" s="201"/>
      <c r="E46" s="193"/>
      <c r="F46" s="203"/>
      <c r="G46" s="329"/>
      <c r="H46" s="201" t="s">
        <v>1187</v>
      </c>
      <c r="I46" s="329">
        <v>171325.416</v>
      </c>
      <c r="J46" s="203" t="s">
        <v>1191</v>
      </c>
      <c r="K46" s="193"/>
      <c r="L46" s="329"/>
      <c r="M46" s="193"/>
      <c r="N46" s="329">
        <f>G40+N45-I46-L46</f>
        <v>8735.5842000001285</v>
      </c>
      <c r="O46" s="329">
        <f t="shared" si="15"/>
        <v>413661.78419999988</v>
      </c>
      <c r="P46" s="259"/>
    </row>
    <row r="47" spans="1:16" x14ac:dyDescent="0.15">
      <c r="A47" s="193"/>
      <c r="B47" s="193"/>
      <c r="C47" s="329"/>
      <c r="D47" s="201" t="s">
        <v>1188</v>
      </c>
      <c r="E47" s="193" t="s">
        <v>54</v>
      </c>
      <c r="F47" s="203" t="s">
        <v>1192</v>
      </c>
      <c r="G47" s="329">
        <v>269999</v>
      </c>
      <c r="H47" s="201" t="s">
        <v>1188</v>
      </c>
      <c r="I47" s="329">
        <v>3806.75</v>
      </c>
      <c r="J47" s="203" t="s">
        <v>1191</v>
      </c>
      <c r="K47" s="193"/>
      <c r="L47" s="329"/>
      <c r="M47" s="193"/>
      <c r="N47" s="329">
        <f t="shared" si="14"/>
        <v>4928.8342000001285</v>
      </c>
      <c r="O47" s="329">
        <f t="shared" si="15"/>
        <v>679854.03419999988</v>
      </c>
      <c r="P47" s="259"/>
    </row>
    <row r="48" spans="1:16" x14ac:dyDescent="0.15">
      <c r="A48" s="193"/>
      <c r="B48" s="193"/>
      <c r="C48" s="329"/>
      <c r="D48" s="201" t="s">
        <v>1189</v>
      </c>
      <c r="E48" s="193" t="s">
        <v>54</v>
      </c>
      <c r="F48" s="203" t="s">
        <v>1193</v>
      </c>
      <c r="G48" s="329">
        <v>179867</v>
      </c>
      <c r="H48" s="201" t="s">
        <v>1189</v>
      </c>
      <c r="I48" s="329">
        <v>4928.8339999999998</v>
      </c>
      <c r="J48" s="203" t="s">
        <v>1191</v>
      </c>
      <c r="K48" s="193"/>
      <c r="L48" s="329"/>
      <c r="M48" s="193"/>
      <c r="N48" s="329">
        <f t="shared" si="14"/>
        <v>2.0000012864329619E-4</v>
      </c>
      <c r="O48" s="329">
        <f t="shared" si="15"/>
        <v>854792.20019999985</v>
      </c>
      <c r="P48" s="259"/>
    </row>
    <row r="49" spans="1:16" x14ac:dyDescent="0.15">
      <c r="A49" s="193"/>
      <c r="B49" s="193"/>
      <c r="C49" s="329"/>
      <c r="D49" s="201"/>
      <c r="E49" s="193"/>
      <c r="F49" s="203"/>
      <c r="G49" s="329"/>
      <c r="H49" s="201" t="s">
        <v>1189</v>
      </c>
      <c r="I49" s="329">
        <v>297861.33600000001</v>
      </c>
      <c r="J49" s="203" t="s">
        <v>1195</v>
      </c>
      <c r="K49" s="193"/>
      <c r="L49" s="329"/>
      <c r="M49" s="193"/>
      <c r="N49" s="329">
        <f>G43+N48-I49-L49</f>
        <v>107064.86420000013</v>
      </c>
      <c r="O49" s="329">
        <f t="shared" ref="O49:O51" si="16">O48+G49-I49-L49</f>
        <v>556930.86419999984</v>
      </c>
      <c r="P49" s="259"/>
    </row>
    <row r="50" spans="1:16" x14ac:dyDescent="0.15">
      <c r="A50" s="193"/>
      <c r="B50" s="193"/>
      <c r="C50" s="329"/>
      <c r="D50" s="201" t="s">
        <v>1190</v>
      </c>
      <c r="E50" s="193" t="s">
        <v>54</v>
      </c>
      <c r="F50" s="203" t="s">
        <v>1194</v>
      </c>
      <c r="G50" s="329">
        <v>134855</v>
      </c>
      <c r="H50" s="201" t="s">
        <v>1190</v>
      </c>
      <c r="I50" s="329">
        <v>4624.84</v>
      </c>
      <c r="J50" s="203" t="s">
        <v>1195</v>
      </c>
      <c r="K50" s="193"/>
      <c r="L50" s="329"/>
      <c r="M50" s="193"/>
      <c r="N50" s="329">
        <f t="shared" ref="N50:N51" si="17">+N49-I50-L50</f>
        <v>102440.02420000013</v>
      </c>
      <c r="O50" s="329">
        <f t="shared" si="16"/>
        <v>687161.02419999987</v>
      </c>
      <c r="P50" s="259"/>
    </row>
    <row r="51" spans="1:16" x14ac:dyDescent="0.15">
      <c r="A51" s="193"/>
      <c r="B51" s="193"/>
      <c r="C51" s="329"/>
      <c r="D51" s="201"/>
      <c r="E51" s="193"/>
      <c r="F51" s="203"/>
      <c r="G51" s="329"/>
      <c r="H51" s="201"/>
      <c r="I51" s="329"/>
      <c r="J51" s="193"/>
      <c r="K51" s="193"/>
      <c r="L51" s="329"/>
      <c r="M51" s="193"/>
      <c r="N51" s="329">
        <f t="shared" si="17"/>
        <v>102440.02420000013</v>
      </c>
      <c r="O51" s="329">
        <f t="shared" si="16"/>
        <v>687161.02419999987</v>
      </c>
      <c r="P51" s="259"/>
    </row>
    <row r="52" spans="1:16" hidden="1" x14ac:dyDescent="0.15">
      <c r="A52" s="193"/>
      <c r="B52" s="193"/>
      <c r="C52" s="329"/>
      <c r="D52" s="201"/>
      <c r="E52" s="193"/>
      <c r="F52" s="203"/>
      <c r="G52" s="329"/>
      <c r="H52" s="201"/>
      <c r="I52" s="329"/>
      <c r="J52" s="193"/>
      <c r="K52" s="193"/>
      <c r="L52" s="329"/>
      <c r="M52" s="193"/>
      <c r="N52" s="329">
        <f t="shared" si="2"/>
        <v>102440.02420000013</v>
      </c>
      <c r="O52" s="329">
        <f t="shared" si="3"/>
        <v>687161.02419999987</v>
      </c>
      <c r="P52" s="259"/>
    </row>
    <row r="53" spans="1:16" hidden="1" x14ac:dyDescent="0.15">
      <c r="A53" s="193"/>
      <c r="B53" s="193"/>
      <c r="C53" s="329"/>
      <c r="D53" s="201"/>
      <c r="E53" s="193"/>
      <c r="F53" s="203"/>
      <c r="G53" s="329"/>
      <c r="H53" s="201"/>
      <c r="I53" s="329"/>
      <c r="J53" s="193"/>
      <c r="K53" s="193"/>
      <c r="L53" s="329"/>
      <c r="M53" s="193"/>
      <c r="N53" s="329">
        <f t="shared" si="2"/>
        <v>102440.02420000013</v>
      </c>
      <c r="O53" s="329">
        <f t="shared" si="3"/>
        <v>687161.02419999987</v>
      </c>
      <c r="P53" s="259"/>
    </row>
    <row r="54" spans="1:16" hidden="1" x14ac:dyDescent="0.15">
      <c r="A54" s="193"/>
      <c r="B54" s="193"/>
      <c r="C54" s="329"/>
      <c r="D54" s="201"/>
      <c r="E54" s="193"/>
      <c r="F54" s="203"/>
      <c r="G54" s="329"/>
      <c r="H54" s="201"/>
      <c r="I54" s="329"/>
      <c r="J54" s="193"/>
      <c r="K54" s="193"/>
      <c r="L54" s="329"/>
      <c r="M54" s="193"/>
      <c r="N54" s="329">
        <f t="shared" si="2"/>
        <v>102440.02420000013</v>
      </c>
      <c r="O54" s="329">
        <f t="shared" si="3"/>
        <v>687161.02419999987</v>
      </c>
      <c r="P54" s="259"/>
    </row>
    <row r="55" spans="1:16" hidden="1" x14ac:dyDescent="0.15">
      <c r="A55" s="193"/>
      <c r="B55" s="193"/>
      <c r="C55" s="329"/>
      <c r="D55" s="201"/>
      <c r="E55" s="193"/>
      <c r="F55" s="203"/>
      <c r="G55" s="329"/>
      <c r="H55" s="201"/>
      <c r="I55" s="329"/>
      <c r="J55" s="193"/>
      <c r="K55" s="193"/>
      <c r="L55" s="329"/>
      <c r="M55" s="193"/>
      <c r="N55" s="329">
        <f t="shared" si="2"/>
        <v>102440.02420000013</v>
      </c>
      <c r="O55" s="329">
        <f t="shared" si="3"/>
        <v>687161.02419999987</v>
      </c>
      <c r="P55" s="259"/>
    </row>
    <row r="56" spans="1:16" hidden="1" x14ac:dyDescent="0.15">
      <c r="A56" s="193"/>
      <c r="B56" s="193"/>
      <c r="C56" s="329"/>
      <c r="D56" s="201"/>
      <c r="E56" s="193"/>
      <c r="F56" s="203"/>
      <c r="G56" s="329"/>
      <c r="H56" s="201"/>
      <c r="I56" s="329"/>
      <c r="J56" s="193"/>
      <c r="K56" s="193"/>
      <c r="L56" s="329"/>
      <c r="M56" s="193"/>
      <c r="N56" s="329">
        <f t="shared" si="2"/>
        <v>102440.02420000013</v>
      </c>
      <c r="O56" s="329">
        <f t="shared" si="3"/>
        <v>687161.02419999987</v>
      </c>
    </row>
    <row r="57" spans="1:16" hidden="1" x14ac:dyDescent="0.15">
      <c r="A57" s="193"/>
      <c r="B57" s="193"/>
      <c r="C57" s="329"/>
      <c r="D57" s="201"/>
      <c r="E57" s="193"/>
      <c r="F57" s="203"/>
      <c r="G57" s="329"/>
      <c r="H57" s="201"/>
      <c r="I57" s="329"/>
      <c r="J57" s="193"/>
      <c r="K57" s="193"/>
      <c r="L57" s="329"/>
      <c r="M57" s="193"/>
      <c r="N57" s="329">
        <f t="shared" si="2"/>
        <v>102440.02420000013</v>
      </c>
      <c r="O57" s="329">
        <f t="shared" si="3"/>
        <v>687161.02419999987</v>
      </c>
    </row>
    <row r="58" spans="1:16" hidden="1" x14ac:dyDescent="0.15">
      <c r="A58" s="193"/>
      <c r="B58" s="193"/>
      <c r="C58" s="329"/>
      <c r="D58" s="201"/>
      <c r="E58" s="193"/>
      <c r="F58" s="203"/>
      <c r="G58" s="329"/>
      <c r="H58" s="201"/>
      <c r="I58" s="329"/>
      <c r="J58" s="193"/>
      <c r="K58" s="193"/>
      <c r="L58" s="329"/>
      <c r="M58" s="193"/>
      <c r="N58" s="329">
        <f t="shared" si="2"/>
        <v>102440.02420000013</v>
      </c>
      <c r="O58" s="329">
        <f t="shared" si="3"/>
        <v>687161.02419999987</v>
      </c>
    </row>
    <row r="59" spans="1:16" hidden="1" x14ac:dyDescent="0.15">
      <c r="A59" s="193"/>
      <c r="B59" s="193"/>
      <c r="C59" s="329"/>
      <c r="D59" s="201"/>
      <c r="E59" s="193"/>
      <c r="F59" s="203"/>
      <c r="G59" s="329"/>
      <c r="H59" s="201"/>
      <c r="I59" s="329"/>
      <c r="J59" s="193"/>
      <c r="K59" s="193"/>
      <c r="L59" s="329"/>
      <c r="M59" s="193"/>
      <c r="N59" s="329">
        <f t="shared" si="2"/>
        <v>102440.02420000013</v>
      </c>
      <c r="O59" s="329">
        <f t="shared" si="3"/>
        <v>687161.02419999987</v>
      </c>
    </row>
    <row r="60" spans="1:16" hidden="1" x14ac:dyDescent="0.15">
      <c r="A60" s="193"/>
      <c r="B60" s="193"/>
      <c r="C60" s="329"/>
      <c r="D60" s="201"/>
      <c r="E60" s="193"/>
      <c r="F60" s="203"/>
      <c r="G60" s="329"/>
      <c r="H60" s="201"/>
      <c r="I60" s="329"/>
      <c r="J60" s="193"/>
      <c r="K60" s="193"/>
      <c r="L60" s="329"/>
      <c r="M60" s="193"/>
      <c r="N60" s="329">
        <f t="shared" si="2"/>
        <v>102440.02420000013</v>
      </c>
      <c r="O60" s="329">
        <f t="shared" si="3"/>
        <v>687161.02419999987</v>
      </c>
    </row>
    <row r="61" spans="1:16" hidden="1" x14ac:dyDescent="0.15">
      <c r="A61" s="193"/>
      <c r="B61" s="193"/>
      <c r="C61" s="329"/>
      <c r="D61" s="201"/>
      <c r="E61" s="193"/>
      <c r="F61" s="203"/>
      <c r="G61" s="329"/>
      <c r="H61" s="201"/>
      <c r="I61" s="329"/>
      <c r="J61" s="193"/>
      <c r="K61" s="193"/>
      <c r="L61" s="329"/>
      <c r="M61" s="203"/>
      <c r="N61" s="329">
        <f t="shared" si="2"/>
        <v>102440.02420000013</v>
      </c>
      <c r="O61" s="329">
        <f t="shared" si="3"/>
        <v>687161.02419999987</v>
      </c>
    </row>
    <row r="62" spans="1:16" hidden="1" x14ac:dyDescent="0.15">
      <c r="A62" s="193"/>
      <c r="B62" s="193"/>
      <c r="C62" s="329"/>
      <c r="D62" s="201"/>
      <c r="E62" s="193"/>
      <c r="F62" s="203"/>
      <c r="G62" s="329"/>
      <c r="H62" s="201"/>
      <c r="I62" s="329"/>
      <c r="J62" s="193"/>
      <c r="K62" s="193"/>
      <c r="L62" s="329"/>
      <c r="M62" s="193"/>
      <c r="N62" s="329">
        <f t="shared" si="2"/>
        <v>102440.02420000013</v>
      </c>
      <c r="O62" s="329">
        <f t="shared" si="3"/>
        <v>687161.02419999987</v>
      </c>
    </row>
    <row r="63" spans="1:16" hidden="1" x14ac:dyDescent="0.15">
      <c r="A63" s="193"/>
      <c r="B63" s="193"/>
      <c r="C63" s="329"/>
      <c r="D63" s="201"/>
      <c r="E63" s="193"/>
      <c r="F63" s="203"/>
      <c r="G63" s="329"/>
      <c r="H63" s="201"/>
      <c r="I63" s="329"/>
      <c r="J63" s="193"/>
      <c r="K63" s="193"/>
      <c r="L63" s="329"/>
      <c r="M63" s="193"/>
      <c r="N63" s="329">
        <f t="shared" si="2"/>
        <v>102440.02420000013</v>
      </c>
      <c r="O63" s="329">
        <f t="shared" si="3"/>
        <v>687161.02419999987</v>
      </c>
    </row>
    <row r="64" spans="1:16" hidden="1" x14ac:dyDescent="0.15">
      <c r="A64" s="193"/>
      <c r="B64" s="193"/>
      <c r="C64" s="329"/>
      <c r="D64" s="201"/>
      <c r="E64" s="193"/>
      <c r="F64" s="203"/>
      <c r="G64" s="329"/>
      <c r="H64" s="201"/>
      <c r="I64" s="329"/>
      <c r="J64" s="193"/>
      <c r="K64" s="193"/>
      <c r="L64" s="329"/>
      <c r="M64" s="193"/>
      <c r="N64" s="329">
        <f t="shared" si="2"/>
        <v>102440.02420000013</v>
      </c>
      <c r="O64" s="329">
        <f t="shared" si="3"/>
        <v>687161.02419999987</v>
      </c>
    </row>
    <row r="65" spans="1:16" hidden="1" x14ac:dyDescent="0.15">
      <c r="A65" s="193"/>
      <c r="B65" s="193"/>
      <c r="C65" s="329"/>
      <c r="D65" s="201"/>
      <c r="E65" s="193"/>
      <c r="F65" s="193"/>
      <c r="G65" s="329"/>
      <c r="H65" s="201"/>
      <c r="I65" s="329"/>
      <c r="J65" s="193"/>
      <c r="K65" s="193"/>
      <c r="L65" s="329"/>
      <c r="M65" s="193"/>
      <c r="N65" s="329">
        <f t="shared" si="2"/>
        <v>102440.02420000013</v>
      </c>
      <c r="O65" s="329">
        <f t="shared" si="3"/>
        <v>687161.02419999987</v>
      </c>
    </row>
    <row r="66" spans="1:16" hidden="1" x14ac:dyDescent="0.15">
      <c r="A66" s="193"/>
      <c r="B66" s="193"/>
      <c r="C66" s="329"/>
      <c r="D66" s="201"/>
      <c r="E66" s="193"/>
      <c r="F66" s="203"/>
      <c r="G66" s="329"/>
      <c r="H66" s="201"/>
      <c r="I66" s="329"/>
      <c r="J66" s="193"/>
      <c r="K66" s="193"/>
      <c r="L66" s="329"/>
      <c r="M66" s="193"/>
      <c r="N66" s="329">
        <f t="shared" si="2"/>
        <v>102440.02420000013</v>
      </c>
      <c r="O66" s="329">
        <f t="shared" si="3"/>
        <v>687161.02419999987</v>
      </c>
    </row>
    <row r="67" spans="1:16" hidden="1" x14ac:dyDescent="0.15">
      <c r="A67" s="193"/>
      <c r="B67" s="193"/>
      <c r="C67" s="329"/>
      <c r="D67" s="201"/>
      <c r="E67" s="193"/>
      <c r="F67" s="193"/>
      <c r="G67" s="329"/>
      <c r="H67" s="201"/>
      <c r="I67" s="329"/>
      <c r="J67" s="193"/>
      <c r="K67" s="193"/>
      <c r="L67" s="329"/>
      <c r="M67" s="193"/>
      <c r="N67" s="329">
        <f t="shared" si="2"/>
        <v>102440.02420000013</v>
      </c>
      <c r="O67" s="329">
        <f t="shared" si="3"/>
        <v>687161.02419999987</v>
      </c>
    </row>
    <row r="68" spans="1:16" hidden="1" x14ac:dyDescent="0.15">
      <c r="A68" s="193"/>
      <c r="B68" s="193"/>
      <c r="C68" s="329"/>
      <c r="D68" s="201"/>
      <c r="E68" s="193"/>
      <c r="F68" s="193"/>
      <c r="G68" s="329"/>
      <c r="H68" s="201"/>
      <c r="I68" s="329"/>
      <c r="J68" s="193"/>
      <c r="K68" s="193"/>
      <c r="L68" s="329"/>
      <c r="M68" s="193"/>
      <c r="N68" s="329">
        <f t="shared" si="2"/>
        <v>102440.02420000013</v>
      </c>
      <c r="O68" s="329">
        <f t="shared" si="3"/>
        <v>687161.02419999987</v>
      </c>
    </row>
    <row r="69" spans="1:16" hidden="1" x14ac:dyDescent="0.15">
      <c r="A69" s="193"/>
      <c r="B69" s="193"/>
      <c r="C69" s="329"/>
      <c r="D69" s="201"/>
      <c r="E69" s="193"/>
      <c r="F69" s="203"/>
      <c r="G69" s="329"/>
      <c r="H69" s="201"/>
      <c r="I69" s="329"/>
      <c r="J69" s="193"/>
      <c r="K69" s="193"/>
      <c r="L69" s="329"/>
      <c r="M69" s="193"/>
      <c r="N69" s="329">
        <f t="shared" si="2"/>
        <v>102440.02420000013</v>
      </c>
      <c r="O69" s="329">
        <f t="shared" si="3"/>
        <v>687161.02419999987</v>
      </c>
    </row>
    <row r="70" spans="1:16" hidden="1" x14ac:dyDescent="0.15">
      <c r="A70" s="193"/>
      <c r="B70" s="198"/>
      <c r="C70" s="329"/>
      <c r="D70" s="201"/>
      <c r="E70" s="193"/>
      <c r="F70" s="203"/>
      <c r="G70" s="329"/>
      <c r="H70" s="201"/>
      <c r="I70" s="329"/>
      <c r="J70" s="193"/>
      <c r="K70" s="193"/>
      <c r="L70" s="329"/>
      <c r="M70" s="193"/>
      <c r="N70" s="329">
        <f t="shared" si="2"/>
        <v>102440.02420000013</v>
      </c>
      <c r="O70" s="329">
        <f t="shared" si="3"/>
        <v>687161.02419999987</v>
      </c>
    </row>
    <row r="71" spans="1:16" hidden="1" x14ac:dyDescent="0.15">
      <c r="A71" s="193"/>
      <c r="B71" s="198"/>
      <c r="C71" s="329"/>
      <c r="D71" s="201"/>
      <c r="E71" s="193"/>
      <c r="F71" s="203"/>
      <c r="G71" s="329"/>
      <c r="H71" s="201"/>
      <c r="I71" s="329"/>
      <c r="J71" s="193"/>
      <c r="K71" s="193"/>
      <c r="L71" s="329"/>
      <c r="M71" s="193"/>
      <c r="N71" s="329">
        <f t="shared" si="2"/>
        <v>102440.02420000013</v>
      </c>
      <c r="O71" s="329">
        <f t="shared" si="3"/>
        <v>687161.02419999987</v>
      </c>
    </row>
    <row r="72" spans="1:16" hidden="1" x14ac:dyDescent="0.15">
      <c r="A72" s="193"/>
      <c r="B72" s="198"/>
      <c r="C72" s="329"/>
      <c r="D72" s="201"/>
      <c r="E72" s="193"/>
      <c r="F72" s="203"/>
      <c r="G72" s="329"/>
      <c r="H72" s="201"/>
      <c r="I72" s="329"/>
      <c r="J72" s="193"/>
      <c r="K72" s="193"/>
      <c r="L72" s="329"/>
      <c r="M72" s="193"/>
      <c r="N72" s="329">
        <f t="shared" si="2"/>
        <v>102440.02420000013</v>
      </c>
      <c r="O72" s="329">
        <f t="shared" si="3"/>
        <v>687161.02419999987</v>
      </c>
    </row>
    <row r="73" spans="1:16" hidden="1" x14ac:dyDescent="0.15">
      <c r="A73" s="193"/>
      <c r="B73" s="198"/>
      <c r="C73" s="329"/>
      <c r="D73" s="201"/>
      <c r="E73" s="193"/>
      <c r="F73" s="203"/>
      <c r="G73" s="329"/>
      <c r="H73" s="201"/>
      <c r="I73" s="329"/>
      <c r="J73" s="193"/>
      <c r="K73" s="193"/>
      <c r="L73" s="329"/>
      <c r="M73" s="203"/>
      <c r="N73" s="329">
        <f t="shared" si="2"/>
        <v>102440.02420000013</v>
      </c>
      <c r="O73" s="329">
        <f t="shared" si="3"/>
        <v>687161.02419999987</v>
      </c>
    </row>
    <row r="74" spans="1:16" hidden="1" x14ac:dyDescent="0.15">
      <c r="A74" s="193"/>
      <c r="B74" s="198"/>
      <c r="C74" s="329"/>
      <c r="D74" s="201"/>
      <c r="E74" s="193"/>
      <c r="F74" s="203"/>
      <c r="G74" s="329"/>
      <c r="H74" s="201"/>
      <c r="I74" s="329"/>
      <c r="J74" s="203"/>
      <c r="K74" s="193"/>
      <c r="L74" s="329"/>
      <c r="M74" s="193"/>
      <c r="N74" s="329">
        <f t="shared" si="2"/>
        <v>102440.02420000013</v>
      </c>
      <c r="O74" s="329">
        <f t="shared" si="3"/>
        <v>687161.02419999987</v>
      </c>
    </row>
    <row r="75" spans="1:16" hidden="1" x14ac:dyDescent="0.15">
      <c r="A75" s="193"/>
      <c r="B75" s="198"/>
      <c r="C75" s="329"/>
      <c r="D75" s="201"/>
      <c r="E75" s="193"/>
      <c r="F75" s="203"/>
      <c r="G75" s="329"/>
      <c r="H75" s="201"/>
      <c r="I75" s="329"/>
      <c r="J75" s="203"/>
      <c r="K75" s="193"/>
      <c r="L75" s="329"/>
      <c r="M75" s="203"/>
      <c r="N75" s="329">
        <f t="shared" si="2"/>
        <v>102440.02420000013</v>
      </c>
      <c r="O75" s="329">
        <f t="shared" si="3"/>
        <v>687161.02419999987</v>
      </c>
    </row>
    <row r="76" spans="1:16" hidden="1" x14ac:dyDescent="0.15">
      <c r="A76" s="193"/>
      <c r="B76" s="198"/>
      <c r="C76" s="329"/>
      <c r="D76" s="201"/>
      <c r="E76" s="193"/>
      <c r="F76" s="203"/>
      <c r="G76" s="329"/>
      <c r="H76" s="201"/>
      <c r="I76" s="329"/>
      <c r="J76" s="193"/>
      <c r="K76" s="193"/>
      <c r="L76" s="329"/>
      <c r="M76" s="203"/>
      <c r="N76" s="329">
        <f t="shared" si="2"/>
        <v>102440.02420000013</v>
      </c>
      <c r="O76" s="329">
        <f t="shared" si="3"/>
        <v>687161.02419999987</v>
      </c>
    </row>
    <row r="77" spans="1:16" hidden="1" x14ac:dyDescent="0.15">
      <c r="A77" s="193"/>
      <c r="B77" s="198"/>
      <c r="C77" s="329"/>
      <c r="D77" s="201"/>
      <c r="E77" s="193"/>
      <c r="F77" s="203"/>
      <c r="G77" s="329"/>
      <c r="H77" s="201"/>
      <c r="I77" s="329"/>
      <c r="J77" s="193"/>
      <c r="K77" s="193"/>
      <c r="L77" s="329"/>
      <c r="M77" s="203"/>
      <c r="N77" s="329">
        <f t="shared" si="2"/>
        <v>102440.02420000013</v>
      </c>
      <c r="O77" s="329">
        <f t="shared" si="3"/>
        <v>687161.02419999987</v>
      </c>
      <c r="P77" s="259"/>
    </row>
    <row r="78" spans="1:16" hidden="1" x14ac:dyDescent="0.15">
      <c r="A78" s="193"/>
      <c r="B78" s="198"/>
      <c r="C78" s="329"/>
      <c r="D78" s="201"/>
      <c r="E78" s="193"/>
      <c r="F78" s="203"/>
      <c r="G78" s="329"/>
      <c r="H78" s="201"/>
      <c r="I78" s="329"/>
      <c r="J78" s="193"/>
      <c r="K78" s="193"/>
      <c r="L78" s="329"/>
      <c r="M78" s="203"/>
      <c r="N78" s="329">
        <f t="shared" si="2"/>
        <v>102440.02420000013</v>
      </c>
      <c r="O78" s="329">
        <f t="shared" si="3"/>
        <v>687161.02419999987</v>
      </c>
      <c r="P78" s="259"/>
    </row>
    <row r="79" spans="1:16" hidden="1" x14ac:dyDescent="0.15">
      <c r="A79" s="193"/>
      <c r="B79" s="198"/>
      <c r="C79" s="329"/>
      <c r="D79" s="201"/>
      <c r="E79" s="193"/>
      <c r="F79" s="205"/>
      <c r="G79" s="329"/>
      <c r="H79" s="201"/>
      <c r="I79" s="329"/>
      <c r="J79" s="203"/>
      <c r="K79" s="193"/>
      <c r="L79" s="329"/>
      <c r="M79" s="203"/>
      <c r="N79" s="329">
        <f t="shared" si="2"/>
        <v>102440.02420000013</v>
      </c>
      <c r="O79" s="329">
        <f t="shared" si="3"/>
        <v>687161.02419999987</v>
      </c>
      <c r="P79" s="259"/>
    </row>
    <row r="80" spans="1:16" hidden="1" x14ac:dyDescent="0.15">
      <c r="A80" s="193"/>
      <c r="B80" s="198"/>
      <c r="C80" s="329"/>
      <c r="D80" s="201"/>
      <c r="E80" s="193"/>
      <c r="F80" s="205"/>
      <c r="G80" s="329"/>
      <c r="H80" s="201"/>
      <c r="I80" s="329"/>
      <c r="J80" s="193"/>
      <c r="K80" s="193"/>
      <c r="L80" s="329"/>
      <c r="M80" s="203"/>
      <c r="N80" s="329">
        <f t="shared" si="2"/>
        <v>102440.02420000013</v>
      </c>
      <c r="O80" s="329">
        <f t="shared" si="3"/>
        <v>687161.02419999987</v>
      </c>
      <c r="P80" s="259"/>
    </row>
    <row r="81" spans="1:16" hidden="1" x14ac:dyDescent="0.15">
      <c r="A81" s="193"/>
      <c r="B81" s="198"/>
      <c r="C81" s="329"/>
      <c r="D81" s="201"/>
      <c r="E81" s="193"/>
      <c r="F81" s="205"/>
      <c r="G81" s="329"/>
      <c r="H81" s="201"/>
      <c r="I81" s="329"/>
      <c r="J81" s="193"/>
      <c r="K81" s="193"/>
      <c r="L81" s="329"/>
      <c r="M81" s="203"/>
      <c r="N81" s="329">
        <f t="shared" si="2"/>
        <v>102440.02420000013</v>
      </c>
      <c r="O81" s="329">
        <f t="shared" si="3"/>
        <v>687161.02419999987</v>
      </c>
      <c r="P81" s="259"/>
    </row>
    <row r="82" spans="1:16" hidden="1" x14ac:dyDescent="0.15">
      <c r="A82" s="193"/>
      <c r="B82" s="198"/>
      <c r="C82" s="329"/>
      <c r="D82" s="201"/>
      <c r="E82" s="193"/>
      <c r="F82" s="205"/>
      <c r="G82" s="329"/>
      <c r="H82" s="201"/>
      <c r="I82" s="329"/>
      <c r="J82" s="193"/>
      <c r="K82" s="193"/>
      <c r="L82" s="329"/>
      <c r="M82" s="203"/>
      <c r="N82" s="329">
        <f t="shared" ref="N82:N99" si="18">+N81-I82-L82</f>
        <v>102440.02420000013</v>
      </c>
      <c r="O82" s="329">
        <f t="shared" ref="O82:O99" si="19">O81+G82-I82-L82</f>
        <v>687161.02419999987</v>
      </c>
      <c r="P82" s="259"/>
    </row>
    <row r="83" spans="1:16" hidden="1" x14ac:dyDescent="0.15">
      <c r="A83" s="193"/>
      <c r="B83" s="198"/>
      <c r="C83" s="329"/>
      <c r="D83" s="201"/>
      <c r="E83" s="193"/>
      <c r="F83" s="205"/>
      <c r="G83" s="329"/>
      <c r="H83" s="201"/>
      <c r="I83" s="329"/>
      <c r="J83" s="193"/>
      <c r="K83" s="193"/>
      <c r="L83" s="329"/>
      <c r="M83" s="203"/>
      <c r="N83" s="329">
        <f t="shared" si="18"/>
        <v>102440.02420000013</v>
      </c>
      <c r="O83" s="329">
        <f t="shared" si="19"/>
        <v>687161.02419999987</v>
      </c>
      <c r="P83" s="259"/>
    </row>
    <row r="84" spans="1:16" hidden="1" x14ac:dyDescent="0.15">
      <c r="A84" s="193"/>
      <c r="B84" s="198"/>
      <c r="C84" s="329"/>
      <c r="D84" s="201"/>
      <c r="E84" s="193"/>
      <c r="F84" s="205"/>
      <c r="G84" s="329"/>
      <c r="H84" s="201"/>
      <c r="I84" s="329"/>
      <c r="J84" s="203"/>
      <c r="K84" s="193"/>
      <c r="L84" s="329"/>
      <c r="M84" s="203"/>
      <c r="N84" s="329">
        <f t="shared" si="18"/>
        <v>102440.02420000013</v>
      </c>
      <c r="O84" s="329">
        <f t="shared" si="19"/>
        <v>687161.02419999987</v>
      </c>
      <c r="P84" s="259"/>
    </row>
    <row r="85" spans="1:16" hidden="1" x14ac:dyDescent="0.15">
      <c r="A85" s="193"/>
      <c r="B85" s="198"/>
      <c r="C85" s="329"/>
      <c r="D85" s="201"/>
      <c r="E85" s="193"/>
      <c r="F85" s="203"/>
      <c r="G85" s="329"/>
      <c r="H85" s="201"/>
      <c r="I85" s="329"/>
      <c r="J85" s="203"/>
      <c r="K85" s="193"/>
      <c r="L85" s="329"/>
      <c r="M85" s="203"/>
      <c r="N85" s="329">
        <f t="shared" si="18"/>
        <v>102440.02420000013</v>
      </c>
      <c r="O85" s="329">
        <f t="shared" si="19"/>
        <v>687161.02419999987</v>
      </c>
      <c r="P85" s="259"/>
    </row>
    <row r="86" spans="1:16" hidden="1" x14ac:dyDescent="0.15">
      <c r="A86" s="193"/>
      <c r="B86" s="198"/>
      <c r="C86" s="329"/>
      <c r="D86" s="201"/>
      <c r="E86" s="193"/>
      <c r="F86" s="203"/>
      <c r="G86" s="329"/>
      <c r="H86" s="201"/>
      <c r="I86" s="329"/>
      <c r="J86" s="203"/>
      <c r="K86" s="193"/>
      <c r="L86" s="329"/>
      <c r="M86" s="203"/>
      <c r="N86" s="329">
        <f t="shared" si="18"/>
        <v>102440.02420000013</v>
      </c>
      <c r="O86" s="329">
        <f t="shared" si="19"/>
        <v>687161.02419999987</v>
      </c>
      <c r="P86" s="259"/>
    </row>
    <row r="87" spans="1:16" hidden="1" x14ac:dyDescent="0.15">
      <c r="A87" s="193"/>
      <c r="B87" s="198"/>
      <c r="C87" s="329"/>
      <c r="D87" s="201"/>
      <c r="E87" s="193"/>
      <c r="F87" s="203"/>
      <c r="G87" s="329"/>
      <c r="H87" s="201"/>
      <c r="I87" s="329"/>
      <c r="J87" s="193"/>
      <c r="K87" s="193"/>
      <c r="L87" s="329"/>
      <c r="M87" s="203"/>
      <c r="N87" s="329">
        <f t="shared" si="18"/>
        <v>102440.02420000013</v>
      </c>
      <c r="O87" s="329">
        <f t="shared" si="19"/>
        <v>687161.02419999987</v>
      </c>
      <c r="P87" s="259"/>
    </row>
    <row r="88" spans="1:16" hidden="1" x14ac:dyDescent="0.15">
      <c r="A88" s="193"/>
      <c r="B88" s="198"/>
      <c r="C88" s="329"/>
      <c r="D88" s="201"/>
      <c r="E88" s="193"/>
      <c r="F88" s="203"/>
      <c r="G88" s="329"/>
      <c r="H88" s="201"/>
      <c r="I88" s="329"/>
      <c r="J88" s="193"/>
      <c r="K88" s="193"/>
      <c r="L88" s="329"/>
      <c r="M88" s="203"/>
      <c r="N88" s="329">
        <f t="shared" si="18"/>
        <v>102440.02420000013</v>
      </c>
      <c r="O88" s="329">
        <f t="shared" si="19"/>
        <v>687161.02419999987</v>
      </c>
      <c r="P88" s="259"/>
    </row>
    <row r="89" spans="1:16" hidden="1" x14ac:dyDescent="0.15">
      <c r="A89" s="193"/>
      <c r="B89" s="198"/>
      <c r="C89" s="329"/>
      <c r="D89" s="201"/>
      <c r="E89" s="193"/>
      <c r="F89" s="203"/>
      <c r="G89" s="329"/>
      <c r="H89" s="201"/>
      <c r="I89" s="329"/>
      <c r="J89" s="193"/>
      <c r="K89" s="193"/>
      <c r="L89" s="329"/>
      <c r="M89" s="203"/>
      <c r="N89" s="329">
        <f t="shared" si="18"/>
        <v>102440.02420000013</v>
      </c>
      <c r="O89" s="329">
        <f t="shared" si="19"/>
        <v>687161.02419999987</v>
      </c>
      <c r="P89" s="259"/>
    </row>
    <row r="90" spans="1:16" hidden="1" x14ac:dyDescent="0.15">
      <c r="A90" s="193"/>
      <c r="B90" s="198"/>
      <c r="C90" s="329"/>
      <c r="D90" s="201"/>
      <c r="E90" s="193"/>
      <c r="F90" s="203"/>
      <c r="G90" s="329"/>
      <c r="H90" s="201"/>
      <c r="I90" s="329"/>
      <c r="J90" s="193"/>
      <c r="K90" s="193"/>
      <c r="L90" s="329"/>
      <c r="M90" s="203"/>
      <c r="N90" s="329">
        <f t="shared" si="18"/>
        <v>102440.02420000013</v>
      </c>
      <c r="O90" s="329">
        <f t="shared" si="19"/>
        <v>687161.02419999987</v>
      </c>
      <c r="P90" s="259"/>
    </row>
    <row r="91" spans="1:16" hidden="1" x14ac:dyDescent="0.15">
      <c r="A91" s="193"/>
      <c r="B91" s="198"/>
      <c r="C91" s="329"/>
      <c r="D91" s="201"/>
      <c r="E91" s="193"/>
      <c r="F91" s="203"/>
      <c r="G91" s="329"/>
      <c r="H91" s="201"/>
      <c r="I91" s="329"/>
      <c r="J91" s="193"/>
      <c r="K91" s="193"/>
      <c r="L91" s="329"/>
      <c r="M91" s="203"/>
      <c r="N91" s="329">
        <f t="shared" si="18"/>
        <v>102440.02420000013</v>
      </c>
      <c r="O91" s="329">
        <f t="shared" si="19"/>
        <v>687161.02419999987</v>
      </c>
      <c r="P91" s="259"/>
    </row>
    <row r="92" spans="1:16" hidden="1" x14ac:dyDescent="0.15">
      <c r="A92" s="193"/>
      <c r="B92" s="198"/>
      <c r="C92" s="329"/>
      <c r="D92" s="201"/>
      <c r="E92" s="193"/>
      <c r="F92" s="203"/>
      <c r="G92" s="329"/>
      <c r="H92" s="201"/>
      <c r="I92" s="329"/>
      <c r="J92" s="203"/>
      <c r="K92" s="193"/>
      <c r="L92" s="329"/>
      <c r="M92" s="193"/>
      <c r="N92" s="329">
        <f t="shared" si="18"/>
        <v>102440.02420000013</v>
      </c>
      <c r="O92" s="329">
        <f t="shared" si="19"/>
        <v>687161.02419999987</v>
      </c>
      <c r="P92" s="259"/>
    </row>
    <row r="93" spans="1:16" hidden="1" x14ac:dyDescent="0.15">
      <c r="A93" s="193"/>
      <c r="B93" s="193"/>
      <c r="C93" s="329"/>
      <c r="D93" s="216"/>
      <c r="E93" s="193"/>
      <c r="F93" s="193"/>
      <c r="G93" s="329"/>
      <c r="H93" s="216"/>
      <c r="I93" s="329"/>
      <c r="J93" s="203"/>
      <c r="K93" s="193"/>
      <c r="L93" s="329"/>
      <c r="M93" s="203"/>
      <c r="N93" s="329">
        <f t="shared" si="18"/>
        <v>102440.02420000013</v>
      </c>
      <c r="O93" s="329">
        <f t="shared" si="19"/>
        <v>687161.02419999987</v>
      </c>
    </row>
    <row r="94" spans="1:16" hidden="1" x14ac:dyDescent="0.15">
      <c r="A94" s="193"/>
      <c r="B94" s="193"/>
      <c r="C94" s="329"/>
      <c r="D94" s="216"/>
      <c r="E94" s="193"/>
      <c r="F94" s="203"/>
      <c r="G94" s="329"/>
      <c r="H94" s="216"/>
      <c r="I94" s="329"/>
      <c r="J94" s="203"/>
      <c r="K94" s="193"/>
      <c r="L94" s="329"/>
      <c r="M94" s="203"/>
      <c r="N94" s="329">
        <f t="shared" si="18"/>
        <v>102440.02420000013</v>
      </c>
      <c r="O94" s="329">
        <f t="shared" si="19"/>
        <v>687161.02419999987</v>
      </c>
    </row>
    <row r="95" spans="1:16" hidden="1" x14ac:dyDescent="0.15">
      <c r="A95" s="193"/>
      <c r="B95" s="193"/>
      <c r="C95" s="329"/>
      <c r="D95" s="216"/>
      <c r="E95" s="193"/>
      <c r="F95" s="203"/>
      <c r="G95" s="329"/>
      <c r="H95" s="216"/>
      <c r="I95" s="329"/>
      <c r="J95" s="193"/>
      <c r="K95" s="193"/>
      <c r="L95" s="329"/>
      <c r="M95" s="193"/>
      <c r="N95" s="329">
        <f t="shared" si="18"/>
        <v>102440.02420000013</v>
      </c>
      <c r="O95" s="329">
        <f t="shared" si="19"/>
        <v>687161.02419999987</v>
      </c>
    </row>
    <row r="96" spans="1:16" hidden="1" x14ac:dyDescent="0.15">
      <c r="A96" s="193"/>
      <c r="B96" s="193"/>
      <c r="C96" s="329"/>
      <c r="D96" s="216"/>
      <c r="E96" s="193"/>
      <c r="F96" s="203"/>
      <c r="G96" s="329"/>
      <c r="H96" s="216"/>
      <c r="I96" s="329"/>
      <c r="J96" s="193"/>
      <c r="K96" s="193"/>
      <c r="L96" s="329"/>
      <c r="M96" s="193"/>
      <c r="N96" s="329">
        <f t="shared" si="18"/>
        <v>102440.02420000013</v>
      </c>
      <c r="O96" s="329">
        <f t="shared" si="19"/>
        <v>687161.02419999987</v>
      </c>
    </row>
    <row r="97" spans="1:16" hidden="1" x14ac:dyDescent="0.15">
      <c r="A97" s="193"/>
      <c r="B97" s="193"/>
      <c r="C97" s="329"/>
      <c r="D97" s="216"/>
      <c r="E97" s="193"/>
      <c r="F97" s="203"/>
      <c r="G97" s="329"/>
      <c r="H97" s="216"/>
      <c r="I97" s="329"/>
      <c r="J97" s="193"/>
      <c r="K97" s="193"/>
      <c r="L97" s="329"/>
      <c r="M97" s="193"/>
      <c r="N97" s="329">
        <f t="shared" si="18"/>
        <v>102440.02420000013</v>
      </c>
      <c r="O97" s="329">
        <f t="shared" si="19"/>
        <v>687161.02419999987</v>
      </c>
    </row>
    <row r="98" spans="1:16" hidden="1" x14ac:dyDescent="0.15">
      <c r="A98" s="193"/>
      <c r="B98" s="193"/>
      <c r="C98" s="329"/>
      <c r="D98" s="216"/>
      <c r="E98" s="193"/>
      <c r="F98" s="193"/>
      <c r="G98" s="329"/>
      <c r="H98" s="216"/>
      <c r="I98" s="329"/>
      <c r="J98" s="193"/>
      <c r="K98" s="193"/>
      <c r="L98" s="329"/>
      <c r="M98" s="193"/>
      <c r="N98" s="329">
        <f t="shared" si="18"/>
        <v>102440.02420000013</v>
      </c>
      <c r="O98" s="329">
        <f t="shared" si="19"/>
        <v>687161.02419999987</v>
      </c>
    </row>
    <row r="99" spans="1:16" hidden="1" x14ac:dyDescent="0.15">
      <c r="A99" s="220"/>
      <c r="B99" s="220"/>
      <c r="C99" s="334"/>
      <c r="D99" s="222"/>
      <c r="E99" s="220"/>
      <c r="F99" s="220"/>
      <c r="G99" s="334"/>
      <c r="H99" s="222"/>
      <c r="I99" s="334"/>
      <c r="J99" s="220"/>
      <c r="K99" s="220"/>
      <c r="L99" s="334"/>
      <c r="M99" s="220"/>
      <c r="N99" s="329">
        <f t="shared" si="18"/>
        <v>102440.02420000013</v>
      </c>
      <c r="O99" s="329">
        <f t="shared" si="19"/>
        <v>687161.02419999987</v>
      </c>
    </row>
    <row r="100" spans="1:16" x14ac:dyDescent="0.15">
      <c r="A100" s="224"/>
      <c r="B100" s="224"/>
      <c r="C100" s="335">
        <f>SUM(C7:C99)</f>
        <v>847389.80420000013</v>
      </c>
      <c r="D100" s="224"/>
      <c r="E100" s="224"/>
      <c r="F100" s="224"/>
      <c r="G100" s="335">
        <f>SUM(G7:G98)</f>
        <v>1619454.43</v>
      </c>
      <c r="H100" s="226"/>
      <c r="I100" s="335">
        <f>SUM(I7:I98)</f>
        <v>1256429.5600000003</v>
      </c>
      <c r="J100" s="224"/>
      <c r="K100" s="224"/>
      <c r="L100" s="335">
        <f>SUM(L9:L98)</f>
        <v>523253.64999999997</v>
      </c>
      <c r="M100" s="224"/>
      <c r="N100" s="227"/>
      <c r="O100" s="228">
        <f>C100+G100-I100-L100</f>
        <v>687161.02419999964</v>
      </c>
      <c r="P100" s="259"/>
    </row>
    <row r="101" spans="1:16" x14ac:dyDescent="0.15">
      <c r="A101" s="230"/>
      <c r="B101" s="615"/>
      <c r="C101" s="615"/>
      <c r="D101" s="615"/>
      <c r="E101" s="231"/>
      <c r="F101" s="386"/>
      <c r="G101" s="232"/>
      <c r="H101" s="233"/>
      <c r="I101" s="234"/>
      <c r="J101" s="272"/>
      <c r="K101" s="235" t="s">
        <v>200</v>
      </c>
      <c r="L101" s="236">
        <f>+L100+I100</f>
        <v>1779683.2100000002</v>
      </c>
      <c r="M101" s="284"/>
      <c r="N101" s="330">
        <f>+N99</f>
        <v>102440.02420000013</v>
      </c>
      <c r="O101" s="331" t="s">
        <v>1195</v>
      </c>
      <c r="P101" s="259"/>
    </row>
    <row r="102" spans="1:16" x14ac:dyDescent="0.15">
      <c r="A102" s="181"/>
      <c r="B102" s="387"/>
      <c r="C102" s="336"/>
      <c r="D102" s="387"/>
      <c r="E102" s="231"/>
      <c r="F102" s="386"/>
      <c r="G102" s="232"/>
      <c r="H102" s="233"/>
      <c r="I102" s="234"/>
      <c r="J102" s="273"/>
      <c r="K102" s="235"/>
      <c r="L102" s="236"/>
      <c r="M102" s="284"/>
      <c r="N102" s="330">
        <v>269999</v>
      </c>
      <c r="O102" s="331" t="s">
        <v>1192</v>
      </c>
    </row>
    <row r="103" spans="1:16" x14ac:dyDescent="0.15">
      <c r="A103" s="241" t="s">
        <v>1082</v>
      </c>
      <c r="B103" s="387" t="s">
        <v>1199</v>
      </c>
      <c r="C103" s="336"/>
      <c r="D103" s="387"/>
      <c r="E103" s="231" t="s">
        <v>67</v>
      </c>
      <c r="F103" s="386">
        <v>1474275.17</v>
      </c>
      <c r="G103" s="232" t="s">
        <v>98</v>
      </c>
      <c r="H103" s="233">
        <v>40707</v>
      </c>
      <c r="I103" s="234" t="s">
        <v>199</v>
      </c>
      <c r="J103" s="273">
        <v>9396.7000000000007</v>
      </c>
      <c r="K103" s="235"/>
      <c r="L103" s="236"/>
      <c r="M103" s="235"/>
      <c r="N103" s="330">
        <v>179867</v>
      </c>
      <c r="O103" s="331" t="s">
        <v>1193</v>
      </c>
    </row>
    <row r="104" spans="1:16" ht="12" thickBot="1" x14ac:dyDescent="0.2">
      <c r="A104" s="241"/>
      <c r="B104" s="387"/>
      <c r="C104" s="336"/>
      <c r="D104" s="387"/>
      <c r="E104" s="231"/>
      <c r="F104" s="386"/>
      <c r="G104" s="232"/>
      <c r="H104" s="233"/>
      <c r="I104" s="234" t="s">
        <v>54</v>
      </c>
      <c r="J104" s="274">
        <f>SUM(J103)</f>
        <v>9396.7000000000007</v>
      </c>
      <c r="K104" s="235"/>
      <c r="L104" s="236"/>
      <c r="M104" s="235"/>
      <c r="N104" s="330">
        <v>134855</v>
      </c>
      <c r="O104" s="331" t="s">
        <v>1194</v>
      </c>
    </row>
    <row r="105" spans="1:16" ht="12" thickTop="1" x14ac:dyDescent="0.15">
      <c r="A105" s="241" t="s">
        <v>1117</v>
      </c>
      <c r="B105" s="388" t="s">
        <v>1201</v>
      </c>
      <c r="C105" s="336"/>
      <c r="D105" s="387"/>
      <c r="E105" s="231" t="s">
        <v>67</v>
      </c>
      <c r="F105" s="386">
        <v>28627539.829999998</v>
      </c>
      <c r="G105" s="232" t="s">
        <v>98</v>
      </c>
      <c r="H105" s="233">
        <v>40703</v>
      </c>
      <c r="I105" s="234" t="s">
        <v>199</v>
      </c>
      <c r="J105" s="273">
        <v>77806.111999999994</v>
      </c>
      <c r="K105" s="235"/>
      <c r="L105" s="236"/>
      <c r="M105" s="235"/>
      <c r="N105" s="330"/>
      <c r="O105" s="385"/>
    </row>
    <row r="106" spans="1:16" x14ac:dyDescent="0.15">
      <c r="A106" s="181" t="s">
        <v>1154</v>
      </c>
      <c r="B106" s="388" t="s">
        <v>1202</v>
      </c>
      <c r="C106" s="336"/>
      <c r="D106" s="387"/>
      <c r="E106" s="231" t="s">
        <v>67</v>
      </c>
      <c r="F106" s="386">
        <v>38368863.229999997</v>
      </c>
      <c r="G106" s="232" t="s">
        <v>98</v>
      </c>
      <c r="H106" s="233">
        <v>40728</v>
      </c>
      <c r="I106" s="234" t="s">
        <v>199</v>
      </c>
      <c r="J106" s="273">
        <v>353723.49799999996</v>
      </c>
      <c r="K106" s="235"/>
      <c r="L106" s="236"/>
      <c r="M106" s="235"/>
      <c r="N106" s="330"/>
      <c r="O106" s="331"/>
    </row>
    <row r="107" spans="1:16" ht="12" customHeight="1" x14ac:dyDescent="0.15">
      <c r="A107" s="181" t="s">
        <v>1196</v>
      </c>
      <c r="B107" s="388" t="s">
        <v>1203</v>
      </c>
      <c r="C107" s="336"/>
      <c r="D107" s="387"/>
      <c r="E107" s="231" t="s">
        <v>67</v>
      </c>
      <c r="F107" s="386">
        <v>32707793.239999998</v>
      </c>
      <c r="G107" s="232" t="s">
        <v>98</v>
      </c>
      <c r="H107" s="233">
        <v>40760</v>
      </c>
      <c r="I107" s="234" t="s">
        <v>199</v>
      </c>
      <c r="J107" s="273">
        <v>19933.689999999999</v>
      </c>
      <c r="K107" s="235"/>
      <c r="L107" s="236"/>
      <c r="M107" s="235"/>
      <c r="N107" s="330"/>
      <c r="O107" s="331"/>
    </row>
    <row r="108" spans="1:16" ht="12" customHeight="1" x14ac:dyDescent="0.15">
      <c r="A108" s="181" t="s">
        <v>1197</v>
      </c>
      <c r="B108" s="388" t="s">
        <v>1204</v>
      </c>
      <c r="C108" s="336"/>
      <c r="D108" s="387"/>
      <c r="E108" s="231" t="s">
        <v>67</v>
      </c>
      <c r="F108" s="386">
        <v>33545349.300000001</v>
      </c>
      <c r="G108" s="232" t="s">
        <v>98</v>
      </c>
      <c r="H108" s="233">
        <v>40770</v>
      </c>
      <c r="I108" s="234" t="s">
        <v>199</v>
      </c>
      <c r="J108" s="273">
        <v>62393.65</v>
      </c>
      <c r="K108" s="235"/>
      <c r="L108" s="236"/>
      <c r="M108" s="235"/>
      <c r="N108" s="330"/>
      <c r="O108" s="331"/>
    </row>
    <row r="109" spans="1:16" ht="11.25" customHeight="1" thickBot="1" x14ac:dyDescent="0.2">
      <c r="A109" s="241"/>
      <c r="B109" s="180"/>
      <c r="C109" s="349"/>
      <c r="D109" s="350"/>
      <c r="E109" s="350"/>
      <c r="F109" s="350"/>
      <c r="G109" s="351"/>
      <c r="H109" s="233"/>
      <c r="I109" s="234" t="s">
        <v>320</v>
      </c>
      <c r="J109" s="274">
        <f>SUM(J105:J108)</f>
        <v>513856.95</v>
      </c>
      <c r="K109" s="235"/>
      <c r="L109" s="236"/>
      <c r="M109" s="235"/>
      <c r="N109" s="330"/>
      <c r="O109" s="385"/>
    </row>
    <row r="110" spans="1:16" ht="12" thickTop="1" x14ac:dyDescent="0.15">
      <c r="A110" s="241"/>
      <c r="B110" s="180"/>
      <c r="C110" s="349"/>
      <c r="D110" s="350"/>
      <c r="E110" s="350"/>
      <c r="F110" s="350"/>
      <c r="G110" s="351"/>
      <c r="K110" s="235"/>
      <c r="L110" s="236"/>
      <c r="M110" s="266">
        <f>+O110-O100</f>
        <v>0</v>
      </c>
      <c r="N110" s="228" t="s">
        <v>56</v>
      </c>
      <c r="O110" s="333">
        <f>SUM(N101:N109)</f>
        <v>687161.0242000001</v>
      </c>
      <c r="P110" s="259"/>
    </row>
    <row r="111" spans="1:16" x14ac:dyDescent="0.15">
      <c r="A111" s="181"/>
      <c r="B111" s="181" t="s">
        <v>10</v>
      </c>
      <c r="C111" s="348" t="s">
        <v>1008</v>
      </c>
      <c r="D111" s="181" t="s">
        <v>1118</v>
      </c>
      <c r="E111" s="181" t="s">
        <v>871</v>
      </c>
      <c r="F111" s="181" t="s">
        <v>872</v>
      </c>
      <c r="G111" s="181" t="s">
        <v>18</v>
      </c>
      <c r="J111" s="259"/>
    </row>
    <row r="112" spans="1:16" x14ac:dyDescent="0.15">
      <c r="A112" s="241" t="s">
        <v>1082</v>
      </c>
      <c r="B112" s="180">
        <v>9397</v>
      </c>
      <c r="C112" s="349">
        <v>24.658100000000001</v>
      </c>
      <c r="D112" s="350">
        <f>+B112*C112</f>
        <v>231712.16570000001</v>
      </c>
      <c r="E112" s="350">
        <f>+D112*0.01</f>
        <v>2317.1216570000001</v>
      </c>
      <c r="F112" s="350">
        <f>+E112*0.1</f>
        <v>231.71216570000001</v>
      </c>
      <c r="G112" s="351">
        <f>+E112+F112</f>
        <v>2548.8338227000004</v>
      </c>
    </row>
    <row r="113" spans="1:16" ht="12" thickBot="1" x14ac:dyDescent="0.2">
      <c r="A113" s="241"/>
      <c r="B113" s="381">
        <f>SUM(B112)</f>
        <v>9397</v>
      </c>
      <c r="C113" s="349"/>
      <c r="D113" s="350"/>
      <c r="E113" s="380">
        <f>SUM(E112)</f>
        <v>2317.1216570000001</v>
      </c>
      <c r="F113" s="380">
        <f t="shared" ref="F113:G113" si="20">SUM(F112)</f>
        <v>231.71216570000001</v>
      </c>
      <c r="G113" s="380">
        <f t="shared" si="20"/>
        <v>2548.8338227000004</v>
      </c>
    </row>
    <row r="114" spans="1:16" s="180" customFormat="1" ht="12" thickTop="1" x14ac:dyDescent="0.15">
      <c r="A114" s="241" t="s">
        <v>1117</v>
      </c>
      <c r="B114" s="180">
        <v>77806</v>
      </c>
      <c r="C114" s="349">
        <v>24.851600000000001</v>
      </c>
      <c r="D114" s="350">
        <f t="shared" ref="D114:D116" si="21">+B114*C114</f>
        <v>1933603.5896000001</v>
      </c>
      <c r="E114" s="350">
        <f t="shared" ref="E114:E116" si="22">+D114*0.01</f>
        <v>19336.035896000001</v>
      </c>
      <c r="F114" s="350">
        <f t="shared" ref="F114:F116" si="23">+E114*0.1</f>
        <v>1933.6035896000003</v>
      </c>
      <c r="G114" s="351">
        <f t="shared" ref="G114:G116" si="24">+E114+F114</f>
        <v>21269.639485600001</v>
      </c>
      <c r="H114" s="181"/>
      <c r="J114" s="182"/>
      <c r="K114" s="181"/>
      <c r="M114" s="182"/>
      <c r="P114" s="182"/>
    </row>
    <row r="115" spans="1:16" x14ac:dyDescent="0.15">
      <c r="A115" s="181" t="s">
        <v>1154</v>
      </c>
      <c r="B115" s="180">
        <v>353723</v>
      </c>
      <c r="C115" s="349">
        <v>23.5915</v>
      </c>
      <c r="D115" s="350">
        <f t="shared" si="21"/>
        <v>8344856.1545000002</v>
      </c>
      <c r="E115" s="350">
        <f t="shared" si="22"/>
        <v>83448.561545000004</v>
      </c>
      <c r="F115" s="350">
        <f t="shared" si="23"/>
        <v>8344.8561545000011</v>
      </c>
      <c r="G115" s="351">
        <f t="shared" si="24"/>
        <v>91793.417699500002</v>
      </c>
    </row>
    <row r="116" spans="1:16" x14ac:dyDescent="0.15">
      <c r="A116" s="181" t="s">
        <v>1196</v>
      </c>
      <c r="B116" s="180">
        <v>19934</v>
      </c>
      <c r="C116" s="349">
        <v>24.9421</v>
      </c>
      <c r="D116" s="350">
        <f t="shared" si="21"/>
        <v>497195.82140000002</v>
      </c>
      <c r="E116" s="350">
        <f t="shared" si="22"/>
        <v>4971.9582140000002</v>
      </c>
      <c r="F116" s="350">
        <f t="shared" si="23"/>
        <v>497.19582140000006</v>
      </c>
      <c r="G116" s="351">
        <f t="shared" si="24"/>
        <v>5469.1540353999999</v>
      </c>
    </row>
    <row r="117" spans="1:16" x14ac:dyDescent="0.15">
      <c r="A117" s="181" t="s">
        <v>1197</v>
      </c>
      <c r="B117" s="180">
        <v>62394</v>
      </c>
      <c r="C117" s="349">
        <v>24.5703</v>
      </c>
      <c r="D117" s="350">
        <f t="shared" ref="D117" si="25">+B117*C117</f>
        <v>1533039.2982000001</v>
      </c>
      <c r="E117" s="350">
        <f t="shared" ref="E117" si="26">+D117*0.01</f>
        <v>15330.392982000001</v>
      </c>
      <c r="F117" s="350">
        <f t="shared" ref="F117" si="27">+E117*0.1</f>
        <v>1533.0392982000003</v>
      </c>
      <c r="G117" s="351">
        <f t="shared" ref="G117" si="28">+E117+F117</f>
        <v>16863.432280200002</v>
      </c>
    </row>
    <row r="118" spans="1:16" ht="12" thickBot="1" x14ac:dyDescent="0.2">
      <c r="A118" s="241"/>
      <c r="B118" s="381">
        <f>SUM(B114:B117)</f>
        <v>513857</v>
      </c>
      <c r="C118" s="349"/>
      <c r="D118" s="350"/>
      <c r="E118" s="380">
        <f>SUM(E114:E117)</f>
        <v>123086.94863700001</v>
      </c>
      <c r="F118" s="380">
        <f t="shared" ref="F118:G118" si="29">SUM(F114:F117)</f>
        <v>12308.694863700002</v>
      </c>
      <c r="G118" s="380">
        <f t="shared" si="29"/>
        <v>135395.64350070001</v>
      </c>
    </row>
    <row r="119" spans="1:16" ht="12" thickTop="1" x14ac:dyDescent="0.15">
      <c r="A119" s="241"/>
      <c r="B119" s="180"/>
      <c r="C119" s="349"/>
      <c r="D119" s="350"/>
      <c r="E119" s="350"/>
      <c r="F119" s="351"/>
    </row>
  </sheetData>
  <mergeCells count="7">
    <mergeCell ref="B101:D101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P99"/>
  <sheetViews>
    <sheetView topLeftCell="E1" zoomScale="115" zoomScaleNormal="115" workbookViewId="0">
      <pane ySplit="6" topLeftCell="A36" activePane="bottomLeft" state="frozen"/>
      <selection pane="bottomLeft" activeCell="C99" sqref="C9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2.140625" style="181" bestFit="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1122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1044</v>
      </c>
      <c r="B7" s="263"/>
      <c r="C7" s="328">
        <v>97808.842200000116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97808.842200000116</v>
      </c>
      <c r="O7" s="328">
        <f>+C87</f>
        <v>582248.96220000018</v>
      </c>
    </row>
    <row r="8" spans="1:15" x14ac:dyDescent="0.15">
      <c r="A8" s="193" t="s">
        <v>1045</v>
      </c>
      <c r="B8" s="193"/>
      <c r="C8" s="329">
        <v>134734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97808.842200000116</v>
      </c>
      <c r="O8" s="329">
        <f>O7+G8-I8-L8</f>
        <v>582248.96220000018</v>
      </c>
    </row>
    <row r="9" spans="1:15" x14ac:dyDescent="0.15">
      <c r="A9" s="193" t="s">
        <v>1046</v>
      </c>
      <c r="B9" s="193"/>
      <c r="C9" s="329">
        <v>134860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97808.842200000116</v>
      </c>
      <c r="O9" s="329">
        <f t="shared" ref="O9" si="1">O8+G9-I9-L9</f>
        <v>582248.96220000018</v>
      </c>
    </row>
    <row r="10" spans="1:15" x14ac:dyDescent="0.15">
      <c r="A10" s="193" t="s">
        <v>1082</v>
      </c>
      <c r="B10" s="193"/>
      <c r="C10" s="329">
        <v>134900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6" si="2">+N9-I10-L10</f>
        <v>97808.842200000116</v>
      </c>
      <c r="O10" s="329">
        <f t="shared" ref="O10:O76" si="3">O9+G10-I10-L10</f>
        <v>582248.96220000018</v>
      </c>
    </row>
    <row r="11" spans="1:15" x14ac:dyDescent="0.15">
      <c r="A11" s="193" t="s">
        <v>1117</v>
      </c>
      <c r="B11" s="193"/>
      <c r="C11" s="329">
        <v>79946.12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97808.842200000116</v>
      </c>
      <c r="O11" s="329">
        <f t="shared" si="3"/>
        <v>582248.96220000018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1123</v>
      </c>
      <c r="I12" s="329">
        <v>80988.37</v>
      </c>
      <c r="J12" s="193" t="s">
        <v>1044</v>
      </c>
      <c r="K12" s="193"/>
      <c r="L12" s="329"/>
      <c r="M12" s="193"/>
      <c r="N12" s="329">
        <f t="shared" si="2"/>
        <v>16820.47220000012</v>
      </c>
      <c r="O12" s="329">
        <f t="shared" si="3"/>
        <v>501260.59220000019</v>
      </c>
    </row>
    <row r="13" spans="1:15" x14ac:dyDescent="0.15">
      <c r="A13" s="193"/>
      <c r="B13" s="193"/>
      <c r="C13" s="329"/>
      <c r="D13" s="200"/>
      <c r="E13" s="193"/>
      <c r="F13" s="203"/>
      <c r="G13" s="329"/>
      <c r="H13" s="200" t="s">
        <v>1124</v>
      </c>
      <c r="I13" s="329">
        <v>9590.41</v>
      </c>
      <c r="J13" s="193" t="s">
        <v>1044</v>
      </c>
      <c r="K13" s="193"/>
      <c r="L13" s="329"/>
      <c r="M13" s="207"/>
      <c r="N13" s="329">
        <f t="shared" si="2"/>
        <v>7230.0622000001204</v>
      </c>
      <c r="O13" s="329">
        <f t="shared" si="3"/>
        <v>491670.18220000021</v>
      </c>
    </row>
    <row r="14" spans="1:15" x14ac:dyDescent="0.15">
      <c r="A14" s="193"/>
      <c r="B14" s="193"/>
      <c r="C14" s="329"/>
      <c r="D14" s="200"/>
      <c r="E14" s="193"/>
      <c r="F14" s="203"/>
      <c r="G14" s="329"/>
      <c r="H14" s="200" t="s">
        <v>1125</v>
      </c>
      <c r="I14" s="329">
        <v>4440.79</v>
      </c>
      <c r="J14" s="193" t="s">
        <v>1044</v>
      </c>
      <c r="K14" s="193"/>
      <c r="L14" s="329"/>
      <c r="M14" s="193"/>
      <c r="N14" s="329">
        <f t="shared" ref="N14:N23" si="4">+N13-I14-L14</f>
        <v>2789.2722000001204</v>
      </c>
      <c r="O14" s="329">
        <f t="shared" ref="O14:O23" si="5">O13+G14-I14-L14</f>
        <v>487229.39220000023</v>
      </c>
    </row>
    <row r="15" spans="1:15" x14ac:dyDescent="0.15">
      <c r="A15" s="193"/>
      <c r="B15" s="193"/>
      <c r="C15" s="329"/>
      <c r="D15" s="200" t="s">
        <v>1126</v>
      </c>
      <c r="E15" s="193" t="s">
        <v>319</v>
      </c>
      <c r="F15" s="203" t="s">
        <v>1154</v>
      </c>
      <c r="G15" s="329">
        <v>134946.071</v>
      </c>
      <c r="H15" s="200" t="s">
        <v>1126</v>
      </c>
      <c r="I15" s="329">
        <v>2789.2719999999999</v>
      </c>
      <c r="J15" s="193" t="s">
        <v>1044</v>
      </c>
      <c r="K15" s="193"/>
      <c r="L15" s="329"/>
      <c r="M15" s="193"/>
      <c r="N15" s="329">
        <f t="shared" si="4"/>
        <v>2.0000012045784388E-4</v>
      </c>
      <c r="O15" s="329">
        <f t="shared" si="5"/>
        <v>619386.19120000023</v>
      </c>
    </row>
    <row r="16" spans="1:15" x14ac:dyDescent="0.15">
      <c r="A16" s="193"/>
      <c r="B16" s="193"/>
      <c r="C16" s="329"/>
      <c r="D16" s="200"/>
      <c r="E16" s="193"/>
      <c r="F16" s="203"/>
      <c r="G16" s="329"/>
      <c r="H16" s="200" t="s">
        <v>1126</v>
      </c>
      <c r="I16" s="329">
        <v>6703.3379999999997</v>
      </c>
      <c r="J16" s="193" t="s">
        <v>1045</v>
      </c>
      <c r="K16" s="193" t="s">
        <v>1157</v>
      </c>
      <c r="L16" s="329">
        <v>9119.25</v>
      </c>
      <c r="M16" s="193" t="s">
        <v>1045</v>
      </c>
      <c r="N16" s="329">
        <f>C8+N15-I16-L16</f>
        <v>118911.41220000012</v>
      </c>
      <c r="O16" s="329">
        <f t="shared" si="5"/>
        <v>603563.60320000025</v>
      </c>
    </row>
    <row r="17" spans="1:16" x14ac:dyDescent="0.15">
      <c r="A17" s="193"/>
      <c r="B17" s="193"/>
      <c r="C17" s="329"/>
      <c r="D17" s="200" t="s">
        <v>1127</v>
      </c>
      <c r="E17" s="193" t="s">
        <v>319</v>
      </c>
      <c r="F17" s="203" t="s">
        <v>1154</v>
      </c>
      <c r="G17" s="329">
        <v>134905.66399999999</v>
      </c>
      <c r="H17" s="200" t="s">
        <v>1127</v>
      </c>
      <c r="I17" s="329">
        <v>3767.5</v>
      </c>
      <c r="J17" s="193" t="s">
        <v>1045</v>
      </c>
      <c r="K17" s="193"/>
      <c r="L17" s="329"/>
      <c r="M17" s="193"/>
      <c r="N17" s="329">
        <f t="shared" si="4"/>
        <v>115143.91220000012</v>
      </c>
      <c r="O17" s="329">
        <f t="shared" si="5"/>
        <v>734701.76720000023</v>
      </c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1128</v>
      </c>
      <c r="I18" s="329">
        <v>4233.5599999999995</v>
      </c>
      <c r="J18" s="193" t="s">
        <v>1045</v>
      </c>
      <c r="K18" s="193"/>
      <c r="L18" s="329"/>
      <c r="M18" s="193"/>
      <c r="N18" s="329">
        <f t="shared" si="4"/>
        <v>110910.35220000012</v>
      </c>
      <c r="O18" s="329">
        <f t="shared" si="5"/>
        <v>730468.20720000018</v>
      </c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1129</v>
      </c>
      <c r="I19" s="329">
        <v>2566.83</v>
      </c>
      <c r="J19" s="193" t="s">
        <v>1045</v>
      </c>
      <c r="K19" s="193"/>
      <c r="L19" s="329"/>
      <c r="M19" s="193"/>
      <c r="N19" s="329">
        <f t="shared" si="4"/>
        <v>108343.52220000012</v>
      </c>
      <c r="O19" s="329">
        <f t="shared" si="5"/>
        <v>727901.37720000022</v>
      </c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1130</v>
      </c>
      <c r="I20" s="329">
        <v>6436.23</v>
      </c>
      <c r="J20" s="193" t="s">
        <v>1045</v>
      </c>
      <c r="K20" s="193" t="s">
        <v>1157</v>
      </c>
      <c r="L20" s="329">
        <v>10102.530000000001</v>
      </c>
      <c r="M20" s="193" t="s">
        <v>1045</v>
      </c>
      <c r="N20" s="329">
        <f t="shared" si="4"/>
        <v>91804.762200000128</v>
      </c>
      <c r="O20" s="329">
        <f t="shared" si="5"/>
        <v>711362.61720000021</v>
      </c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1131</v>
      </c>
      <c r="I21" s="329">
        <v>3744.29</v>
      </c>
      <c r="J21" s="193" t="s">
        <v>1045</v>
      </c>
      <c r="K21" s="193"/>
      <c r="L21" s="329"/>
      <c r="M21" s="193"/>
      <c r="N21" s="329">
        <f t="shared" si="4"/>
        <v>88060.472200000135</v>
      </c>
      <c r="O21" s="329">
        <f t="shared" si="5"/>
        <v>707618.32720000017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1132</v>
      </c>
      <c r="I22" s="329">
        <v>37947.200000000004</v>
      </c>
      <c r="J22" s="193" t="s">
        <v>1045</v>
      </c>
      <c r="K22" s="193" t="s">
        <v>1157</v>
      </c>
      <c r="L22" s="329">
        <v>350.47</v>
      </c>
      <c r="M22" s="193" t="s">
        <v>1045</v>
      </c>
      <c r="N22" s="329">
        <f t="shared" si="4"/>
        <v>49762.802200000129</v>
      </c>
      <c r="O22" s="329">
        <f t="shared" si="5"/>
        <v>669320.65720000025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1133</v>
      </c>
      <c r="I23" s="329">
        <v>5298.8600000000006</v>
      </c>
      <c r="J23" s="193" t="s">
        <v>1045</v>
      </c>
      <c r="K23" s="193"/>
      <c r="L23" s="329"/>
      <c r="M23" s="193"/>
      <c r="N23" s="329">
        <f t="shared" si="4"/>
        <v>44463.942200000129</v>
      </c>
      <c r="O23" s="329">
        <f t="shared" si="5"/>
        <v>664021.79720000026</v>
      </c>
      <c r="P23" s="259"/>
    </row>
    <row r="24" spans="1:16" x14ac:dyDescent="0.15">
      <c r="A24" s="193"/>
      <c r="B24" s="193"/>
      <c r="C24" s="329"/>
      <c r="D24" s="200" t="s">
        <v>1134</v>
      </c>
      <c r="E24" s="193" t="s">
        <v>319</v>
      </c>
      <c r="F24" s="203" t="s">
        <v>1154</v>
      </c>
      <c r="G24" s="329">
        <v>135036.302</v>
      </c>
      <c r="H24" s="200" t="s">
        <v>1134</v>
      </c>
      <c r="I24" s="329">
        <v>4257.6499999999996</v>
      </c>
      <c r="J24" s="193" t="s">
        <v>1045</v>
      </c>
      <c r="K24" s="193"/>
      <c r="L24" s="329"/>
      <c r="M24" s="193"/>
      <c r="N24" s="329">
        <f t="shared" si="2"/>
        <v>40206.292200000127</v>
      </c>
      <c r="O24" s="329">
        <f t="shared" si="3"/>
        <v>794800.44920000026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1135</v>
      </c>
      <c r="I25" s="329">
        <v>3313.62</v>
      </c>
      <c r="J25" s="193" t="s">
        <v>1045</v>
      </c>
      <c r="K25" s="193" t="s">
        <v>1157</v>
      </c>
      <c r="L25" s="329">
        <v>8661.92</v>
      </c>
      <c r="M25" s="193" t="s">
        <v>1045</v>
      </c>
      <c r="N25" s="329">
        <f t="shared" si="2"/>
        <v>28230.752200000126</v>
      </c>
      <c r="O25" s="329">
        <f t="shared" si="3"/>
        <v>782824.90920000023</v>
      </c>
      <c r="P25" s="259"/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1136</v>
      </c>
      <c r="I26" s="329">
        <v>6206.43</v>
      </c>
      <c r="J26" s="193" t="s">
        <v>1045</v>
      </c>
      <c r="K26" s="193"/>
      <c r="L26" s="329"/>
      <c r="M26" s="193"/>
      <c r="N26" s="329">
        <f t="shared" si="2"/>
        <v>22024.322200000126</v>
      </c>
      <c r="O26" s="329">
        <f t="shared" si="3"/>
        <v>776618.47920000018</v>
      </c>
      <c r="P26" s="259"/>
    </row>
    <row r="27" spans="1:16" x14ac:dyDescent="0.15">
      <c r="A27" s="193"/>
      <c r="B27" s="193"/>
      <c r="C27" s="329"/>
      <c r="D27" s="200"/>
      <c r="E27" s="193"/>
      <c r="F27" s="193"/>
      <c r="G27" s="329"/>
      <c r="H27" s="200" t="s">
        <v>1137</v>
      </c>
      <c r="I27" s="329">
        <v>5654.68</v>
      </c>
      <c r="J27" s="193" t="s">
        <v>1045</v>
      </c>
      <c r="K27" s="193"/>
      <c r="L27" s="329"/>
      <c r="M27" s="193"/>
      <c r="N27" s="329">
        <f t="shared" si="2"/>
        <v>16369.642200000126</v>
      </c>
      <c r="O27" s="329">
        <f t="shared" si="3"/>
        <v>770963.79920000012</v>
      </c>
      <c r="P27" s="259"/>
    </row>
    <row r="28" spans="1:16" x14ac:dyDescent="0.15">
      <c r="A28" s="193"/>
      <c r="B28" s="193"/>
      <c r="C28" s="329"/>
      <c r="D28" s="200"/>
      <c r="E28" s="193"/>
      <c r="F28" s="193"/>
      <c r="G28" s="329"/>
      <c r="H28" s="200" t="s">
        <v>1138</v>
      </c>
      <c r="I28" s="329">
        <v>4037.08</v>
      </c>
      <c r="J28" s="193" t="s">
        <v>1045</v>
      </c>
      <c r="K28" s="193"/>
      <c r="L28" s="329"/>
      <c r="M28" s="193"/>
      <c r="N28" s="329">
        <f t="shared" si="2"/>
        <v>12332.562200000126</v>
      </c>
      <c r="O28" s="329">
        <f t="shared" si="3"/>
        <v>766926.71920000017</v>
      </c>
      <c r="P28" s="259"/>
    </row>
    <row r="29" spans="1:16" x14ac:dyDescent="0.15">
      <c r="A29" s="193"/>
      <c r="B29" s="193"/>
      <c r="C29" s="329"/>
      <c r="D29" s="200"/>
      <c r="E29" s="193"/>
      <c r="F29" s="193"/>
      <c r="G29" s="329"/>
      <c r="H29" s="200" t="s">
        <v>1139</v>
      </c>
      <c r="I29" s="329">
        <v>4511.67</v>
      </c>
      <c r="J29" s="193" t="s">
        <v>1045</v>
      </c>
      <c r="K29" s="193"/>
      <c r="L29" s="329"/>
      <c r="M29" s="193"/>
      <c r="N29" s="329">
        <f t="shared" ref="N29:N36" si="6">+N28-I29-L29</f>
        <v>7820.8922000001257</v>
      </c>
      <c r="O29" s="329">
        <f t="shared" ref="O29:O36" si="7">O28+G29-I29-L29</f>
        <v>762415.04920000012</v>
      </c>
      <c r="P29" s="259"/>
    </row>
    <row r="30" spans="1:16" x14ac:dyDescent="0.15">
      <c r="A30" s="193"/>
      <c r="B30" s="193"/>
      <c r="C30" s="329"/>
      <c r="D30" s="200" t="s">
        <v>1140</v>
      </c>
      <c r="E30" s="193" t="s">
        <v>319</v>
      </c>
      <c r="F30" s="203" t="s">
        <v>1155</v>
      </c>
      <c r="G30" s="329">
        <v>135092.307</v>
      </c>
      <c r="H30" s="200" t="s">
        <v>1140</v>
      </c>
      <c r="I30" s="329">
        <v>7820.8919999999998</v>
      </c>
      <c r="J30" s="193" t="s">
        <v>1045</v>
      </c>
      <c r="K30" s="193"/>
      <c r="L30" s="329"/>
      <c r="M30" s="193"/>
      <c r="N30" s="329">
        <f t="shared" si="6"/>
        <v>2.0000012591481209E-4</v>
      </c>
      <c r="O30" s="329">
        <f t="shared" si="7"/>
        <v>889686.46420000016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1140</v>
      </c>
      <c r="I31" s="329">
        <v>1015.458</v>
      </c>
      <c r="J31" s="193" t="s">
        <v>1046</v>
      </c>
      <c r="K31" s="193"/>
      <c r="L31" s="329"/>
      <c r="M31" s="193"/>
      <c r="N31" s="329">
        <f>C9+N30-I31-L31</f>
        <v>133844.54220000011</v>
      </c>
      <c r="O31" s="329">
        <f t="shared" si="7"/>
        <v>888671.00620000018</v>
      </c>
      <c r="P31" s="259"/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1141</v>
      </c>
      <c r="I32" s="329">
        <v>4762.74</v>
      </c>
      <c r="J32" s="193" t="s">
        <v>1046</v>
      </c>
      <c r="K32" s="193"/>
      <c r="L32" s="329"/>
      <c r="M32" s="193"/>
      <c r="N32" s="329">
        <f t="shared" si="6"/>
        <v>129081.80220000011</v>
      </c>
      <c r="O32" s="329">
        <f t="shared" si="7"/>
        <v>883908.26620000019</v>
      </c>
      <c r="P32" s="259"/>
    </row>
    <row r="33" spans="1:16" x14ac:dyDescent="0.15">
      <c r="A33" s="193"/>
      <c r="B33" s="193"/>
      <c r="C33" s="329"/>
      <c r="D33" s="200"/>
      <c r="E33" s="193"/>
      <c r="F33" s="203"/>
      <c r="G33" s="329"/>
      <c r="H33" s="200" t="s">
        <v>1142</v>
      </c>
      <c r="I33" s="329">
        <v>3057.03</v>
      </c>
      <c r="J33" s="193" t="s">
        <v>1046</v>
      </c>
      <c r="K33" s="193"/>
      <c r="L33" s="329"/>
      <c r="M33" s="193"/>
      <c r="N33" s="329">
        <f t="shared" si="6"/>
        <v>126024.77220000011</v>
      </c>
      <c r="O33" s="329">
        <f t="shared" si="7"/>
        <v>880851.23620000016</v>
      </c>
      <c r="P33" s="259"/>
    </row>
    <row r="34" spans="1:16" x14ac:dyDescent="0.15">
      <c r="A34" s="193"/>
      <c r="B34" s="193"/>
      <c r="C34" s="329"/>
      <c r="D34" s="200"/>
      <c r="E34" s="193"/>
      <c r="F34" s="193"/>
      <c r="G34" s="329"/>
      <c r="H34" s="200" t="s">
        <v>1143</v>
      </c>
      <c r="I34" s="329">
        <v>4655.4399999999996</v>
      </c>
      <c r="J34" s="193" t="s">
        <v>1046</v>
      </c>
      <c r="K34" s="193"/>
      <c r="L34" s="329"/>
      <c r="M34" s="193"/>
      <c r="N34" s="329">
        <f t="shared" si="6"/>
        <v>121369.33220000011</v>
      </c>
      <c r="O34" s="329">
        <f t="shared" si="7"/>
        <v>876195.79620000022</v>
      </c>
      <c r="P34" s="259"/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1144</v>
      </c>
      <c r="I35" s="329">
        <v>4526.04</v>
      </c>
      <c r="J35" s="193" t="s">
        <v>1046</v>
      </c>
      <c r="K35" s="193" t="s">
        <v>1157</v>
      </c>
      <c r="L35" s="329">
        <v>91079.78</v>
      </c>
      <c r="M35" s="193" t="s">
        <v>1046</v>
      </c>
      <c r="N35" s="329">
        <f t="shared" si="6"/>
        <v>25763.512200000114</v>
      </c>
      <c r="O35" s="329">
        <f t="shared" si="7"/>
        <v>780589.97620000015</v>
      </c>
      <c r="P35" s="259"/>
    </row>
    <row r="36" spans="1:16" x14ac:dyDescent="0.15">
      <c r="A36" s="193"/>
      <c r="B36" s="193"/>
      <c r="C36" s="329"/>
      <c r="D36" s="200"/>
      <c r="E36" s="193"/>
      <c r="F36" s="203"/>
      <c r="G36" s="329"/>
      <c r="H36" s="200" t="s">
        <v>1145</v>
      </c>
      <c r="I36" s="329">
        <v>5189.1000000000004</v>
      </c>
      <c r="J36" s="193" t="s">
        <v>1046</v>
      </c>
      <c r="K36" s="193"/>
      <c r="L36" s="329"/>
      <c r="M36" s="193"/>
      <c r="N36" s="329">
        <f t="shared" si="6"/>
        <v>20574.412200000115</v>
      </c>
      <c r="O36" s="329">
        <f t="shared" si="7"/>
        <v>775400.87620000017</v>
      </c>
      <c r="P36" s="259"/>
    </row>
    <row r="37" spans="1:16" x14ac:dyDescent="0.15">
      <c r="A37" s="193"/>
      <c r="B37" s="193"/>
      <c r="C37" s="329"/>
      <c r="D37" s="200"/>
      <c r="E37" s="193"/>
      <c r="F37" s="203"/>
      <c r="G37" s="329"/>
      <c r="H37" s="200" t="s">
        <v>1146</v>
      </c>
      <c r="I37" s="329">
        <v>10767.7</v>
      </c>
      <c r="J37" s="193" t="s">
        <v>1046</v>
      </c>
      <c r="K37" s="193"/>
      <c r="L37" s="329"/>
      <c r="M37" s="193"/>
      <c r="N37" s="329">
        <f t="shared" si="2"/>
        <v>9806.7122000001145</v>
      </c>
      <c r="O37" s="329">
        <f t="shared" si="3"/>
        <v>764633.17620000022</v>
      </c>
      <c r="P37" s="259"/>
    </row>
    <row r="38" spans="1:16" x14ac:dyDescent="0.15">
      <c r="A38" s="193"/>
      <c r="B38" s="193"/>
      <c r="C38" s="329"/>
      <c r="D38" s="200" t="s">
        <v>1147</v>
      </c>
      <c r="E38" s="193" t="s">
        <v>319</v>
      </c>
      <c r="F38" s="203" t="s">
        <v>1156</v>
      </c>
      <c r="G38" s="329">
        <v>134688.698</v>
      </c>
      <c r="H38" s="200" t="s">
        <v>1147</v>
      </c>
      <c r="I38" s="329">
        <v>2890.6000000000004</v>
      </c>
      <c r="J38" s="193" t="s">
        <v>1046</v>
      </c>
      <c r="K38" s="193"/>
      <c r="L38" s="329"/>
      <c r="M38" s="193"/>
      <c r="N38" s="329">
        <f t="shared" si="2"/>
        <v>6916.1122000001142</v>
      </c>
      <c r="O38" s="329">
        <f t="shared" si="3"/>
        <v>896431.27420000022</v>
      </c>
      <c r="P38" s="259"/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1148</v>
      </c>
      <c r="I39" s="329">
        <v>5434.17</v>
      </c>
      <c r="J39" s="193" t="s">
        <v>1046</v>
      </c>
      <c r="K39" s="193"/>
      <c r="L39" s="329"/>
      <c r="M39" s="193"/>
      <c r="N39" s="329">
        <f t="shared" si="2"/>
        <v>1481.9422000001141</v>
      </c>
      <c r="O39" s="329">
        <f t="shared" si="3"/>
        <v>890997.10420000018</v>
      </c>
      <c r="P39" s="259"/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1149</v>
      </c>
      <c r="I40" s="329">
        <v>1481.942</v>
      </c>
      <c r="J40" s="193" t="s">
        <v>1046</v>
      </c>
      <c r="K40" s="193"/>
      <c r="L40" s="329"/>
      <c r="M40" s="193"/>
      <c r="N40" s="329">
        <f t="shared" ref="N40:N44" si="8">+N39-I40-L40</f>
        <v>2.0000011409138096E-4</v>
      </c>
      <c r="O40" s="329">
        <f t="shared" ref="O40:O44" si="9">O39+G40-I40-L40</f>
        <v>889515.16220000014</v>
      </c>
      <c r="P40" s="259"/>
    </row>
    <row r="41" spans="1:16" x14ac:dyDescent="0.15">
      <c r="A41" s="193"/>
      <c r="B41" s="193"/>
      <c r="C41" s="329"/>
      <c r="D41" s="200"/>
      <c r="E41" s="193"/>
      <c r="F41" s="203"/>
      <c r="G41" s="329"/>
      <c r="H41" s="200" t="s">
        <v>1149</v>
      </c>
      <c r="I41" s="329">
        <v>1568.798</v>
      </c>
      <c r="J41" s="193" t="s">
        <v>1082</v>
      </c>
      <c r="K41" s="193"/>
      <c r="L41" s="329"/>
      <c r="M41" s="193"/>
      <c r="N41" s="329">
        <f>C10+N40-I41-L41</f>
        <v>133331.20220000012</v>
      </c>
      <c r="O41" s="329">
        <f t="shared" si="9"/>
        <v>887946.36420000019</v>
      </c>
      <c r="P41" s="259"/>
    </row>
    <row r="42" spans="1:16" x14ac:dyDescent="0.15">
      <c r="A42" s="193"/>
      <c r="B42" s="193"/>
      <c r="C42" s="329"/>
      <c r="D42" s="200"/>
      <c r="E42" s="193"/>
      <c r="F42" s="203"/>
      <c r="G42" s="329"/>
      <c r="H42" s="200" t="s">
        <v>1150</v>
      </c>
      <c r="I42" s="329">
        <v>1966</v>
      </c>
      <c r="J42" s="193" t="s">
        <v>1082</v>
      </c>
      <c r="K42" s="193"/>
      <c r="L42" s="329"/>
      <c r="M42" s="193"/>
      <c r="N42" s="329">
        <f t="shared" si="8"/>
        <v>131365.20220000012</v>
      </c>
      <c r="O42" s="329">
        <f t="shared" si="9"/>
        <v>885980.36420000019</v>
      </c>
      <c r="P42" s="259"/>
    </row>
    <row r="43" spans="1:16" x14ac:dyDescent="0.15">
      <c r="A43" s="193"/>
      <c r="B43" s="193"/>
      <c r="C43" s="329"/>
      <c r="D43" s="200"/>
      <c r="E43" s="193"/>
      <c r="F43" s="203"/>
      <c r="G43" s="329"/>
      <c r="H43" s="200" t="s">
        <v>1151</v>
      </c>
      <c r="I43" s="329">
        <v>5032.8500000000004</v>
      </c>
      <c r="J43" s="193" t="s">
        <v>1082</v>
      </c>
      <c r="K43" s="193"/>
      <c r="L43" s="329"/>
      <c r="M43" s="193"/>
      <c r="N43" s="329">
        <f t="shared" si="8"/>
        <v>126332.35220000011</v>
      </c>
      <c r="O43" s="329">
        <f t="shared" si="9"/>
        <v>880947.51420000021</v>
      </c>
    </row>
    <row r="44" spans="1:16" x14ac:dyDescent="0.15">
      <c r="A44" s="193"/>
      <c r="B44" s="193"/>
      <c r="C44" s="329"/>
      <c r="D44" s="200"/>
      <c r="E44" s="193"/>
      <c r="F44" s="203"/>
      <c r="G44" s="329"/>
      <c r="H44" s="200" t="s">
        <v>1152</v>
      </c>
      <c r="I44" s="329">
        <v>8154.4</v>
      </c>
      <c r="J44" s="193" t="s">
        <v>1082</v>
      </c>
      <c r="K44" s="193"/>
      <c r="L44" s="329"/>
      <c r="M44" s="193"/>
      <c r="N44" s="329">
        <f t="shared" si="8"/>
        <v>118177.95220000012</v>
      </c>
      <c r="O44" s="329">
        <f t="shared" si="9"/>
        <v>872793.11420000019</v>
      </c>
    </row>
    <row r="45" spans="1:16" x14ac:dyDescent="0.15">
      <c r="A45" s="193"/>
      <c r="B45" s="193"/>
      <c r="C45" s="329"/>
      <c r="D45" s="200"/>
      <c r="E45" s="193"/>
      <c r="F45" s="203"/>
      <c r="G45" s="329"/>
      <c r="H45" s="200" t="s">
        <v>1153</v>
      </c>
      <c r="I45" s="329">
        <v>25403.31</v>
      </c>
      <c r="J45" s="193" t="s">
        <v>1082</v>
      </c>
      <c r="K45" s="193"/>
      <c r="L45" s="329"/>
      <c r="M45" s="193"/>
      <c r="N45" s="329">
        <f t="shared" si="2"/>
        <v>92774.642200000118</v>
      </c>
      <c r="O45" s="329">
        <f t="shared" si="3"/>
        <v>847389.80420000013</v>
      </c>
    </row>
    <row r="46" spans="1:16" hidden="1" x14ac:dyDescent="0.15">
      <c r="A46" s="193"/>
      <c r="B46" s="193"/>
      <c r="C46" s="329"/>
      <c r="D46" s="200"/>
      <c r="E46" s="193"/>
      <c r="F46" s="203"/>
      <c r="G46" s="329"/>
      <c r="H46" s="200"/>
      <c r="I46" s="329"/>
      <c r="J46" s="193"/>
      <c r="K46" s="193"/>
      <c r="L46" s="329"/>
      <c r="M46" s="193"/>
      <c r="N46" s="329">
        <f t="shared" si="2"/>
        <v>92774.642200000118</v>
      </c>
      <c r="O46" s="329">
        <f t="shared" si="3"/>
        <v>847389.80420000013</v>
      </c>
    </row>
    <row r="47" spans="1:16" hidden="1" x14ac:dyDescent="0.15">
      <c r="A47" s="193"/>
      <c r="B47" s="193"/>
      <c r="C47" s="329"/>
      <c r="D47" s="200"/>
      <c r="E47" s="193"/>
      <c r="F47" s="203"/>
      <c r="G47" s="329"/>
      <c r="H47" s="200"/>
      <c r="I47" s="329"/>
      <c r="J47" s="193"/>
      <c r="K47" s="193"/>
      <c r="L47" s="329"/>
      <c r="M47" s="193"/>
      <c r="N47" s="329">
        <f t="shared" si="2"/>
        <v>92774.642200000118</v>
      </c>
      <c r="O47" s="329">
        <f t="shared" si="3"/>
        <v>847389.80420000013</v>
      </c>
    </row>
    <row r="48" spans="1:16" hidden="1" x14ac:dyDescent="0.15">
      <c r="A48" s="193"/>
      <c r="B48" s="193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203"/>
      <c r="N48" s="329">
        <f t="shared" si="2"/>
        <v>92774.642200000118</v>
      </c>
      <c r="O48" s="329">
        <f t="shared" si="3"/>
        <v>847389.80420000013</v>
      </c>
    </row>
    <row r="49" spans="1:16" hidden="1" x14ac:dyDescent="0.15">
      <c r="A49" s="193"/>
      <c r="B49" s="193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2"/>
        <v>92774.642200000118</v>
      </c>
      <c r="O49" s="329">
        <f t="shared" si="3"/>
        <v>847389.80420000013</v>
      </c>
    </row>
    <row r="50" spans="1:16" hidden="1" x14ac:dyDescent="0.15">
      <c r="A50" s="193"/>
      <c r="B50" s="193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92774.642200000118</v>
      </c>
      <c r="O50" s="329">
        <f t="shared" si="3"/>
        <v>847389.80420000013</v>
      </c>
    </row>
    <row r="51" spans="1:16" hidden="1" x14ac:dyDescent="0.15">
      <c r="A51" s="193"/>
      <c r="B51" s="193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193"/>
      <c r="N51" s="329">
        <f t="shared" si="2"/>
        <v>92774.642200000118</v>
      </c>
      <c r="O51" s="329">
        <f t="shared" si="3"/>
        <v>847389.80420000013</v>
      </c>
    </row>
    <row r="52" spans="1:16" hidden="1" x14ac:dyDescent="0.15">
      <c r="A52" s="193"/>
      <c r="B52" s="193"/>
      <c r="C52" s="329"/>
      <c r="D52" s="200"/>
      <c r="E52" s="193"/>
      <c r="F52" s="193"/>
      <c r="G52" s="329"/>
      <c r="H52" s="200"/>
      <c r="I52" s="329"/>
      <c r="J52" s="193"/>
      <c r="K52" s="193"/>
      <c r="L52" s="329"/>
      <c r="M52" s="193"/>
      <c r="N52" s="329">
        <f t="shared" si="2"/>
        <v>92774.642200000118</v>
      </c>
      <c r="O52" s="329">
        <f t="shared" si="3"/>
        <v>847389.80420000013</v>
      </c>
    </row>
    <row r="53" spans="1:16" hidden="1" x14ac:dyDescent="0.15">
      <c r="A53" s="193"/>
      <c r="B53" s="193"/>
      <c r="C53" s="329"/>
      <c r="D53" s="200"/>
      <c r="E53" s="193"/>
      <c r="F53" s="203"/>
      <c r="G53" s="329"/>
      <c r="H53" s="200"/>
      <c r="I53" s="329"/>
      <c r="J53" s="193"/>
      <c r="K53" s="193"/>
      <c r="L53" s="329"/>
      <c r="M53" s="193"/>
      <c r="N53" s="329">
        <f t="shared" si="2"/>
        <v>92774.642200000118</v>
      </c>
      <c r="O53" s="329">
        <f t="shared" si="3"/>
        <v>847389.80420000013</v>
      </c>
    </row>
    <row r="54" spans="1:16" hidden="1" x14ac:dyDescent="0.15">
      <c r="A54" s="193"/>
      <c r="B54" s="193"/>
      <c r="C54" s="329"/>
      <c r="D54" s="200"/>
      <c r="E54" s="193"/>
      <c r="F54" s="193"/>
      <c r="G54" s="329"/>
      <c r="H54" s="200"/>
      <c r="I54" s="329"/>
      <c r="J54" s="193"/>
      <c r="K54" s="193"/>
      <c r="L54" s="329"/>
      <c r="M54" s="193"/>
      <c r="N54" s="329">
        <f t="shared" si="2"/>
        <v>92774.642200000118</v>
      </c>
      <c r="O54" s="329">
        <f t="shared" si="3"/>
        <v>847389.80420000013</v>
      </c>
    </row>
    <row r="55" spans="1:16" hidden="1" x14ac:dyDescent="0.15">
      <c r="A55" s="193"/>
      <c r="B55" s="193"/>
      <c r="C55" s="329"/>
      <c r="D55" s="200"/>
      <c r="E55" s="193"/>
      <c r="F55" s="193"/>
      <c r="G55" s="329"/>
      <c r="H55" s="200"/>
      <c r="I55" s="329"/>
      <c r="J55" s="193"/>
      <c r="K55" s="193"/>
      <c r="L55" s="329"/>
      <c r="M55" s="193"/>
      <c r="N55" s="329">
        <f t="shared" si="2"/>
        <v>92774.642200000118</v>
      </c>
      <c r="O55" s="329">
        <f t="shared" si="3"/>
        <v>847389.80420000013</v>
      </c>
    </row>
    <row r="56" spans="1:16" hidden="1" x14ac:dyDescent="0.15">
      <c r="A56" s="193"/>
      <c r="B56" s="193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193"/>
      <c r="N56" s="329">
        <f t="shared" si="2"/>
        <v>92774.642200000118</v>
      </c>
      <c r="O56" s="329">
        <f t="shared" si="3"/>
        <v>847389.80420000013</v>
      </c>
    </row>
    <row r="57" spans="1:16" hidden="1" x14ac:dyDescent="0.15">
      <c r="A57" s="193"/>
      <c r="B57" s="198"/>
      <c r="C57" s="329"/>
      <c r="D57" s="200"/>
      <c r="E57" s="193"/>
      <c r="F57" s="203"/>
      <c r="G57" s="329"/>
      <c r="H57" s="200"/>
      <c r="I57" s="329"/>
      <c r="J57" s="193"/>
      <c r="K57" s="193"/>
      <c r="L57" s="329"/>
      <c r="M57" s="193"/>
      <c r="N57" s="329">
        <f t="shared" si="2"/>
        <v>92774.642200000118</v>
      </c>
      <c r="O57" s="329">
        <f t="shared" si="3"/>
        <v>847389.80420000013</v>
      </c>
    </row>
    <row r="58" spans="1:16" hidden="1" x14ac:dyDescent="0.15">
      <c r="A58" s="193"/>
      <c r="B58" s="198"/>
      <c r="C58" s="329"/>
      <c r="D58" s="200"/>
      <c r="E58" s="193"/>
      <c r="F58" s="203"/>
      <c r="G58" s="329"/>
      <c r="H58" s="200"/>
      <c r="I58" s="329"/>
      <c r="J58" s="193"/>
      <c r="K58" s="193"/>
      <c r="L58" s="329"/>
      <c r="M58" s="193"/>
      <c r="N58" s="329">
        <f t="shared" si="2"/>
        <v>92774.642200000118</v>
      </c>
      <c r="O58" s="329">
        <f t="shared" si="3"/>
        <v>847389.80420000013</v>
      </c>
    </row>
    <row r="59" spans="1:16" hidden="1" x14ac:dyDescent="0.15">
      <c r="A59" s="193"/>
      <c r="B59" s="198"/>
      <c r="C59" s="329"/>
      <c r="D59" s="200"/>
      <c r="E59" s="193"/>
      <c r="F59" s="203"/>
      <c r="G59" s="329"/>
      <c r="H59" s="200"/>
      <c r="I59" s="329"/>
      <c r="J59" s="193"/>
      <c r="K59" s="193"/>
      <c r="L59" s="329"/>
      <c r="M59" s="193"/>
      <c r="N59" s="329">
        <f t="shared" si="2"/>
        <v>92774.642200000118</v>
      </c>
      <c r="O59" s="329">
        <f t="shared" si="3"/>
        <v>847389.80420000013</v>
      </c>
    </row>
    <row r="60" spans="1:16" hidden="1" x14ac:dyDescent="0.15">
      <c r="A60" s="193"/>
      <c r="B60" s="198"/>
      <c r="C60" s="329"/>
      <c r="D60" s="200"/>
      <c r="E60" s="193"/>
      <c r="F60" s="203"/>
      <c r="G60" s="329"/>
      <c r="H60" s="200"/>
      <c r="I60" s="329"/>
      <c r="J60" s="193"/>
      <c r="K60" s="193"/>
      <c r="L60" s="329"/>
      <c r="M60" s="203"/>
      <c r="N60" s="329">
        <f t="shared" si="2"/>
        <v>92774.642200000118</v>
      </c>
      <c r="O60" s="329">
        <f t="shared" si="3"/>
        <v>847389.80420000013</v>
      </c>
    </row>
    <row r="61" spans="1:16" hidden="1" x14ac:dyDescent="0.15">
      <c r="A61" s="193"/>
      <c r="B61" s="198"/>
      <c r="C61" s="329"/>
      <c r="D61" s="200"/>
      <c r="E61" s="193"/>
      <c r="F61" s="203"/>
      <c r="G61" s="329"/>
      <c r="H61" s="200"/>
      <c r="I61" s="329"/>
      <c r="J61" s="203"/>
      <c r="K61" s="193"/>
      <c r="L61" s="329"/>
      <c r="M61" s="193"/>
      <c r="N61" s="329">
        <f t="shared" si="2"/>
        <v>92774.642200000118</v>
      </c>
      <c r="O61" s="329">
        <f t="shared" si="3"/>
        <v>847389.80420000013</v>
      </c>
    </row>
    <row r="62" spans="1:16" hidden="1" x14ac:dyDescent="0.15">
      <c r="A62" s="193"/>
      <c r="B62" s="198"/>
      <c r="C62" s="329"/>
      <c r="D62" s="200"/>
      <c r="E62" s="193"/>
      <c r="F62" s="203"/>
      <c r="G62" s="329"/>
      <c r="H62" s="200"/>
      <c r="I62" s="329"/>
      <c r="J62" s="203"/>
      <c r="K62" s="193"/>
      <c r="L62" s="329"/>
      <c r="M62" s="203"/>
      <c r="N62" s="329">
        <f t="shared" si="2"/>
        <v>92774.642200000118</v>
      </c>
      <c r="O62" s="329">
        <f t="shared" si="3"/>
        <v>847389.80420000013</v>
      </c>
    </row>
    <row r="63" spans="1:16" hidden="1" x14ac:dyDescent="0.15">
      <c r="A63" s="193"/>
      <c r="B63" s="198"/>
      <c r="C63" s="329"/>
      <c r="D63" s="200"/>
      <c r="E63" s="193"/>
      <c r="F63" s="203"/>
      <c r="G63" s="329"/>
      <c r="H63" s="200"/>
      <c r="I63" s="329"/>
      <c r="J63" s="193"/>
      <c r="K63" s="193"/>
      <c r="L63" s="329"/>
      <c r="M63" s="203"/>
      <c r="N63" s="329">
        <f t="shared" si="2"/>
        <v>92774.642200000118</v>
      </c>
      <c r="O63" s="329">
        <f t="shared" si="3"/>
        <v>847389.80420000013</v>
      </c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193"/>
      <c r="K64" s="193"/>
      <c r="L64" s="329"/>
      <c r="M64" s="203"/>
      <c r="N64" s="329">
        <f t="shared" si="2"/>
        <v>92774.642200000118</v>
      </c>
      <c r="O64" s="329">
        <f t="shared" si="3"/>
        <v>847389.80420000013</v>
      </c>
      <c r="P64" s="259"/>
    </row>
    <row r="65" spans="1:16" hidden="1" x14ac:dyDescent="0.15">
      <c r="A65" s="193"/>
      <c r="B65" s="198"/>
      <c r="C65" s="329"/>
      <c r="D65" s="200"/>
      <c r="E65" s="193"/>
      <c r="F65" s="203"/>
      <c r="G65" s="329"/>
      <c r="H65" s="200"/>
      <c r="I65" s="329"/>
      <c r="J65" s="193"/>
      <c r="K65" s="193"/>
      <c r="L65" s="329"/>
      <c r="M65" s="203"/>
      <c r="N65" s="329">
        <f t="shared" si="2"/>
        <v>92774.642200000118</v>
      </c>
      <c r="O65" s="329">
        <f t="shared" si="3"/>
        <v>847389.80420000013</v>
      </c>
      <c r="P65" s="259"/>
    </row>
    <row r="66" spans="1:16" hidden="1" x14ac:dyDescent="0.15">
      <c r="A66" s="193"/>
      <c r="B66" s="198"/>
      <c r="C66" s="329"/>
      <c r="D66" s="200"/>
      <c r="E66" s="193"/>
      <c r="F66" s="205"/>
      <c r="G66" s="329"/>
      <c r="H66" s="200"/>
      <c r="I66" s="329"/>
      <c r="J66" s="203"/>
      <c r="K66" s="193"/>
      <c r="L66" s="329"/>
      <c r="M66" s="203"/>
      <c r="N66" s="329">
        <f t="shared" si="2"/>
        <v>92774.642200000118</v>
      </c>
      <c r="O66" s="329">
        <f t="shared" si="3"/>
        <v>847389.80420000013</v>
      </c>
      <c r="P66" s="259"/>
    </row>
    <row r="67" spans="1:16" hidden="1" x14ac:dyDescent="0.15">
      <c r="A67" s="193"/>
      <c r="B67" s="198"/>
      <c r="C67" s="329"/>
      <c r="D67" s="200"/>
      <c r="E67" s="193"/>
      <c r="F67" s="205"/>
      <c r="G67" s="329"/>
      <c r="H67" s="200"/>
      <c r="I67" s="329"/>
      <c r="J67" s="193"/>
      <c r="K67" s="193"/>
      <c r="L67" s="329"/>
      <c r="M67" s="203"/>
      <c r="N67" s="329">
        <f t="shared" si="2"/>
        <v>92774.642200000118</v>
      </c>
      <c r="O67" s="329">
        <f t="shared" si="3"/>
        <v>847389.80420000013</v>
      </c>
      <c r="P67" s="259"/>
    </row>
    <row r="68" spans="1:16" hidden="1" x14ac:dyDescent="0.15">
      <c r="A68" s="193"/>
      <c r="B68" s="198"/>
      <c r="C68" s="329"/>
      <c r="D68" s="200"/>
      <c r="E68" s="193"/>
      <c r="F68" s="205"/>
      <c r="G68" s="329"/>
      <c r="H68" s="200"/>
      <c r="I68" s="329"/>
      <c r="J68" s="193"/>
      <c r="K68" s="193"/>
      <c r="L68" s="329"/>
      <c r="M68" s="203"/>
      <c r="N68" s="329">
        <f t="shared" si="2"/>
        <v>92774.642200000118</v>
      </c>
      <c r="O68" s="329">
        <f t="shared" si="3"/>
        <v>847389.80420000013</v>
      </c>
      <c r="P68" s="259"/>
    </row>
    <row r="69" spans="1:16" hidden="1" x14ac:dyDescent="0.15">
      <c r="A69" s="193"/>
      <c r="B69" s="198"/>
      <c r="C69" s="329"/>
      <c r="D69" s="200"/>
      <c r="E69" s="193"/>
      <c r="F69" s="205"/>
      <c r="G69" s="329"/>
      <c r="H69" s="200"/>
      <c r="I69" s="329"/>
      <c r="J69" s="193"/>
      <c r="K69" s="193"/>
      <c r="L69" s="329"/>
      <c r="M69" s="203"/>
      <c r="N69" s="329">
        <f t="shared" si="2"/>
        <v>92774.642200000118</v>
      </c>
      <c r="O69" s="329">
        <f t="shared" si="3"/>
        <v>847389.80420000013</v>
      </c>
      <c r="P69" s="259"/>
    </row>
    <row r="70" spans="1:16" hidden="1" x14ac:dyDescent="0.15">
      <c r="A70" s="193"/>
      <c r="B70" s="198"/>
      <c r="C70" s="329"/>
      <c r="D70" s="200"/>
      <c r="E70" s="193"/>
      <c r="F70" s="205"/>
      <c r="G70" s="329"/>
      <c r="H70" s="200"/>
      <c r="I70" s="329"/>
      <c r="J70" s="193"/>
      <c r="K70" s="193"/>
      <c r="L70" s="329"/>
      <c r="M70" s="203"/>
      <c r="N70" s="329">
        <f t="shared" si="2"/>
        <v>92774.642200000118</v>
      </c>
      <c r="O70" s="329">
        <f t="shared" si="3"/>
        <v>847389.80420000013</v>
      </c>
      <c r="P70" s="259"/>
    </row>
    <row r="71" spans="1:16" hidden="1" x14ac:dyDescent="0.15">
      <c r="A71" s="193"/>
      <c r="B71" s="198"/>
      <c r="C71" s="329"/>
      <c r="D71" s="200"/>
      <c r="E71" s="193"/>
      <c r="F71" s="205"/>
      <c r="G71" s="329"/>
      <c r="H71" s="200"/>
      <c r="I71" s="329"/>
      <c r="J71" s="203"/>
      <c r="K71" s="193"/>
      <c r="L71" s="329"/>
      <c r="M71" s="203"/>
      <c r="N71" s="329">
        <f t="shared" si="2"/>
        <v>92774.642200000118</v>
      </c>
      <c r="O71" s="329">
        <f t="shared" si="3"/>
        <v>847389.80420000013</v>
      </c>
      <c r="P71" s="259"/>
    </row>
    <row r="72" spans="1:16" hidden="1" x14ac:dyDescent="0.15">
      <c r="A72" s="193"/>
      <c r="B72" s="198"/>
      <c r="C72" s="329"/>
      <c r="D72" s="200"/>
      <c r="E72" s="193"/>
      <c r="F72" s="203"/>
      <c r="G72" s="329"/>
      <c r="H72" s="200"/>
      <c r="I72" s="329"/>
      <c r="J72" s="203"/>
      <c r="K72" s="193"/>
      <c r="L72" s="329"/>
      <c r="M72" s="203"/>
      <c r="N72" s="329">
        <f t="shared" si="2"/>
        <v>92774.642200000118</v>
      </c>
      <c r="O72" s="329">
        <f t="shared" si="3"/>
        <v>847389.80420000013</v>
      </c>
      <c r="P72" s="259"/>
    </row>
    <row r="73" spans="1:16" hidden="1" x14ac:dyDescent="0.15">
      <c r="A73" s="193"/>
      <c r="B73" s="198"/>
      <c r="C73" s="329"/>
      <c r="D73" s="200"/>
      <c r="E73" s="193"/>
      <c r="F73" s="203"/>
      <c r="G73" s="329"/>
      <c r="H73" s="200"/>
      <c r="I73" s="329"/>
      <c r="J73" s="203"/>
      <c r="K73" s="193"/>
      <c r="L73" s="329"/>
      <c r="M73" s="203"/>
      <c r="N73" s="329">
        <f t="shared" si="2"/>
        <v>92774.642200000118</v>
      </c>
      <c r="O73" s="329">
        <f t="shared" si="3"/>
        <v>847389.80420000013</v>
      </c>
      <c r="P73" s="259"/>
    </row>
    <row r="74" spans="1:16" hidden="1" x14ac:dyDescent="0.15">
      <c r="A74" s="193"/>
      <c r="B74" s="198"/>
      <c r="C74" s="329"/>
      <c r="D74" s="200"/>
      <c r="E74" s="193"/>
      <c r="F74" s="203"/>
      <c r="G74" s="329"/>
      <c r="H74" s="200"/>
      <c r="I74" s="329"/>
      <c r="J74" s="193"/>
      <c r="K74" s="193"/>
      <c r="L74" s="329"/>
      <c r="M74" s="203"/>
      <c r="N74" s="329">
        <f t="shared" si="2"/>
        <v>92774.642200000118</v>
      </c>
      <c r="O74" s="329">
        <f t="shared" si="3"/>
        <v>847389.80420000013</v>
      </c>
      <c r="P74" s="259"/>
    </row>
    <row r="75" spans="1:16" hidden="1" x14ac:dyDescent="0.15">
      <c r="A75" s="193"/>
      <c r="B75" s="198"/>
      <c r="C75" s="329"/>
      <c r="D75" s="200"/>
      <c r="E75" s="193"/>
      <c r="F75" s="203"/>
      <c r="G75" s="329"/>
      <c r="H75" s="200"/>
      <c r="I75" s="329"/>
      <c r="J75" s="193"/>
      <c r="K75" s="193"/>
      <c r="L75" s="329"/>
      <c r="M75" s="203"/>
      <c r="N75" s="329">
        <f t="shared" si="2"/>
        <v>92774.642200000118</v>
      </c>
      <c r="O75" s="329">
        <f t="shared" si="3"/>
        <v>847389.80420000013</v>
      </c>
      <c r="P75" s="259"/>
    </row>
    <row r="76" spans="1:16" hidden="1" x14ac:dyDescent="0.15">
      <c r="A76" s="193"/>
      <c r="B76" s="198"/>
      <c r="C76" s="329"/>
      <c r="D76" s="200"/>
      <c r="E76" s="193"/>
      <c r="F76" s="203"/>
      <c r="G76" s="329"/>
      <c r="H76" s="200"/>
      <c r="I76" s="329"/>
      <c r="J76" s="193"/>
      <c r="K76" s="193"/>
      <c r="L76" s="329"/>
      <c r="M76" s="203"/>
      <c r="N76" s="329">
        <f t="shared" si="2"/>
        <v>92774.642200000118</v>
      </c>
      <c r="O76" s="329">
        <f t="shared" si="3"/>
        <v>847389.80420000013</v>
      </c>
      <c r="P76" s="259"/>
    </row>
    <row r="77" spans="1:16" hidden="1" x14ac:dyDescent="0.15">
      <c r="A77" s="193"/>
      <c r="B77" s="198"/>
      <c r="C77" s="329"/>
      <c r="D77" s="200"/>
      <c r="E77" s="193"/>
      <c r="F77" s="203"/>
      <c r="G77" s="329"/>
      <c r="H77" s="200"/>
      <c r="I77" s="329"/>
      <c r="J77" s="193"/>
      <c r="K77" s="193"/>
      <c r="L77" s="329"/>
      <c r="M77" s="203"/>
      <c r="N77" s="329">
        <f t="shared" ref="N77:N86" si="10">+N76-I77-L77</f>
        <v>92774.642200000118</v>
      </c>
      <c r="O77" s="329">
        <f t="shared" ref="O77:O86" si="11">O76+G77-I77-L77</f>
        <v>847389.80420000013</v>
      </c>
      <c r="P77" s="259"/>
    </row>
    <row r="78" spans="1:16" hidden="1" x14ac:dyDescent="0.15">
      <c r="A78" s="193"/>
      <c r="B78" s="198"/>
      <c r="C78" s="329"/>
      <c r="D78" s="200"/>
      <c r="E78" s="193"/>
      <c r="F78" s="203"/>
      <c r="G78" s="329"/>
      <c r="H78" s="200"/>
      <c r="I78" s="329"/>
      <c r="J78" s="193"/>
      <c r="K78" s="193"/>
      <c r="L78" s="329"/>
      <c r="M78" s="203"/>
      <c r="N78" s="329">
        <f t="shared" si="10"/>
        <v>92774.642200000118</v>
      </c>
      <c r="O78" s="329">
        <f t="shared" si="11"/>
        <v>847389.80420000013</v>
      </c>
      <c r="P78" s="259"/>
    </row>
    <row r="79" spans="1:16" hidden="1" x14ac:dyDescent="0.15">
      <c r="A79" s="193"/>
      <c r="B79" s="198"/>
      <c r="C79" s="329"/>
      <c r="D79" s="200"/>
      <c r="E79" s="193"/>
      <c r="F79" s="203"/>
      <c r="G79" s="329"/>
      <c r="H79" s="200"/>
      <c r="I79" s="329"/>
      <c r="J79" s="203"/>
      <c r="K79" s="193"/>
      <c r="L79" s="329"/>
      <c r="M79" s="193"/>
      <c r="N79" s="329">
        <f t="shared" si="10"/>
        <v>92774.642200000118</v>
      </c>
      <c r="O79" s="329">
        <f t="shared" si="11"/>
        <v>847389.80420000013</v>
      </c>
      <c r="P79" s="259"/>
    </row>
    <row r="80" spans="1:16" hidden="1" x14ac:dyDescent="0.15">
      <c r="A80" s="193"/>
      <c r="B80" s="193"/>
      <c r="C80" s="329"/>
      <c r="D80" s="204"/>
      <c r="E80" s="193"/>
      <c r="F80" s="193"/>
      <c r="G80" s="329"/>
      <c r="H80" s="204"/>
      <c r="I80" s="329"/>
      <c r="J80" s="203"/>
      <c r="K80" s="193"/>
      <c r="L80" s="329"/>
      <c r="M80" s="203"/>
      <c r="N80" s="329">
        <f t="shared" si="10"/>
        <v>92774.642200000118</v>
      </c>
      <c r="O80" s="329">
        <f t="shared" si="11"/>
        <v>847389.80420000013</v>
      </c>
    </row>
    <row r="81" spans="1:16" hidden="1" x14ac:dyDescent="0.15">
      <c r="A81" s="193"/>
      <c r="B81" s="193"/>
      <c r="C81" s="329"/>
      <c r="D81" s="204"/>
      <c r="E81" s="193"/>
      <c r="F81" s="203"/>
      <c r="G81" s="329"/>
      <c r="H81" s="204"/>
      <c r="I81" s="329"/>
      <c r="J81" s="203"/>
      <c r="K81" s="193"/>
      <c r="L81" s="329"/>
      <c r="M81" s="203"/>
      <c r="N81" s="329">
        <f t="shared" si="10"/>
        <v>92774.642200000118</v>
      </c>
      <c r="O81" s="329">
        <f t="shared" si="11"/>
        <v>847389.80420000013</v>
      </c>
    </row>
    <row r="82" spans="1:16" hidden="1" x14ac:dyDescent="0.15">
      <c r="A82" s="193"/>
      <c r="B82" s="193"/>
      <c r="C82" s="329"/>
      <c r="D82" s="204"/>
      <c r="E82" s="193"/>
      <c r="F82" s="203"/>
      <c r="G82" s="329"/>
      <c r="H82" s="204"/>
      <c r="I82" s="329"/>
      <c r="J82" s="193"/>
      <c r="K82" s="193"/>
      <c r="L82" s="329"/>
      <c r="M82" s="193"/>
      <c r="N82" s="329">
        <f t="shared" si="10"/>
        <v>92774.642200000118</v>
      </c>
      <c r="O82" s="329">
        <f t="shared" si="11"/>
        <v>847389.80420000013</v>
      </c>
    </row>
    <row r="83" spans="1:16" hidden="1" x14ac:dyDescent="0.15">
      <c r="A83" s="193"/>
      <c r="B83" s="193"/>
      <c r="C83" s="329"/>
      <c r="D83" s="204"/>
      <c r="E83" s="193"/>
      <c r="F83" s="203"/>
      <c r="G83" s="329"/>
      <c r="H83" s="204"/>
      <c r="I83" s="329"/>
      <c r="J83" s="193"/>
      <c r="K83" s="193"/>
      <c r="L83" s="329"/>
      <c r="M83" s="193"/>
      <c r="N83" s="329">
        <f t="shared" si="10"/>
        <v>92774.642200000118</v>
      </c>
      <c r="O83" s="329">
        <f t="shared" si="11"/>
        <v>847389.80420000013</v>
      </c>
    </row>
    <row r="84" spans="1:16" hidden="1" x14ac:dyDescent="0.15">
      <c r="A84" s="193"/>
      <c r="B84" s="193"/>
      <c r="C84" s="329"/>
      <c r="D84" s="204"/>
      <c r="E84" s="193"/>
      <c r="F84" s="203"/>
      <c r="G84" s="329"/>
      <c r="H84" s="204"/>
      <c r="I84" s="329"/>
      <c r="J84" s="193"/>
      <c r="K84" s="193"/>
      <c r="L84" s="329"/>
      <c r="M84" s="193"/>
      <c r="N84" s="329">
        <f t="shared" si="10"/>
        <v>92774.642200000118</v>
      </c>
      <c r="O84" s="329">
        <f t="shared" si="11"/>
        <v>847389.80420000013</v>
      </c>
    </row>
    <row r="85" spans="1:16" hidden="1" x14ac:dyDescent="0.15">
      <c r="A85" s="193"/>
      <c r="B85" s="193"/>
      <c r="C85" s="329"/>
      <c r="D85" s="204"/>
      <c r="E85" s="193"/>
      <c r="F85" s="193"/>
      <c r="G85" s="329"/>
      <c r="H85" s="204"/>
      <c r="I85" s="329"/>
      <c r="J85" s="193"/>
      <c r="K85" s="193"/>
      <c r="L85" s="329"/>
      <c r="M85" s="193"/>
      <c r="N85" s="329">
        <f t="shared" si="10"/>
        <v>92774.642200000118</v>
      </c>
      <c r="O85" s="329">
        <f t="shared" si="11"/>
        <v>847389.80420000013</v>
      </c>
    </row>
    <row r="86" spans="1:16" x14ac:dyDescent="0.15">
      <c r="A86" s="220"/>
      <c r="B86" s="220"/>
      <c r="C86" s="334"/>
      <c r="D86" s="222"/>
      <c r="E86" s="220"/>
      <c r="F86" s="220"/>
      <c r="G86" s="334"/>
      <c r="H86" s="222"/>
      <c r="I86" s="334"/>
      <c r="J86" s="220"/>
      <c r="K86" s="220"/>
      <c r="L86" s="334"/>
      <c r="M86" s="220"/>
      <c r="N86" s="329">
        <f t="shared" si="10"/>
        <v>92774.642200000118</v>
      </c>
      <c r="O86" s="329">
        <f t="shared" si="11"/>
        <v>847389.80420000013</v>
      </c>
    </row>
    <row r="87" spans="1:16" x14ac:dyDescent="0.15">
      <c r="A87" s="224"/>
      <c r="B87" s="224"/>
      <c r="C87" s="335">
        <f>SUM(C7:C86)</f>
        <v>582248.96220000018</v>
      </c>
      <c r="D87" s="224"/>
      <c r="E87" s="224"/>
      <c r="F87" s="224"/>
      <c r="G87" s="335">
        <f>SUM(G7:G85)</f>
        <v>674669.04200000002</v>
      </c>
      <c r="H87" s="226"/>
      <c r="I87" s="335">
        <f>SUM(I7:I85)</f>
        <v>290214.25</v>
      </c>
      <c r="J87" s="224"/>
      <c r="K87" s="224"/>
      <c r="L87" s="335">
        <f>SUM(L9:L85)</f>
        <v>119313.95</v>
      </c>
      <c r="M87" s="224"/>
      <c r="N87" s="227"/>
      <c r="O87" s="228">
        <f>C87+G87-I87-L87</f>
        <v>847389.80420000036</v>
      </c>
      <c r="P87" s="259"/>
    </row>
    <row r="88" spans="1:16" x14ac:dyDescent="0.15">
      <c r="A88" s="230"/>
      <c r="B88" s="615"/>
      <c r="C88" s="615"/>
      <c r="D88" s="615"/>
      <c r="E88" s="231"/>
      <c r="F88" s="382"/>
      <c r="G88" s="232"/>
      <c r="H88" s="233"/>
      <c r="I88" s="234"/>
      <c r="J88" s="272"/>
      <c r="K88" s="235" t="s">
        <v>200</v>
      </c>
      <c r="L88" s="236">
        <f>+L87+I87</f>
        <v>409528.2</v>
      </c>
      <c r="M88" s="284"/>
      <c r="N88" s="330">
        <f>+N86</f>
        <v>92774.642200000118</v>
      </c>
      <c r="O88" s="331" t="s">
        <v>1082</v>
      </c>
      <c r="P88" s="259"/>
    </row>
    <row r="89" spans="1:16" x14ac:dyDescent="0.15">
      <c r="A89" s="181"/>
      <c r="B89" s="383"/>
      <c r="C89" s="336"/>
      <c r="D89" s="383"/>
      <c r="E89" s="231"/>
      <c r="F89" s="382"/>
      <c r="G89" s="232"/>
      <c r="H89" s="233"/>
      <c r="I89" s="234"/>
      <c r="J89" s="273"/>
      <c r="K89" s="235"/>
      <c r="L89" s="236"/>
      <c r="M89" s="284"/>
      <c r="N89" s="330">
        <v>79946.12</v>
      </c>
      <c r="O89" s="331" t="s">
        <v>1117</v>
      </c>
    </row>
    <row r="90" spans="1:16" x14ac:dyDescent="0.15">
      <c r="A90" s="241" t="s">
        <v>1045</v>
      </c>
      <c r="B90" s="384" t="s">
        <v>1158</v>
      </c>
      <c r="C90" s="336"/>
      <c r="D90" s="383"/>
      <c r="E90" s="231" t="s">
        <v>67</v>
      </c>
      <c r="F90" s="382">
        <v>3881768.73</v>
      </c>
      <c r="G90" s="232" t="s">
        <v>98</v>
      </c>
      <c r="H90" s="233">
        <v>40686</v>
      </c>
      <c r="I90" s="234" t="s">
        <v>199</v>
      </c>
      <c r="J90" s="273">
        <v>28234.17</v>
      </c>
      <c r="K90" s="235"/>
      <c r="L90" s="236"/>
      <c r="M90" s="235"/>
      <c r="N90" s="330">
        <v>404888.03700000001</v>
      </c>
      <c r="O90" s="331" t="s">
        <v>1154</v>
      </c>
    </row>
    <row r="91" spans="1:16" x14ac:dyDescent="0.15">
      <c r="A91" s="241" t="s">
        <v>1046</v>
      </c>
      <c r="B91" s="384" t="s">
        <v>1159</v>
      </c>
      <c r="C91" s="336"/>
      <c r="D91" s="383"/>
      <c r="E91" s="231" t="s">
        <v>67</v>
      </c>
      <c r="F91" s="382">
        <v>113819.04</v>
      </c>
      <c r="G91" s="232" t="s">
        <v>98</v>
      </c>
      <c r="H91" s="233">
        <v>40700</v>
      </c>
      <c r="I91" s="234" t="s">
        <v>199</v>
      </c>
      <c r="J91" s="273">
        <v>91079.78</v>
      </c>
      <c r="K91" s="235"/>
      <c r="L91" s="236"/>
      <c r="M91" s="235"/>
      <c r="N91" s="330">
        <v>135092.307</v>
      </c>
      <c r="O91" s="331" t="s">
        <v>1155</v>
      </c>
    </row>
    <row r="92" spans="1:16" ht="12" thickBot="1" x14ac:dyDescent="0.2">
      <c r="A92" s="181"/>
      <c r="B92" s="181"/>
      <c r="C92" s="348"/>
      <c r="F92" s="181"/>
      <c r="G92" s="232"/>
      <c r="H92" s="233"/>
      <c r="I92" s="234"/>
      <c r="J92" s="274">
        <f>SUM(J90:J91)</f>
        <v>119313.95</v>
      </c>
      <c r="K92" s="235"/>
      <c r="L92" s="236"/>
      <c r="M92" s="235"/>
      <c r="N92" s="330">
        <v>134688.698</v>
      </c>
      <c r="O92" s="331" t="s">
        <v>1156</v>
      </c>
    </row>
    <row r="93" spans="1:16" ht="12" customHeight="1" thickTop="1" x14ac:dyDescent="0.15">
      <c r="A93" s="181" t="s">
        <v>869</v>
      </c>
      <c r="B93" s="181" t="s">
        <v>10</v>
      </c>
      <c r="C93" s="348" t="s">
        <v>1008</v>
      </c>
      <c r="D93" s="181" t="s">
        <v>1118</v>
      </c>
      <c r="E93" s="181" t="s">
        <v>871</v>
      </c>
      <c r="F93" s="181" t="s">
        <v>872</v>
      </c>
      <c r="G93" s="181" t="s">
        <v>18</v>
      </c>
      <c r="H93" s="233"/>
      <c r="J93" s="273"/>
      <c r="K93" s="235"/>
      <c r="L93" s="236"/>
      <c r="M93" s="235"/>
      <c r="N93" s="330"/>
      <c r="O93" s="331"/>
    </row>
    <row r="94" spans="1:16" ht="12" customHeight="1" x14ac:dyDescent="0.15">
      <c r="A94" s="241" t="s">
        <v>1045</v>
      </c>
      <c r="B94" s="180">
        <v>28234</v>
      </c>
      <c r="C94" s="349">
        <v>24.388100000000001</v>
      </c>
      <c r="D94" s="350">
        <f>+B94*C94</f>
        <v>688573.61540000001</v>
      </c>
      <c r="E94" s="350">
        <f>+D94*0.01</f>
        <v>6885.7361540000002</v>
      </c>
      <c r="F94" s="350">
        <f>+E94*0.1</f>
        <v>688.57361540000011</v>
      </c>
      <c r="G94" s="351">
        <f>+E94+F94</f>
        <v>7574.3097694000007</v>
      </c>
      <c r="H94" s="233"/>
      <c r="I94" s="234"/>
      <c r="J94" s="273"/>
      <c r="K94" s="235"/>
      <c r="L94" s="236"/>
      <c r="M94" s="235"/>
      <c r="N94" s="330"/>
      <c r="O94" s="331"/>
    </row>
    <row r="95" spans="1:16" ht="11.25" customHeight="1" x14ac:dyDescent="0.15">
      <c r="A95" s="241" t="s">
        <v>1046</v>
      </c>
      <c r="B95" s="180">
        <v>91080</v>
      </c>
      <c r="C95" s="349">
        <v>24.122299999999999</v>
      </c>
      <c r="D95" s="350">
        <f>+B95*C95</f>
        <v>2197059.0839999998</v>
      </c>
      <c r="E95" s="350">
        <f>+D95*0.01</f>
        <v>21970.590839999997</v>
      </c>
      <c r="F95" s="350">
        <f>+E95*0.1</f>
        <v>2197.059084</v>
      </c>
      <c r="G95" s="351">
        <f>+E95+F95</f>
        <v>24167.649923999998</v>
      </c>
      <c r="K95" s="235"/>
      <c r="L95" s="236"/>
      <c r="M95" s="235"/>
      <c r="N95" s="330"/>
      <c r="O95" s="330"/>
    </row>
    <row r="96" spans="1:16" ht="12" thickBot="1" x14ac:dyDescent="0.2">
      <c r="A96" s="241"/>
      <c r="B96" s="381">
        <f>SUM(B94:B95)</f>
        <v>119314</v>
      </c>
      <c r="C96" s="349"/>
      <c r="D96" s="350"/>
      <c r="E96" s="380">
        <f>SUM(E94:E95)</f>
        <v>28856.326993999995</v>
      </c>
      <c r="F96" s="380">
        <f t="shared" ref="F96:G96" si="12">SUM(F94:F95)</f>
        <v>2885.6326994000001</v>
      </c>
      <c r="G96" s="380">
        <f t="shared" si="12"/>
        <v>31741.9596934</v>
      </c>
      <c r="K96" s="235"/>
      <c r="L96" s="236"/>
      <c r="M96" s="266">
        <f>+O96-O87</f>
        <v>0</v>
      </c>
      <c r="N96" s="228" t="s">
        <v>56</v>
      </c>
      <c r="O96" s="333">
        <f>SUM(N88:N95)</f>
        <v>847389.80420000013</v>
      </c>
      <c r="P96" s="259"/>
    </row>
    <row r="97" spans="1:16" ht="12" thickTop="1" x14ac:dyDescent="0.15">
      <c r="A97" s="241"/>
      <c r="B97" s="180"/>
      <c r="C97" s="349"/>
      <c r="D97" s="350"/>
      <c r="E97" s="350"/>
      <c r="F97" s="351"/>
    </row>
    <row r="98" spans="1:16" x14ac:dyDescent="0.15">
      <c r="A98" s="241"/>
      <c r="B98" s="180"/>
      <c r="C98" s="349"/>
      <c r="D98" s="350"/>
      <c r="E98" s="350"/>
      <c r="F98" s="351"/>
    </row>
    <row r="99" spans="1:16" s="180" customFormat="1" x14ac:dyDescent="0.15">
      <c r="A99" s="241"/>
      <c r="C99" s="349"/>
      <c r="D99" s="350"/>
      <c r="E99" s="350"/>
      <c r="F99" s="351"/>
      <c r="H99" s="181"/>
      <c r="J99" s="182"/>
      <c r="K99" s="181"/>
      <c r="M99" s="182"/>
      <c r="P99" s="182"/>
    </row>
  </sheetData>
  <mergeCells count="7">
    <mergeCell ref="B88:D8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P97"/>
  <sheetViews>
    <sheetView topLeftCell="E1" zoomScale="115" zoomScaleNormal="115" workbookViewId="0">
      <pane ySplit="6" topLeftCell="A34" activePane="bottomLeft" state="frozen"/>
      <selection pane="bottomLeft" activeCell="F33" sqref="F3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1085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1005</v>
      </c>
      <c r="B7" s="263"/>
      <c r="C7" s="328">
        <v>166702.41300000009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166702.41300000009</v>
      </c>
      <c r="O7" s="328">
        <f>+C84</f>
        <v>703922.41300000006</v>
      </c>
    </row>
    <row r="8" spans="1:15" x14ac:dyDescent="0.15">
      <c r="A8" s="193" t="s">
        <v>1044</v>
      </c>
      <c r="B8" s="193"/>
      <c r="C8" s="329">
        <v>132726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166702.41300000009</v>
      </c>
      <c r="O8" s="329">
        <f>O7+G8-I8-L8</f>
        <v>703922.41300000006</v>
      </c>
    </row>
    <row r="9" spans="1:15" x14ac:dyDescent="0.15">
      <c r="A9" s="193" t="s">
        <v>1045</v>
      </c>
      <c r="B9" s="193"/>
      <c r="C9" s="329">
        <v>134734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166702.41300000009</v>
      </c>
      <c r="O9" s="329">
        <f t="shared" ref="O9:O10" si="1">O8+G9-I9-L9</f>
        <v>703922.41300000006</v>
      </c>
    </row>
    <row r="10" spans="1:15" x14ac:dyDescent="0.15">
      <c r="A10" s="193" t="s">
        <v>1046</v>
      </c>
      <c r="B10" s="193"/>
      <c r="C10" s="329">
        <v>134860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166702.41300000009</v>
      </c>
      <c r="O10" s="329">
        <f t="shared" si="1"/>
        <v>703922.41300000006</v>
      </c>
    </row>
    <row r="11" spans="1:15" x14ac:dyDescent="0.15">
      <c r="A11" s="193" t="s">
        <v>1082</v>
      </c>
      <c r="B11" s="193"/>
      <c r="C11" s="329">
        <v>134900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74" si="2">+N10-I11-L11</f>
        <v>166702.41300000009</v>
      </c>
      <c r="O11" s="329">
        <f t="shared" ref="O11:O74" si="3">O10+G11-I11-L11</f>
        <v>703922.41300000006</v>
      </c>
    </row>
    <row r="12" spans="1:15" x14ac:dyDescent="0.15">
      <c r="A12" s="193"/>
      <c r="B12" s="193"/>
      <c r="C12" s="329"/>
      <c r="D12" s="193"/>
      <c r="E12" s="193"/>
      <c r="F12" s="193"/>
      <c r="G12" s="329"/>
      <c r="H12" s="193" t="s">
        <v>1086</v>
      </c>
      <c r="I12" s="329">
        <v>5556.41</v>
      </c>
      <c r="J12" s="193" t="s">
        <v>1005</v>
      </c>
      <c r="K12" s="193"/>
      <c r="L12" s="329"/>
      <c r="M12" s="193"/>
      <c r="N12" s="329">
        <f t="shared" si="2"/>
        <v>161146.00300000008</v>
      </c>
      <c r="O12" s="329">
        <f t="shared" si="3"/>
        <v>698366.00300000003</v>
      </c>
    </row>
    <row r="13" spans="1:15" x14ac:dyDescent="0.15">
      <c r="A13" s="193"/>
      <c r="B13" s="193"/>
      <c r="C13" s="329"/>
      <c r="D13" s="200"/>
      <c r="E13" s="193"/>
      <c r="F13" s="203"/>
      <c r="G13" s="329"/>
      <c r="H13" s="200" t="s">
        <v>1087</v>
      </c>
      <c r="I13" s="329">
        <v>5748.07</v>
      </c>
      <c r="J13" s="193" t="s">
        <v>1005</v>
      </c>
      <c r="K13" s="193"/>
      <c r="L13" s="329"/>
      <c r="M13" s="207"/>
      <c r="N13" s="329">
        <f t="shared" si="2"/>
        <v>155397.93300000008</v>
      </c>
      <c r="O13" s="329">
        <f t="shared" si="3"/>
        <v>692617.93300000008</v>
      </c>
    </row>
    <row r="14" spans="1:15" x14ac:dyDescent="0.15">
      <c r="A14" s="193"/>
      <c r="B14" s="193"/>
      <c r="C14" s="329"/>
      <c r="D14" s="200"/>
      <c r="E14" s="193"/>
      <c r="F14" s="203"/>
      <c r="G14" s="329"/>
      <c r="H14" s="200" t="s">
        <v>1088</v>
      </c>
      <c r="I14" s="329">
        <v>1414.85</v>
      </c>
      <c r="J14" s="193" t="s">
        <v>1005</v>
      </c>
      <c r="K14" s="193"/>
      <c r="L14" s="329"/>
      <c r="M14" s="193"/>
      <c r="N14" s="329">
        <f t="shared" si="2"/>
        <v>153983.08300000007</v>
      </c>
      <c r="O14" s="329">
        <f t="shared" si="3"/>
        <v>691203.0830000001</v>
      </c>
    </row>
    <row r="15" spans="1:15" x14ac:dyDescent="0.15">
      <c r="A15" s="193"/>
      <c r="B15" s="193"/>
      <c r="C15" s="329"/>
      <c r="D15" s="200"/>
      <c r="E15" s="193"/>
      <c r="F15" s="203"/>
      <c r="G15" s="329"/>
      <c r="H15" s="200" t="s">
        <v>1089</v>
      </c>
      <c r="I15" s="329">
        <v>18989.87</v>
      </c>
      <c r="J15" s="193" t="s">
        <v>1005</v>
      </c>
      <c r="K15" s="193"/>
      <c r="L15" s="329"/>
      <c r="M15" s="193"/>
      <c r="N15" s="329">
        <f t="shared" si="2"/>
        <v>134993.21300000008</v>
      </c>
      <c r="O15" s="329">
        <f t="shared" si="3"/>
        <v>672213.21300000011</v>
      </c>
    </row>
    <row r="16" spans="1:15" x14ac:dyDescent="0.15">
      <c r="A16" s="193"/>
      <c r="B16" s="193"/>
      <c r="C16" s="329"/>
      <c r="D16" s="200"/>
      <c r="E16" s="193"/>
      <c r="F16" s="203"/>
      <c r="G16" s="329"/>
      <c r="H16" s="200" t="s">
        <v>1090</v>
      </c>
      <c r="I16" s="329">
        <v>6526.06</v>
      </c>
      <c r="J16" s="193" t="s">
        <v>1005</v>
      </c>
      <c r="K16" s="193" t="s">
        <v>1119</v>
      </c>
      <c r="L16" s="329">
        <v>926.59</v>
      </c>
      <c r="M16" s="193" t="s">
        <v>1005</v>
      </c>
      <c r="N16" s="329">
        <f t="shared" si="2"/>
        <v>127540.56300000008</v>
      </c>
      <c r="O16" s="329">
        <f t="shared" si="3"/>
        <v>664760.56300000008</v>
      </c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1091</v>
      </c>
      <c r="I17" s="329">
        <v>3145.1608000000001</v>
      </c>
      <c r="J17" s="193" t="s">
        <v>1005</v>
      </c>
      <c r="K17" s="193"/>
      <c r="L17" s="329"/>
      <c r="M17" s="193"/>
      <c r="N17" s="329">
        <f t="shared" si="2"/>
        <v>124395.40220000008</v>
      </c>
      <c r="O17" s="329">
        <f t="shared" si="3"/>
        <v>661615.40220000013</v>
      </c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1092</v>
      </c>
      <c r="I18" s="329">
        <v>7053.41</v>
      </c>
      <c r="J18" s="193" t="s">
        <v>1005</v>
      </c>
      <c r="K18" s="193"/>
      <c r="L18" s="329"/>
      <c r="M18" s="193"/>
      <c r="N18" s="329">
        <f t="shared" si="2"/>
        <v>117341.99220000008</v>
      </c>
      <c r="O18" s="329">
        <f t="shared" si="3"/>
        <v>654561.9922000001</v>
      </c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1093</v>
      </c>
      <c r="I19" s="329">
        <v>6443.15</v>
      </c>
      <c r="J19" s="193" t="s">
        <v>1005</v>
      </c>
      <c r="K19" s="193"/>
      <c r="L19" s="329"/>
      <c r="M19" s="193"/>
      <c r="N19" s="329">
        <f t="shared" si="2"/>
        <v>110898.84220000009</v>
      </c>
      <c r="O19" s="329">
        <f t="shared" si="3"/>
        <v>648118.84220000007</v>
      </c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1094</v>
      </c>
      <c r="I20" s="329">
        <v>6359.02</v>
      </c>
      <c r="J20" s="193" t="s">
        <v>1005</v>
      </c>
      <c r="K20" s="193"/>
      <c r="L20" s="329"/>
      <c r="M20" s="193"/>
      <c r="N20" s="329">
        <f t="shared" si="2"/>
        <v>104539.82220000008</v>
      </c>
      <c r="O20" s="329">
        <f t="shared" si="3"/>
        <v>641759.82220000005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1095</v>
      </c>
      <c r="I21" s="329">
        <v>3122.88</v>
      </c>
      <c r="J21" s="193" t="s">
        <v>1005</v>
      </c>
      <c r="K21" s="193"/>
      <c r="L21" s="329"/>
      <c r="M21" s="193"/>
      <c r="N21" s="329">
        <f t="shared" si="2"/>
        <v>101416.94220000008</v>
      </c>
      <c r="O21" s="329">
        <f t="shared" si="3"/>
        <v>638636.94220000005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1096</v>
      </c>
      <c r="I22" s="329">
        <v>7461.1500000000015</v>
      </c>
      <c r="J22" s="193" t="s">
        <v>1005</v>
      </c>
      <c r="K22" s="193"/>
      <c r="L22" s="329"/>
      <c r="M22" s="193"/>
      <c r="N22" s="329">
        <f t="shared" si="2"/>
        <v>93955.792200000084</v>
      </c>
      <c r="O22" s="329">
        <f t="shared" si="3"/>
        <v>631175.79220000003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1097</v>
      </c>
      <c r="I23" s="329">
        <v>7783.7300000000005</v>
      </c>
      <c r="J23" s="193" t="s">
        <v>1005</v>
      </c>
      <c r="K23" s="193"/>
      <c r="L23" s="329"/>
      <c r="M23" s="193"/>
      <c r="N23" s="329">
        <f t="shared" si="2"/>
        <v>86172.062200000088</v>
      </c>
      <c r="O23" s="329">
        <f t="shared" si="3"/>
        <v>623392.06220000004</v>
      </c>
      <c r="P23" s="259"/>
    </row>
    <row r="24" spans="1:16" x14ac:dyDescent="0.15">
      <c r="A24" s="193"/>
      <c r="B24" s="193"/>
      <c r="C24" s="329"/>
      <c r="D24" s="200" t="s">
        <v>1098</v>
      </c>
      <c r="E24" s="193" t="s">
        <v>319</v>
      </c>
      <c r="F24" s="203" t="s">
        <v>1117</v>
      </c>
      <c r="G24" s="329">
        <v>79946.12</v>
      </c>
      <c r="H24" s="200" t="s">
        <v>1098</v>
      </c>
      <c r="I24" s="329">
        <v>4176.0599999999995</v>
      </c>
      <c r="J24" s="193" t="s">
        <v>1005</v>
      </c>
      <c r="K24" s="193"/>
      <c r="L24" s="329"/>
      <c r="M24" s="193"/>
      <c r="N24" s="329">
        <f t="shared" si="2"/>
        <v>81996.00220000009</v>
      </c>
      <c r="O24" s="329">
        <f t="shared" si="3"/>
        <v>699162.12219999998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1099</v>
      </c>
      <c r="I25" s="329">
        <v>11567.2</v>
      </c>
      <c r="J25" s="193" t="s">
        <v>1005</v>
      </c>
      <c r="K25" s="193"/>
      <c r="L25" s="329"/>
      <c r="M25" s="193"/>
      <c r="N25" s="329">
        <f t="shared" si="2"/>
        <v>70428.802200000093</v>
      </c>
      <c r="O25" s="329">
        <f t="shared" si="3"/>
        <v>687594.92220000003</v>
      </c>
      <c r="P25" s="259"/>
    </row>
    <row r="26" spans="1:16" x14ac:dyDescent="0.15">
      <c r="A26" s="193"/>
      <c r="B26" s="193"/>
      <c r="C26" s="329"/>
      <c r="D26" s="200"/>
      <c r="E26" s="193"/>
      <c r="F26" s="193"/>
      <c r="G26" s="329"/>
      <c r="H26" s="200" t="s">
        <v>1100</v>
      </c>
      <c r="I26" s="329">
        <v>5385.6200000000008</v>
      </c>
      <c r="J26" s="193" t="s">
        <v>1005</v>
      </c>
      <c r="K26" s="193"/>
      <c r="L26" s="329"/>
      <c r="M26" s="193"/>
      <c r="N26" s="329">
        <f t="shared" si="2"/>
        <v>65043.18220000009</v>
      </c>
      <c r="O26" s="329">
        <f t="shared" si="3"/>
        <v>682209.30220000003</v>
      </c>
      <c r="P26" s="259"/>
    </row>
    <row r="27" spans="1:16" x14ac:dyDescent="0.15">
      <c r="A27" s="193"/>
      <c r="B27" s="193"/>
      <c r="C27" s="329"/>
      <c r="D27" s="200"/>
      <c r="E27" s="193"/>
      <c r="F27" s="193"/>
      <c r="G27" s="329"/>
      <c r="H27" s="200" t="s">
        <v>1101</v>
      </c>
      <c r="I27" s="329">
        <v>3711.83</v>
      </c>
      <c r="J27" s="193" t="s">
        <v>1005</v>
      </c>
      <c r="K27" s="193"/>
      <c r="L27" s="329"/>
      <c r="M27" s="193"/>
      <c r="N27" s="329">
        <f t="shared" si="2"/>
        <v>61331.352200000088</v>
      </c>
      <c r="O27" s="329">
        <f t="shared" si="3"/>
        <v>678497.47220000008</v>
      </c>
      <c r="P27" s="259"/>
    </row>
    <row r="28" spans="1:16" x14ac:dyDescent="0.15">
      <c r="A28" s="193"/>
      <c r="B28" s="193"/>
      <c r="C28" s="329"/>
      <c r="D28" s="200"/>
      <c r="E28" s="193"/>
      <c r="F28" s="193"/>
      <c r="G28" s="329"/>
      <c r="H28" s="200" t="s">
        <v>1102</v>
      </c>
      <c r="I28" s="329">
        <v>4587.1399999999994</v>
      </c>
      <c r="J28" s="193" t="s">
        <v>1005</v>
      </c>
      <c r="K28" s="193"/>
      <c r="L28" s="329"/>
      <c r="M28" s="193"/>
      <c r="N28" s="329">
        <f t="shared" si="2"/>
        <v>56744.212200000089</v>
      </c>
      <c r="O28" s="329">
        <f t="shared" si="3"/>
        <v>673910.33220000006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1103</v>
      </c>
      <c r="I29" s="329">
        <v>5972.48</v>
      </c>
      <c r="J29" s="193" t="s">
        <v>1005</v>
      </c>
      <c r="K29" s="193"/>
      <c r="L29" s="329"/>
      <c r="M29" s="193"/>
      <c r="N29" s="329">
        <f t="shared" si="2"/>
        <v>50771.732200000086</v>
      </c>
      <c r="O29" s="329">
        <f t="shared" si="3"/>
        <v>667937.85220000008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1104</v>
      </c>
      <c r="I30" s="329">
        <v>8943.7299999999977</v>
      </c>
      <c r="J30" s="193" t="s">
        <v>1005</v>
      </c>
      <c r="K30" s="193"/>
      <c r="L30" s="329"/>
      <c r="M30" s="193"/>
      <c r="N30" s="329">
        <f t="shared" si="2"/>
        <v>41828.00220000009</v>
      </c>
      <c r="O30" s="329">
        <f t="shared" si="3"/>
        <v>658994.1222000001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1105</v>
      </c>
      <c r="I31" s="329">
        <v>8485.76</v>
      </c>
      <c r="J31" s="193" t="s">
        <v>1005</v>
      </c>
      <c r="K31" s="193"/>
      <c r="L31" s="329"/>
      <c r="M31" s="193"/>
      <c r="N31" s="329">
        <f t="shared" si="2"/>
        <v>33342.242200000088</v>
      </c>
      <c r="O31" s="329">
        <f t="shared" si="3"/>
        <v>650508.36220000009</v>
      </c>
      <c r="P31" s="259"/>
    </row>
    <row r="32" spans="1:16" x14ac:dyDescent="0.15">
      <c r="A32" s="193"/>
      <c r="B32" s="193"/>
      <c r="C32" s="329"/>
      <c r="D32" s="200"/>
      <c r="E32" s="193"/>
      <c r="F32" s="193"/>
      <c r="G32" s="329"/>
      <c r="H32" s="200" t="s">
        <v>1106</v>
      </c>
      <c r="I32" s="329">
        <v>3062.09</v>
      </c>
      <c r="J32" s="193" t="s">
        <v>1005</v>
      </c>
      <c r="K32" s="193"/>
      <c r="L32" s="329"/>
      <c r="M32" s="193"/>
      <c r="N32" s="329">
        <f t="shared" si="2"/>
        <v>30280.152200000088</v>
      </c>
      <c r="O32" s="329">
        <f t="shared" si="3"/>
        <v>647446.27220000012</v>
      </c>
      <c r="P32" s="259"/>
    </row>
    <row r="33" spans="1:16" x14ac:dyDescent="0.15">
      <c r="A33" s="193"/>
      <c r="B33" s="193"/>
      <c r="C33" s="329"/>
      <c r="D33" s="200"/>
      <c r="E33" s="193"/>
      <c r="F33" s="203"/>
      <c r="G33" s="329"/>
      <c r="H33" s="200" t="s">
        <v>1107</v>
      </c>
      <c r="I33" s="329">
        <v>11130.51</v>
      </c>
      <c r="J33" s="193" t="s">
        <v>1005</v>
      </c>
      <c r="K33" s="193"/>
      <c r="L33" s="329"/>
      <c r="M33" s="193"/>
      <c r="N33" s="329">
        <f t="shared" si="2"/>
        <v>19149.642200000089</v>
      </c>
      <c r="O33" s="329">
        <f t="shared" si="3"/>
        <v>636315.76220000011</v>
      </c>
      <c r="P33" s="259"/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1108</v>
      </c>
      <c r="I34" s="329">
        <v>2781.48</v>
      </c>
      <c r="J34" s="193" t="s">
        <v>1005</v>
      </c>
      <c r="K34" s="193"/>
      <c r="L34" s="329"/>
      <c r="M34" s="193"/>
      <c r="N34" s="329">
        <f t="shared" si="2"/>
        <v>16368.16220000009</v>
      </c>
      <c r="O34" s="329">
        <f t="shared" si="3"/>
        <v>633534.28220000013</v>
      </c>
      <c r="P34" s="259"/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1109</v>
      </c>
      <c r="I35" s="329">
        <v>3541.5199999999995</v>
      </c>
      <c r="J35" s="193" t="s">
        <v>1005</v>
      </c>
      <c r="K35" s="193"/>
      <c r="L35" s="329"/>
      <c r="M35" s="193"/>
      <c r="N35" s="329">
        <f t="shared" si="2"/>
        <v>12826.642200000089</v>
      </c>
      <c r="O35" s="329">
        <f t="shared" si="3"/>
        <v>629992.76220000011</v>
      </c>
      <c r="P35" s="259"/>
    </row>
    <row r="36" spans="1:16" x14ac:dyDescent="0.15">
      <c r="A36" s="193"/>
      <c r="B36" s="193"/>
      <c r="C36" s="329"/>
      <c r="D36" s="200"/>
      <c r="E36" s="193"/>
      <c r="F36" s="203"/>
      <c r="G36" s="329"/>
      <c r="H36" s="200" t="s">
        <v>1110</v>
      </c>
      <c r="I36" s="329">
        <v>4170.38</v>
      </c>
      <c r="J36" s="193" t="s">
        <v>1005</v>
      </c>
      <c r="K36" s="193" t="s">
        <v>1119</v>
      </c>
      <c r="L36" s="329">
        <v>8656.2620000000006</v>
      </c>
      <c r="M36" s="193" t="s">
        <v>1005</v>
      </c>
      <c r="N36" s="329">
        <f t="shared" si="2"/>
        <v>2.0000008771603461E-4</v>
      </c>
      <c r="O36" s="329">
        <f t="shared" si="3"/>
        <v>617166.12020000012</v>
      </c>
      <c r="P36" s="259"/>
    </row>
    <row r="37" spans="1:16" x14ac:dyDescent="0.15">
      <c r="A37" s="193"/>
      <c r="B37" s="193"/>
      <c r="C37" s="329"/>
      <c r="D37" s="200"/>
      <c r="E37" s="193"/>
      <c r="F37" s="203"/>
      <c r="G37" s="329"/>
      <c r="H37" s="200" t="s">
        <v>1110</v>
      </c>
      <c r="I37" s="329"/>
      <c r="J37" s="193"/>
      <c r="K37" s="193" t="s">
        <v>1119</v>
      </c>
      <c r="L37" s="329">
        <v>1438.278</v>
      </c>
      <c r="M37" s="193" t="s">
        <v>1044</v>
      </c>
      <c r="N37" s="329">
        <f>C8+N36-I37-L37</f>
        <v>131287.72220000011</v>
      </c>
      <c r="O37" s="329">
        <f t="shared" si="3"/>
        <v>615727.84220000007</v>
      </c>
      <c r="P37" s="259"/>
    </row>
    <row r="38" spans="1:16" x14ac:dyDescent="0.15">
      <c r="A38" s="193"/>
      <c r="B38" s="193"/>
      <c r="C38" s="329"/>
      <c r="D38" s="200"/>
      <c r="E38" s="193"/>
      <c r="F38" s="203"/>
      <c r="G38" s="329"/>
      <c r="H38" s="200" t="s">
        <v>1111</v>
      </c>
      <c r="I38" s="329">
        <v>6873.43</v>
      </c>
      <c r="J38" s="193" t="s">
        <v>1044</v>
      </c>
      <c r="K38" s="193"/>
      <c r="L38" s="329"/>
      <c r="M38" s="193"/>
      <c r="N38" s="329">
        <f t="shared" si="2"/>
        <v>124414.29220000011</v>
      </c>
      <c r="O38" s="329">
        <f t="shared" si="3"/>
        <v>608854.41220000002</v>
      </c>
      <c r="P38" s="259"/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1112</v>
      </c>
      <c r="I39" s="329">
        <v>3638.46</v>
      </c>
      <c r="J39" s="193" t="s">
        <v>1044</v>
      </c>
      <c r="K39" s="193"/>
      <c r="L39" s="329"/>
      <c r="M39" s="193"/>
      <c r="N39" s="329">
        <f t="shared" si="2"/>
        <v>120775.83220000011</v>
      </c>
      <c r="O39" s="329">
        <f t="shared" si="3"/>
        <v>605215.95220000006</v>
      </c>
      <c r="P39" s="259"/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1113</v>
      </c>
      <c r="I40" s="329">
        <v>5325.25</v>
      </c>
      <c r="J40" s="193" t="s">
        <v>1044</v>
      </c>
      <c r="K40" s="193"/>
      <c r="L40" s="329"/>
      <c r="M40" s="193"/>
      <c r="N40" s="329">
        <f t="shared" si="2"/>
        <v>115450.58220000011</v>
      </c>
      <c r="O40" s="329">
        <f t="shared" si="3"/>
        <v>599890.70220000006</v>
      </c>
    </row>
    <row r="41" spans="1:16" x14ac:dyDescent="0.15">
      <c r="A41" s="193"/>
      <c r="B41" s="193"/>
      <c r="C41" s="329"/>
      <c r="D41" s="200"/>
      <c r="E41" s="193"/>
      <c r="F41" s="203"/>
      <c r="G41" s="329"/>
      <c r="H41" s="200" t="s">
        <v>1114</v>
      </c>
      <c r="I41" s="329">
        <v>5312.28</v>
      </c>
      <c r="J41" s="193" t="s">
        <v>1044</v>
      </c>
      <c r="K41" s="193"/>
      <c r="L41" s="329"/>
      <c r="M41" s="193"/>
      <c r="N41" s="329">
        <f t="shared" si="2"/>
        <v>110138.30220000011</v>
      </c>
      <c r="O41" s="329">
        <f t="shared" si="3"/>
        <v>594578.42220000003</v>
      </c>
    </row>
    <row r="42" spans="1:16" x14ac:dyDescent="0.15">
      <c r="A42" s="193"/>
      <c r="B42" s="193"/>
      <c r="C42" s="329"/>
      <c r="D42" s="200"/>
      <c r="E42" s="193"/>
      <c r="F42" s="203"/>
      <c r="G42" s="329"/>
      <c r="H42" s="200" t="s">
        <v>1115</v>
      </c>
      <c r="I42" s="329">
        <v>7820.7</v>
      </c>
      <c r="J42" s="193" t="s">
        <v>1044</v>
      </c>
      <c r="K42" s="193"/>
      <c r="L42" s="329"/>
      <c r="M42" s="193"/>
      <c r="N42" s="329">
        <f t="shared" si="2"/>
        <v>102317.60220000011</v>
      </c>
      <c r="O42" s="329">
        <f t="shared" si="3"/>
        <v>586757.72220000008</v>
      </c>
    </row>
    <row r="43" spans="1:16" x14ac:dyDescent="0.15">
      <c r="A43" s="193"/>
      <c r="B43" s="193"/>
      <c r="C43" s="329"/>
      <c r="D43" s="200"/>
      <c r="E43" s="193"/>
      <c r="F43" s="203"/>
      <c r="G43" s="329"/>
      <c r="H43" s="200" t="s">
        <v>1116</v>
      </c>
      <c r="I43" s="329">
        <v>4508.7599999999993</v>
      </c>
      <c r="J43" s="193" t="s">
        <v>1044</v>
      </c>
      <c r="K43" s="193"/>
      <c r="L43" s="329"/>
      <c r="M43" s="193"/>
      <c r="N43" s="329">
        <f t="shared" si="2"/>
        <v>97808.842200000116</v>
      </c>
      <c r="O43" s="329">
        <f t="shared" si="3"/>
        <v>582248.96220000007</v>
      </c>
    </row>
    <row r="44" spans="1:16" hidden="1" x14ac:dyDescent="0.15">
      <c r="A44" s="193"/>
      <c r="B44" s="193"/>
      <c r="C44" s="329"/>
      <c r="D44" s="200"/>
      <c r="E44" s="193"/>
      <c r="F44" s="203"/>
      <c r="G44" s="329"/>
      <c r="H44" s="200"/>
      <c r="I44" s="329"/>
      <c r="J44" s="193"/>
      <c r="K44" s="193"/>
      <c r="L44" s="329"/>
      <c r="M44" s="193"/>
      <c r="N44" s="329">
        <f t="shared" si="2"/>
        <v>97808.842200000116</v>
      </c>
      <c r="O44" s="329">
        <f t="shared" si="3"/>
        <v>582248.96220000007</v>
      </c>
    </row>
    <row r="45" spans="1:16" hidden="1" x14ac:dyDescent="0.15">
      <c r="A45" s="193"/>
      <c r="B45" s="193"/>
      <c r="C45" s="329"/>
      <c r="D45" s="200"/>
      <c r="E45" s="193"/>
      <c r="F45" s="203"/>
      <c r="G45" s="329"/>
      <c r="H45" s="200"/>
      <c r="I45" s="329"/>
      <c r="J45" s="193"/>
      <c r="K45" s="193"/>
      <c r="L45" s="329"/>
      <c r="M45" s="203"/>
      <c r="N45" s="329">
        <f t="shared" si="2"/>
        <v>97808.842200000116</v>
      </c>
      <c r="O45" s="329">
        <f t="shared" si="3"/>
        <v>582248.96220000007</v>
      </c>
    </row>
    <row r="46" spans="1:16" hidden="1" x14ac:dyDescent="0.15">
      <c r="A46" s="193"/>
      <c r="B46" s="193"/>
      <c r="C46" s="329"/>
      <c r="D46" s="200"/>
      <c r="E46" s="193"/>
      <c r="F46" s="203"/>
      <c r="G46" s="329"/>
      <c r="H46" s="200"/>
      <c r="I46" s="329"/>
      <c r="J46" s="193"/>
      <c r="K46" s="193"/>
      <c r="L46" s="329"/>
      <c r="M46" s="193"/>
      <c r="N46" s="329">
        <f t="shared" si="2"/>
        <v>97808.842200000116</v>
      </c>
      <c r="O46" s="329">
        <f t="shared" si="3"/>
        <v>582248.96220000007</v>
      </c>
    </row>
    <row r="47" spans="1:16" hidden="1" x14ac:dyDescent="0.15">
      <c r="A47" s="193"/>
      <c r="B47" s="193"/>
      <c r="C47" s="329"/>
      <c r="D47" s="200"/>
      <c r="E47" s="193"/>
      <c r="F47" s="203"/>
      <c r="G47" s="329"/>
      <c r="H47" s="200"/>
      <c r="I47" s="329"/>
      <c r="J47" s="193"/>
      <c r="K47" s="193"/>
      <c r="L47" s="329"/>
      <c r="M47" s="193"/>
      <c r="N47" s="329">
        <f t="shared" si="2"/>
        <v>97808.842200000116</v>
      </c>
      <c r="O47" s="329">
        <f t="shared" si="3"/>
        <v>582248.96220000007</v>
      </c>
    </row>
    <row r="48" spans="1:16" hidden="1" x14ac:dyDescent="0.15">
      <c r="A48" s="193"/>
      <c r="B48" s="193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193"/>
      <c r="N48" s="329">
        <f t="shared" si="2"/>
        <v>97808.842200000116</v>
      </c>
      <c r="O48" s="329">
        <f t="shared" si="3"/>
        <v>582248.96220000007</v>
      </c>
    </row>
    <row r="49" spans="1:16" hidden="1" x14ac:dyDescent="0.15">
      <c r="A49" s="193"/>
      <c r="B49" s="193"/>
      <c r="C49" s="329"/>
      <c r="D49" s="200"/>
      <c r="E49" s="193"/>
      <c r="F49" s="193"/>
      <c r="G49" s="329"/>
      <c r="H49" s="200"/>
      <c r="I49" s="329"/>
      <c r="J49" s="193"/>
      <c r="K49" s="193"/>
      <c r="L49" s="329"/>
      <c r="M49" s="193"/>
      <c r="N49" s="329">
        <f t="shared" si="2"/>
        <v>97808.842200000116</v>
      </c>
      <c r="O49" s="329">
        <f t="shared" si="3"/>
        <v>582248.96220000007</v>
      </c>
    </row>
    <row r="50" spans="1:16" hidden="1" x14ac:dyDescent="0.15">
      <c r="A50" s="193"/>
      <c r="B50" s="193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97808.842200000116</v>
      </c>
      <c r="O50" s="329">
        <f t="shared" si="3"/>
        <v>582248.96220000007</v>
      </c>
    </row>
    <row r="51" spans="1:16" hidden="1" x14ac:dyDescent="0.15">
      <c r="A51" s="193"/>
      <c r="B51" s="193"/>
      <c r="C51" s="329"/>
      <c r="D51" s="200"/>
      <c r="E51" s="193"/>
      <c r="F51" s="193"/>
      <c r="G51" s="329"/>
      <c r="H51" s="200"/>
      <c r="I51" s="329"/>
      <c r="J51" s="193"/>
      <c r="K51" s="193"/>
      <c r="L51" s="329"/>
      <c r="M51" s="193"/>
      <c r="N51" s="329">
        <f t="shared" si="2"/>
        <v>97808.842200000116</v>
      </c>
      <c r="O51" s="329">
        <f t="shared" si="3"/>
        <v>582248.96220000007</v>
      </c>
    </row>
    <row r="52" spans="1:16" hidden="1" x14ac:dyDescent="0.15">
      <c r="A52" s="193"/>
      <c r="B52" s="193"/>
      <c r="C52" s="329"/>
      <c r="D52" s="200"/>
      <c r="E52" s="193"/>
      <c r="F52" s="193"/>
      <c r="G52" s="329"/>
      <c r="H52" s="200"/>
      <c r="I52" s="329"/>
      <c r="J52" s="193"/>
      <c r="K52" s="193"/>
      <c r="L52" s="329"/>
      <c r="M52" s="193"/>
      <c r="N52" s="329">
        <f t="shared" si="2"/>
        <v>97808.842200000116</v>
      </c>
      <c r="O52" s="329">
        <f t="shared" si="3"/>
        <v>582248.96220000007</v>
      </c>
    </row>
    <row r="53" spans="1:16" hidden="1" x14ac:dyDescent="0.15">
      <c r="A53" s="193"/>
      <c r="B53" s="193"/>
      <c r="C53" s="329"/>
      <c r="D53" s="200"/>
      <c r="E53" s="193"/>
      <c r="F53" s="203"/>
      <c r="G53" s="329"/>
      <c r="H53" s="200"/>
      <c r="I53" s="329"/>
      <c r="J53" s="193"/>
      <c r="K53" s="193"/>
      <c r="L53" s="329"/>
      <c r="M53" s="193"/>
      <c r="N53" s="329">
        <f t="shared" si="2"/>
        <v>97808.842200000116</v>
      </c>
      <c r="O53" s="329">
        <f t="shared" si="3"/>
        <v>582248.96220000007</v>
      </c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193"/>
      <c r="K54" s="193"/>
      <c r="L54" s="329"/>
      <c r="M54" s="193"/>
      <c r="N54" s="329">
        <f t="shared" si="2"/>
        <v>97808.842200000116</v>
      </c>
      <c r="O54" s="329">
        <f t="shared" si="3"/>
        <v>582248.96220000007</v>
      </c>
    </row>
    <row r="55" spans="1:16" hidden="1" x14ac:dyDescent="0.15">
      <c r="A55" s="193"/>
      <c r="B55" s="198"/>
      <c r="C55" s="329"/>
      <c r="D55" s="200"/>
      <c r="E55" s="193"/>
      <c r="F55" s="203"/>
      <c r="G55" s="329"/>
      <c r="H55" s="200"/>
      <c r="I55" s="329"/>
      <c r="J55" s="193"/>
      <c r="K55" s="193"/>
      <c r="L55" s="329"/>
      <c r="M55" s="193"/>
      <c r="N55" s="329">
        <f t="shared" si="2"/>
        <v>97808.842200000116</v>
      </c>
      <c r="O55" s="329">
        <f t="shared" si="3"/>
        <v>582248.96220000007</v>
      </c>
    </row>
    <row r="56" spans="1:16" hidden="1" x14ac:dyDescent="0.15">
      <c r="A56" s="193"/>
      <c r="B56" s="198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193"/>
      <c r="N56" s="329">
        <f t="shared" si="2"/>
        <v>97808.842200000116</v>
      </c>
      <c r="O56" s="329">
        <f t="shared" si="3"/>
        <v>582248.96220000007</v>
      </c>
    </row>
    <row r="57" spans="1:16" hidden="1" x14ac:dyDescent="0.15">
      <c r="A57" s="193"/>
      <c r="B57" s="198"/>
      <c r="C57" s="329"/>
      <c r="D57" s="200"/>
      <c r="E57" s="193"/>
      <c r="F57" s="203"/>
      <c r="G57" s="329"/>
      <c r="H57" s="200"/>
      <c r="I57" s="329"/>
      <c r="J57" s="193"/>
      <c r="K57" s="193"/>
      <c r="L57" s="329"/>
      <c r="M57" s="203"/>
      <c r="N57" s="329">
        <f t="shared" si="2"/>
        <v>97808.842200000116</v>
      </c>
      <c r="O57" s="329">
        <f t="shared" si="3"/>
        <v>582248.96220000007</v>
      </c>
    </row>
    <row r="58" spans="1:16" hidden="1" x14ac:dyDescent="0.15">
      <c r="A58" s="193"/>
      <c r="B58" s="198"/>
      <c r="C58" s="329"/>
      <c r="D58" s="200"/>
      <c r="E58" s="193"/>
      <c r="F58" s="203"/>
      <c r="G58" s="329"/>
      <c r="H58" s="200"/>
      <c r="I58" s="329"/>
      <c r="J58" s="203"/>
      <c r="K58" s="193"/>
      <c r="L58" s="329"/>
      <c r="M58" s="193"/>
      <c r="N58" s="329">
        <f t="shared" si="2"/>
        <v>97808.842200000116</v>
      </c>
      <c r="O58" s="329">
        <f t="shared" si="3"/>
        <v>582248.96220000007</v>
      </c>
    </row>
    <row r="59" spans="1:16" hidden="1" x14ac:dyDescent="0.15">
      <c r="A59" s="193"/>
      <c r="B59" s="198"/>
      <c r="C59" s="329"/>
      <c r="D59" s="200"/>
      <c r="E59" s="193"/>
      <c r="F59" s="203"/>
      <c r="G59" s="329"/>
      <c r="H59" s="200"/>
      <c r="I59" s="329"/>
      <c r="J59" s="203"/>
      <c r="K59" s="193"/>
      <c r="L59" s="329"/>
      <c r="M59" s="203"/>
      <c r="N59" s="329">
        <f t="shared" si="2"/>
        <v>97808.842200000116</v>
      </c>
      <c r="O59" s="329">
        <f t="shared" si="3"/>
        <v>582248.96220000007</v>
      </c>
    </row>
    <row r="60" spans="1:16" hidden="1" x14ac:dyDescent="0.15">
      <c r="A60" s="193"/>
      <c r="B60" s="198"/>
      <c r="C60" s="329"/>
      <c r="D60" s="200"/>
      <c r="E60" s="193"/>
      <c r="F60" s="203"/>
      <c r="G60" s="329"/>
      <c r="H60" s="200"/>
      <c r="I60" s="329"/>
      <c r="J60" s="193"/>
      <c r="K60" s="193"/>
      <c r="L60" s="329"/>
      <c r="M60" s="203"/>
      <c r="N60" s="329">
        <f t="shared" si="2"/>
        <v>97808.842200000116</v>
      </c>
      <c r="O60" s="329">
        <f t="shared" si="3"/>
        <v>582248.96220000007</v>
      </c>
    </row>
    <row r="61" spans="1:16" hidden="1" x14ac:dyDescent="0.15">
      <c r="A61" s="193"/>
      <c r="B61" s="198"/>
      <c r="C61" s="329"/>
      <c r="D61" s="200"/>
      <c r="E61" s="193"/>
      <c r="F61" s="203"/>
      <c r="G61" s="329"/>
      <c r="H61" s="200"/>
      <c r="I61" s="329"/>
      <c r="J61" s="193"/>
      <c r="K61" s="193"/>
      <c r="L61" s="329"/>
      <c r="M61" s="203"/>
      <c r="N61" s="329">
        <f t="shared" si="2"/>
        <v>97808.842200000116</v>
      </c>
      <c r="O61" s="329">
        <f t="shared" si="3"/>
        <v>582248.96220000007</v>
      </c>
      <c r="P61" s="259"/>
    </row>
    <row r="62" spans="1:16" hidden="1" x14ac:dyDescent="0.15">
      <c r="A62" s="193"/>
      <c r="B62" s="198"/>
      <c r="C62" s="329"/>
      <c r="D62" s="200"/>
      <c r="E62" s="193"/>
      <c r="F62" s="203"/>
      <c r="G62" s="329"/>
      <c r="H62" s="200"/>
      <c r="I62" s="329"/>
      <c r="J62" s="193"/>
      <c r="K62" s="193"/>
      <c r="L62" s="329"/>
      <c r="M62" s="203"/>
      <c r="N62" s="329">
        <f t="shared" si="2"/>
        <v>97808.842200000116</v>
      </c>
      <c r="O62" s="329">
        <f t="shared" si="3"/>
        <v>582248.96220000007</v>
      </c>
      <c r="P62" s="259"/>
    </row>
    <row r="63" spans="1:16" hidden="1" x14ac:dyDescent="0.15">
      <c r="A63" s="193"/>
      <c r="B63" s="198"/>
      <c r="C63" s="329"/>
      <c r="D63" s="200"/>
      <c r="E63" s="193"/>
      <c r="F63" s="205"/>
      <c r="G63" s="329"/>
      <c r="H63" s="200"/>
      <c r="I63" s="329"/>
      <c r="J63" s="203"/>
      <c r="K63" s="193"/>
      <c r="L63" s="329"/>
      <c r="M63" s="203"/>
      <c r="N63" s="329">
        <f t="shared" si="2"/>
        <v>97808.842200000116</v>
      </c>
      <c r="O63" s="329">
        <f t="shared" si="3"/>
        <v>582248.96220000007</v>
      </c>
      <c r="P63" s="259"/>
    </row>
    <row r="64" spans="1:16" hidden="1" x14ac:dyDescent="0.15">
      <c r="A64" s="193"/>
      <c r="B64" s="198"/>
      <c r="C64" s="329"/>
      <c r="D64" s="200"/>
      <c r="E64" s="193"/>
      <c r="F64" s="205"/>
      <c r="G64" s="329"/>
      <c r="H64" s="200"/>
      <c r="I64" s="329"/>
      <c r="J64" s="193"/>
      <c r="K64" s="193"/>
      <c r="L64" s="329"/>
      <c r="M64" s="203"/>
      <c r="N64" s="329">
        <f t="shared" si="2"/>
        <v>97808.842200000116</v>
      </c>
      <c r="O64" s="329">
        <f t="shared" si="3"/>
        <v>582248.96220000007</v>
      </c>
      <c r="P64" s="259"/>
    </row>
    <row r="65" spans="1:16" hidden="1" x14ac:dyDescent="0.15">
      <c r="A65" s="193"/>
      <c r="B65" s="198"/>
      <c r="C65" s="329"/>
      <c r="D65" s="200"/>
      <c r="E65" s="193"/>
      <c r="F65" s="205"/>
      <c r="G65" s="329"/>
      <c r="H65" s="200"/>
      <c r="I65" s="329"/>
      <c r="J65" s="193"/>
      <c r="K65" s="193"/>
      <c r="L65" s="329"/>
      <c r="M65" s="203"/>
      <c r="N65" s="329">
        <f t="shared" si="2"/>
        <v>97808.842200000116</v>
      </c>
      <c r="O65" s="329">
        <f t="shared" si="3"/>
        <v>582248.96220000007</v>
      </c>
      <c r="P65" s="259"/>
    </row>
    <row r="66" spans="1:16" hidden="1" x14ac:dyDescent="0.15">
      <c r="A66" s="193"/>
      <c r="B66" s="198"/>
      <c r="C66" s="329"/>
      <c r="D66" s="200"/>
      <c r="E66" s="193"/>
      <c r="F66" s="205"/>
      <c r="G66" s="329"/>
      <c r="H66" s="200"/>
      <c r="I66" s="329"/>
      <c r="J66" s="193"/>
      <c r="K66" s="193"/>
      <c r="L66" s="329"/>
      <c r="M66" s="203"/>
      <c r="N66" s="329">
        <f t="shared" si="2"/>
        <v>97808.842200000116</v>
      </c>
      <c r="O66" s="329">
        <f t="shared" si="3"/>
        <v>582248.96220000007</v>
      </c>
      <c r="P66" s="259"/>
    </row>
    <row r="67" spans="1:16" hidden="1" x14ac:dyDescent="0.15">
      <c r="A67" s="193"/>
      <c r="B67" s="198"/>
      <c r="C67" s="329"/>
      <c r="D67" s="200"/>
      <c r="E67" s="193"/>
      <c r="F67" s="205"/>
      <c r="G67" s="329"/>
      <c r="H67" s="200"/>
      <c r="I67" s="329"/>
      <c r="J67" s="193"/>
      <c r="K67" s="193"/>
      <c r="L67" s="329"/>
      <c r="M67" s="203"/>
      <c r="N67" s="329">
        <f t="shared" si="2"/>
        <v>97808.842200000116</v>
      </c>
      <c r="O67" s="329">
        <f t="shared" si="3"/>
        <v>582248.96220000007</v>
      </c>
      <c r="P67" s="259"/>
    </row>
    <row r="68" spans="1:16" hidden="1" x14ac:dyDescent="0.15">
      <c r="A68" s="193"/>
      <c r="B68" s="198"/>
      <c r="C68" s="329"/>
      <c r="D68" s="200"/>
      <c r="E68" s="193"/>
      <c r="F68" s="205"/>
      <c r="G68" s="329"/>
      <c r="H68" s="200"/>
      <c r="I68" s="329"/>
      <c r="J68" s="203"/>
      <c r="K68" s="193"/>
      <c r="L68" s="329"/>
      <c r="M68" s="203"/>
      <c r="N68" s="329">
        <f t="shared" si="2"/>
        <v>97808.842200000116</v>
      </c>
      <c r="O68" s="329">
        <f t="shared" si="3"/>
        <v>582248.96220000007</v>
      </c>
      <c r="P68" s="259"/>
    </row>
    <row r="69" spans="1:16" hidden="1" x14ac:dyDescent="0.15">
      <c r="A69" s="193"/>
      <c r="B69" s="198"/>
      <c r="C69" s="329"/>
      <c r="D69" s="200"/>
      <c r="E69" s="193"/>
      <c r="F69" s="203"/>
      <c r="G69" s="329"/>
      <c r="H69" s="200"/>
      <c r="I69" s="329"/>
      <c r="J69" s="203"/>
      <c r="K69" s="193"/>
      <c r="L69" s="329"/>
      <c r="M69" s="203"/>
      <c r="N69" s="329">
        <f t="shared" si="2"/>
        <v>97808.842200000116</v>
      </c>
      <c r="O69" s="329">
        <f t="shared" si="3"/>
        <v>582248.96220000007</v>
      </c>
      <c r="P69" s="259"/>
    </row>
    <row r="70" spans="1:16" hidden="1" x14ac:dyDescent="0.15">
      <c r="A70" s="193"/>
      <c r="B70" s="198"/>
      <c r="C70" s="329"/>
      <c r="D70" s="200"/>
      <c r="E70" s="193"/>
      <c r="F70" s="203"/>
      <c r="G70" s="329"/>
      <c r="H70" s="200"/>
      <c r="I70" s="329"/>
      <c r="J70" s="203"/>
      <c r="K70" s="193"/>
      <c r="L70" s="329"/>
      <c r="M70" s="203"/>
      <c r="N70" s="329">
        <f t="shared" si="2"/>
        <v>97808.842200000116</v>
      </c>
      <c r="O70" s="329">
        <f t="shared" si="3"/>
        <v>582248.96220000007</v>
      </c>
      <c r="P70" s="259"/>
    </row>
    <row r="71" spans="1:16" hidden="1" x14ac:dyDescent="0.15">
      <c r="A71" s="193"/>
      <c r="B71" s="198"/>
      <c r="C71" s="329"/>
      <c r="D71" s="200"/>
      <c r="E71" s="193"/>
      <c r="F71" s="203"/>
      <c r="G71" s="329"/>
      <c r="H71" s="200"/>
      <c r="I71" s="329"/>
      <c r="J71" s="193"/>
      <c r="K71" s="193"/>
      <c r="L71" s="329"/>
      <c r="M71" s="203"/>
      <c r="N71" s="329">
        <f t="shared" si="2"/>
        <v>97808.842200000116</v>
      </c>
      <c r="O71" s="329">
        <f t="shared" si="3"/>
        <v>582248.96220000007</v>
      </c>
      <c r="P71" s="259"/>
    </row>
    <row r="72" spans="1:16" hidden="1" x14ac:dyDescent="0.15">
      <c r="A72" s="193"/>
      <c r="B72" s="198"/>
      <c r="C72" s="329"/>
      <c r="D72" s="200"/>
      <c r="E72" s="193"/>
      <c r="F72" s="203"/>
      <c r="G72" s="329"/>
      <c r="H72" s="200"/>
      <c r="I72" s="329"/>
      <c r="J72" s="193"/>
      <c r="K72" s="193"/>
      <c r="L72" s="329"/>
      <c r="M72" s="203"/>
      <c r="N72" s="329">
        <f t="shared" si="2"/>
        <v>97808.842200000116</v>
      </c>
      <c r="O72" s="329">
        <f t="shared" si="3"/>
        <v>582248.96220000007</v>
      </c>
      <c r="P72" s="259"/>
    </row>
    <row r="73" spans="1:16" hidden="1" x14ac:dyDescent="0.15">
      <c r="A73" s="193"/>
      <c r="B73" s="198"/>
      <c r="C73" s="329"/>
      <c r="D73" s="200"/>
      <c r="E73" s="193"/>
      <c r="F73" s="203"/>
      <c r="G73" s="329"/>
      <c r="H73" s="200"/>
      <c r="I73" s="329"/>
      <c r="J73" s="193"/>
      <c r="K73" s="193"/>
      <c r="L73" s="329"/>
      <c r="M73" s="203"/>
      <c r="N73" s="329">
        <f t="shared" si="2"/>
        <v>97808.842200000116</v>
      </c>
      <c r="O73" s="329">
        <f t="shared" si="3"/>
        <v>582248.96220000007</v>
      </c>
      <c r="P73" s="259"/>
    </row>
    <row r="74" spans="1:16" hidden="1" x14ac:dyDescent="0.15">
      <c r="A74" s="193"/>
      <c r="B74" s="198"/>
      <c r="C74" s="329"/>
      <c r="D74" s="200"/>
      <c r="E74" s="193"/>
      <c r="F74" s="203"/>
      <c r="G74" s="329"/>
      <c r="H74" s="200"/>
      <c r="I74" s="329"/>
      <c r="J74" s="193"/>
      <c r="K74" s="193"/>
      <c r="L74" s="329"/>
      <c r="M74" s="203"/>
      <c r="N74" s="329">
        <f t="shared" si="2"/>
        <v>97808.842200000116</v>
      </c>
      <c r="O74" s="329">
        <f t="shared" si="3"/>
        <v>582248.96220000007</v>
      </c>
      <c r="P74" s="259"/>
    </row>
    <row r="75" spans="1:16" hidden="1" x14ac:dyDescent="0.15">
      <c r="A75" s="193"/>
      <c r="B75" s="198"/>
      <c r="C75" s="329"/>
      <c r="D75" s="200"/>
      <c r="E75" s="193"/>
      <c r="F75" s="203"/>
      <c r="G75" s="329"/>
      <c r="H75" s="200"/>
      <c r="I75" s="329"/>
      <c r="J75" s="193"/>
      <c r="K75" s="193"/>
      <c r="L75" s="329"/>
      <c r="M75" s="203"/>
      <c r="N75" s="329">
        <f t="shared" ref="N75:N83" si="4">+N74-I75-L75</f>
        <v>97808.842200000116</v>
      </c>
      <c r="O75" s="329">
        <f t="shared" ref="O75:O83" si="5">O74+G75-I75-L75</f>
        <v>582248.96220000007</v>
      </c>
      <c r="P75" s="259"/>
    </row>
    <row r="76" spans="1:16" hidden="1" x14ac:dyDescent="0.15">
      <c r="A76" s="193"/>
      <c r="B76" s="198"/>
      <c r="C76" s="329"/>
      <c r="D76" s="200"/>
      <c r="E76" s="193"/>
      <c r="F76" s="203"/>
      <c r="G76" s="329"/>
      <c r="H76" s="200"/>
      <c r="I76" s="329"/>
      <c r="J76" s="203"/>
      <c r="K76" s="193"/>
      <c r="L76" s="329"/>
      <c r="M76" s="193"/>
      <c r="N76" s="329">
        <f t="shared" si="4"/>
        <v>97808.842200000116</v>
      </c>
      <c r="O76" s="329">
        <f t="shared" si="5"/>
        <v>582248.96220000007</v>
      </c>
      <c r="P76" s="259"/>
    </row>
    <row r="77" spans="1:16" hidden="1" x14ac:dyDescent="0.15">
      <c r="A77" s="193"/>
      <c r="B77" s="193"/>
      <c r="C77" s="329"/>
      <c r="D77" s="204"/>
      <c r="E77" s="193"/>
      <c r="F77" s="193"/>
      <c r="G77" s="329"/>
      <c r="H77" s="204"/>
      <c r="I77" s="329"/>
      <c r="J77" s="203"/>
      <c r="K77" s="193"/>
      <c r="L77" s="329"/>
      <c r="M77" s="203"/>
      <c r="N77" s="329">
        <f t="shared" si="4"/>
        <v>97808.842200000116</v>
      </c>
      <c r="O77" s="329">
        <f t="shared" si="5"/>
        <v>582248.96220000007</v>
      </c>
    </row>
    <row r="78" spans="1:16" hidden="1" x14ac:dyDescent="0.15">
      <c r="A78" s="193"/>
      <c r="B78" s="193"/>
      <c r="C78" s="329"/>
      <c r="D78" s="204"/>
      <c r="E78" s="193"/>
      <c r="F78" s="203"/>
      <c r="G78" s="329"/>
      <c r="H78" s="204"/>
      <c r="I78" s="329"/>
      <c r="J78" s="203"/>
      <c r="K78" s="193"/>
      <c r="L78" s="329"/>
      <c r="M78" s="203"/>
      <c r="N78" s="329">
        <f t="shared" si="4"/>
        <v>97808.842200000116</v>
      </c>
      <c r="O78" s="329">
        <f t="shared" si="5"/>
        <v>582248.96220000007</v>
      </c>
    </row>
    <row r="79" spans="1:16" hidden="1" x14ac:dyDescent="0.15">
      <c r="A79" s="193"/>
      <c r="B79" s="193"/>
      <c r="C79" s="329"/>
      <c r="D79" s="204"/>
      <c r="E79" s="193"/>
      <c r="F79" s="203"/>
      <c r="G79" s="329"/>
      <c r="H79" s="204"/>
      <c r="I79" s="329"/>
      <c r="J79" s="193"/>
      <c r="K79" s="193"/>
      <c r="L79" s="329"/>
      <c r="M79" s="193"/>
      <c r="N79" s="329">
        <f t="shared" si="4"/>
        <v>97808.842200000116</v>
      </c>
      <c r="O79" s="329">
        <f t="shared" si="5"/>
        <v>582248.96220000007</v>
      </c>
    </row>
    <row r="80" spans="1:16" hidden="1" x14ac:dyDescent="0.15">
      <c r="A80" s="193"/>
      <c r="B80" s="193"/>
      <c r="C80" s="329"/>
      <c r="D80" s="204"/>
      <c r="E80" s="193"/>
      <c r="F80" s="203"/>
      <c r="G80" s="329"/>
      <c r="H80" s="204"/>
      <c r="I80" s="329"/>
      <c r="J80" s="193"/>
      <c r="K80" s="193"/>
      <c r="L80" s="329"/>
      <c r="M80" s="193"/>
      <c r="N80" s="329">
        <f t="shared" si="4"/>
        <v>97808.842200000116</v>
      </c>
      <c r="O80" s="329">
        <f t="shared" si="5"/>
        <v>582248.96220000007</v>
      </c>
    </row>
    <row r="81" spans="1:16" hidden="1" x14ac:dyDescent="0.15">
      <c r="A81" s="193"/>
      <c r="B81" s="193"/>
      <c r="C81" s="329"/>
      <c r="D81" s="204"/>
      <c r="E81" s="193"/>
      <c r="F81" s="203"/>
      <c r="G81" s="329"/>
      <c r="H81" s="204"/>
      <c r="I81" s="329"/>
      <c r="J81" s="193"/>
      <c r="K81" s="193"/>
      <c r="L81" s="329"/>
      <c r="M81" s="193"/>
      <c r="N81" s="329">
        <f t="shared" si="4"/>
        <v>97808.842200000116</v>
      </c>
      <c r="O81" s="329">
        <f t="shared" si="5"/>
        <v>582248.96220000007</v>
      </c>
    </row>
    <row r="82" spans="1:16" hidden="1" x14ac:dyDescent="0.15">
      <c r="A82" s="193"/>
      <c r="B82" s="193"/>
      <c r="C82" s="329"/>
      <c r="D82" s="204"/>
      <c r="E82" s="193"/>
      <c r="F82" s="193"/>
      <c r="G82" s="329"/>
      <c r="H82" s="204"/>
      <c r="I82" s="329"/>
      <c r="J82" s="193"/>
      <c r="K82" s="193"/>
      <c r="L82" s="329"/>
      <c r="M82" s="193"/>
      <c r="N82" s="329">
        <f t="shared" si="4"/>
        <v>97808.842200000116</v>
      </c>
      <c r="O82" s="329">
        <f t="shared" si="5"/>
        <v>582248.96220000007</v>
      </c>
    </row>
    <row r="83" spans="1:16" x14ac:dyDescent="0.15">
      <c r="A83" s="220"/>
      <c r="B83" s="220"/>
      <c r="C83" s="334"/>
      <c r="D83" s="222"/>
      <c r="E83" s="220"/>
      <c r="F83" s="220"/>
      <c r="G83" s="334"/>
      <c r="H83" s="222"/>
      <c r="I83" s="334"/>
      <c r="J83" s="220"/>
      <c r="K83" s="220"/>
      <c r="L83" s="334"/>
      <c r="M83" s="220"/>
      <c r="N83" s="329">
        <f t="shared" si="4"/>
        <v>97808.842200000116</v>
      </c>
      <c r="O83" s="329">
        <f t="shared" si="5"/>
        <v>582248.96220000007</v>
      </c>
    </row>
    <row r="84" spans="1:16" x14ac:dyDescent="0.15">
      <c r="A84" s="224"/>
      <c r="B84" s="224"/>
      <c r="C84" s="335">
        <f>SUM(C7:C83)</f>
        <v>703922.41300000006</v>
      </c>
      <c r="D84" s="224"/>
      <c r="E84" s="224"/>
      <c r="F84" s="224"/>
      <c r="G84" s="335">
        <f>SUM(G7:G82)</f>
        <v>79946.12</v>
      </c>
      <c r="H84" s="226"/>
      <c r="I84" s="335">
        <f>SUM(I7:I82)</f>
        <v>190598.44079999998</v>
      </c>
      <c r="J84" s="224"/>
      <c r="K84" s="224"/>
      <c r="L84" s="335">
        <f>SUM(L9:L82)</f>
        <v>11021.130000000001</v>
      </c>
      <c r="M84" s="224"/>
      <c r="N84" s="227"/>
      <c r="O84" s="228">
        <f>C84+G84-I84-L84</f>
        <v>582248.96220000007</v>
      </c>
      <c r="P84" s="259"/>
    </row>
    <row r="85" spans="1:16" x14ac:dyDescent="0.15">
      <c r="A85" s="230"/>
      <c r="B85" s="615"/>
      <c r="C85" s="615"/>
      <c r="D85" s="615"/>
      <c r="E85" s="231"/>
      <c r="F85" s="375"/>
      <c r="G85" s="232"/>
      <c r="H85" s="233"/>
      <c r="I85" s="234"/>
      <c r="J85" s="272"/>
      <c r="K85" s="235" t="s">
        <v>200</v>
      </c>
      <c r="L85" s="236">
        <f>+L84+I84</f>
        <v>201619.57079999999</v>
      </c>
      <c r="M85" s="284"/>
      <c r="N85" s="330">
        <f>+N83</f>
        <v>97808.842200000116</v>
      </c>
      <c r="O85" s="331" t="s">
        <v>1044</v>
      </c>
      <c r="P85" s="259"/>
    </row>
    <row r="86" spans="1:16" x14ac:dyDescent="0.15">
      <c r="A86" s="181"/>
      <c r="B86" s="376"/>
      <c r="C86" s="336"/>
      <c r="D86" s="376"/>
      <c r="E86" s="231"/>
      <c r="F86" s="375"/>
      <c r="G86" s="232"/>
      <c r="H86" s="233"/>
      <c r="I86" s="234"/>
      <c r="J86" s="273"/>
      <c r="K86" s="235"/>
      <c r="L86" s="236"/>
      <c r="M86" s="235"/>
      <c r="N86" s="330">
        <v>134734</v>
      </c>
      <c r="O86" s="331" t="s">
        <v>1045</v>
      </c>
    </row>
    <row r="87" spans="1:16" x14ac:dyDescent="0.15">
      <c r="A87" s="241" t="s">
        <v>1005</v>
      </c>
      <c r="B87" s="379" t="s">
        <v>1120</v>
      </c>
      <c r="C87" s="336"/>
      <c r="D87" s="378"/>
      <c r="E87" s="231" t="s">
        <v>67</v>
      </c>
      <c r="F87" s="377">
        <v>1502788.89</v>
      </c>
      <c r="G87" s="232" t="s">
        <v>98</v>
      </c>
      <c r="H87" s="233">
        <v>40665</v>
      </c>
      <c r="I87" s="234" t="s">
        <v>199</v>
      </c>
      <c r="J87" s="273">
        <f>SUM(L11:L35)</f>
        <v>926.59</v>
      </c>
      <c r="K87" s="235"/>
      <c r="L87" s="236"/>
      <c r="M87" s="235"/>
      <c r="N87" s="330">
        <v>134860</v>
      </c>
      <c r="O87" s="331" t="s">
        <v>1046</v>
      </c>
    </row>
    <row r="88" spans="1:16" x14ac:dyDescent="0.15">
      <c r="A88" s="241" t="s">
        <v>1044</v>
      </c>
      <c r="B88" s="379" t="s">
        <v>1121</v>
      </c>
      <c r="C88" s="336"/>
      <c r="D88" s="378"/>
      <c r="E88" s="231" t="s">
        <v>67</v>
      </c>
      <c r="F88" s="377">
        <v>613302.56000000006</v>
      </c>
      <c r="G88" s="232" t="s">
        <v>98</v>
      </c>
      <c r="H88" s="233">
        <v>40686</v>
      </c>
      <c r="I88" s="234" t="s">
        <v>199</v>
      </c>
      <c r="J88" s="273">
        <f>SUM(L36:L42)</f>
        <v>10094.540000000001</v>
      </c>
      <c r="K88" s="235"/>
      <c r="L88" s="236"/>
      <c r="M88" s="235"/>
      <c r="N88" s="330">
        <v>134900</v>
      </c>
      <c r="O88" s="331" t="s">
        <v>1082</v>
      </c>
    </row>
    <row r="89" spans="1:16" ht="12" thickBot="1" x14ac:dyDescent="0.2">
      <c r="A89" s="181"/>
      <c r="B89" s="181"/>
      <c r="C89" s="348"/>
      <c r="F89" s="181"/>
      <c r="G89" s="232"/>
      <c r="H89" s="233"/>
      <c r="I89" s="234"/>
      <c r="J89" s="274">
        <f>SUM(J87:J88)</f>
        <v>11021.130000000001</v>
      </c>
      <c r="K89" s="235"/>
      <c r="L89" s="236"/>
      <c r="M89" s="235"/>
      <c r="N89" s="330">
        <f>+G24</f>
        <v>79946.12</v>
      </c>
      <c r="O89" s="331" t="s">
        <v>1117</v>
      </c>
    </row>
    <row r="90" spans="1:16" ht="12" thickTop="1" x14ac:dyDescent="0.15">
      <c r="A90" s="241"/>
      <c r="B90" s="180"/>
      <c r="C90" s="349"/>
      <c r="D90" s="350"/>
      <c r="E90" s="350"/>
      <c r="F90" s="351"/>
      <c r="G90" s="232"/>
      <c r="H90" s="233"/>
      <c r="I90" s="234"/>
      <c r="J90" s="273"/>
      <c r="K90" s="235"/>
      <c r="L90" s="236"/>
      <c r="M90" s="235"/>
      <c r="N90" s="330"/>
      <c r="O90" s="331"/>
    </row>
    <row r="91" spans="1:16" ht="12" customHeight="1" x14ac:dyDescent="0.15">
      <c r="A91" s="181" t="s">
        <v>869</v>
      </c>
      <c r="B91" s="181" t="s">
        <v>10</v>
      </c>
      <c r="C91" s="348" t="s">
        <v>1008</v>
      </c>
      <c r="D91" s="181" t="s">
        <v>1118</v>
      </c>
      <c r="E91" s="181" t="s">
        <v>871</v>
      </c>
      <c r="F91" s="181" t="s">
        <v>872</v>
      </c>
      <c r="G91" s="181" t="s">
        <v>18</v>
      </c>
      <c r="H91" s="233"/>
      <c r="J91" s="273"/>
      <c r="K91" s="235"/>
      <c r="L91" s="236"/>
      <c r="M91" s="235"/>
      <c r="N91" s="330"/>
      <c r="O91" s="331"/>
    </row>
    <row r="92" spans="1:16" ht="12" customHeight="1" x14ac:dyDescent="0.15">
      <c r="A92" s="241" t="s">
        <v>1005</v>
      </c>
      <c r="B92" s="180">
        <v>9583</v>
      </c>
      <c r="C92" s="349">
        <v>26.2789</v>
      </c>
      <c r="D92" s="350">
        <f>+B92*C92</f>
        <v>251830.69870000001</v>
      </c>
      <c r="E92" s="350">
        <f>+D92*0.01</f>
        <v>2518.3069869999999</v>
      </c>
      <c r="F92" s="350">
        <f>+E92*0.1</f>
        <v>251.8306987</v>
      </c>
      <c r="G92" s="351">
        <f>+E92+F92</f>
        <v>2770.1376857</v>
      </c>
      <c r="H92" s="233"/>
      <c r="I92" s="234"/>
      <c r="J92" s="273"/>
      <c r="K92" s="235"/>
      <c r="L92" s="236"/>
      <c r="M92" s="235"/>
      <c r="N92" s="330"/>
      <c r="O92" s="331"/>
    </row>
    <row r="93" spans="1:16" ht="11.25" customHeight="1" x14ac:dyDescent="0.15">
      <c r="A93" s="241" t="s">
        <v>1044</v>
      </c>
      <c r="B93" s="180">
        <v>1438</v>
      </c>
      <c r="C93" s="349">
        <v>24.359500000000001</v>
      </c>
      <c r="D93" s="350">
        <f>+B93*C93</f>
        <v>35028.961000000003</v>
      </c>
      <c r="E93" s="350">
        <f>+D93*0.01</f>
        <v>350.28961000000004</v>
      </c>
      <c r="F93" s="350">
        <f>+E93*0.1</f>
        <v>35.028961000000002</v>
      </c>
      <c r="G93" s="351">
        <f>+E93+F93</f>
        <v>385.31857100000002</v>
      </c>
      <c r="K93" s="235"/>
      <c r="L93" s="236"/>
      <c r="M93" s="235"/>
      <c r="N93" s="330"/>
      <c r="O93" s="330"/>
    </row>
    <row r="94" spans="1:16" ht="12" thickBot="1" x14ac:dyDescent="0.2">
      <c r="A94" s="241"/>
      <c r="B94" s="381">
        <f>SUM(B92:B93)</f>
        <v>11021</v>
      </c>
      <c r="C94" s="349"/>
      <c r="D94" s="350"/>
      <c r="E94" s="380">
        <f>SUM(E92:E93)</f>
        <v>2868.5965969999997</v>
      </c>
      <c r="F94" s="380">
        <f t="shared" ref="F94" si="6">SUM(F92:F93)</f>
        <v>286.85965970000001</v>
      </c>
      <c r="G94" s="380">
        <f t="shared" ref="G94" si="7">SUM(G92:G93)</f>
        <v>3155.4562567000003</v>
      </c>
      <c r="K94" s="235"/>
      <c r="L94" s="236"/>
      <c r="M94" s="266">
        <f>+O94-O84</f>
        <v>0</v>
      </c>
      <c r="N94" s="228" t="s">
        <v>56</v>
      </c>
      <c r="O94" s="333">
        <f>SUM(N85:N93)</f>
        <v>582248.96220000018</v>
      </c>
      <c r="P94" s="259"/>
    </row>
    <row r="95" spans="1:16" ht="12" thickTop="1" x14ac:dyDescent="0.15">
      <c r="A95" s="241"/>
      <c r="B95" s="180"/>
      <c r="C95" s="349"/>
      <c r="D95" s="350"/>
      <c r="E95" s="350"/>
      <c r="F95" s="351"/>
    </row>
    <row r="96" spans="1:16" x14ac:dyDescent="0.15">
      <c r="A96" s="241"/>
      <c r="B96" s="180"/>
      <c r="C96" s="349"/>
      <c r="D96" s="350"/>
      <c r="E96" s="350"/>
      <c r="F96" s="351"/>
    </row>
    <row r="97" spans="1:6" x14ac:dyDescent="0.15">
      <c r="A97" s="241"/>
      <c r="B97" s="180"/>
      <c r="C97" s="349"/>
      <c r="D97" s="350"/>
      <c r="E97" s="350"/>
      <c r="F97" s="351"/>
    </row>
  </sheetData>
  <mergeCells count="7">
    <mergeCell ref="B85:D8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P93"/>
  <sheetViews>
    <sheetView zoomScale="115" zoomScaleNormal="115" workbookViewId="0">
      <pane ySplit="6" topLeftCell="A16" activePane="bottomLeft" state="frozen"/>
      <selection pane="bottomLeft" activeCell="N82" sqref="N82:O84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1051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1003</v>
      </c>
      <c r="B7" s="263"/>
      <c r="C7" s="328">
        <v>112099.49300000006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112099.49300000006</v>
      </c>
      <c r="O7" s="328">
        <f>+C79</f>
        <v>874144.49300000002</v>
      </c>
    </row>
    <row r="8" spans="1:15" x14ac:dyDescent="0.15">
      <c r="A8" s="193" t="s">
        <v>1004</v>
      </c>
      <c r="B8" s="193"/>
      <c r="C8" s="329">
        <v>179870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112099.49300000006</v>
      </c>
      <c r="O8" s="329">
        <f>O7+G8-I8-L8</f>
        <v>874144.49300000002</v>
      </c>
    </row>
    <row r="9" spans="1:15" x14ac:dyDescent="0.15">
      <c r="A9" s="193" t="s">
        <v>1005</v>
      </c>
      <c r="B9" s="193"/>
      <c r="C9" s="329">
        <v>179855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112099.49300000006</v>
      </c>
      <c r="O9" s="329">
        <f t="shared" ref="O9" si="1">O8+G9-I9-L9</f>
        <v>874144.49300000002</v>
      </c>
    </row>
    <row r="10" spans="1:15" x14ac:dyDescent="0.15">
      <c r="A10" s="193" t="s">
        <v>1044</v>
      </c>
      <c r="B10" s="193"/>
      <c r="C10" s="329">
        <v>132726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3" si="2">+N9-I10-L10</f>
        <v>112099.49300000006</v>
      </c>
      <c r="O10" s="329">
        <f t="shared" ref="O10:O73" si="3">O9+G10-I10-L10</f>
        <v>874144.49300000002</v>
      </c>
    </row>
    <row r="11" spans="1:15" x14ac:dyDescent="0.15">
      <c r="A11" s="193" t="s">
        <v>1045</v>
      </c>
      <c r="B11" s="193"/>
      <c r="C11" s="329">
        <v>134734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112099.49300000006</v>
      </c>
      <c r="O11" s="329">
        <f t="shared" si="3"/>
        <v>874144.49300000002</v>
      </c>
    </row>
    <row r="12" spans="1:15" x14ac:dyDescent="0.15">
      <c r="A12" s="193" t="s">
        <v>1046</v>
      </c>
      <c r="B12" s="193"/>
      <c r="C12" s="329">
        <v>134860</v>
      </c>
      <c r="D12" s="200"/>
      <c r="E12" s="193"/>
      <c r="F12" s="203"/>
      <c r="G12" s="329"/>
      <c r="H12" s="200"/>
      <c r="I12" s="329"/>
      <c r="J12" s="193"/>
      <c r="K12" s="193"/>
      <c r="L12" s="329"/>
      <c r="M12" s="207"/>
      <c r="N12" s="329">
        <f t="shared" si="2"/>
        <v>112099.49300000006</v>
      </c>
      <c r="O12" s="329">
        <f t="shared" si="3"/>
        <v>874144.49300000002</v>
      </c>
    </row>
    <row r="13" spans="1:15" x14ac:dyDescent="0.15">
      <c r="A13" s="193"/>
      <c r="B13" s="193"/>
      <c r="C13" s="329"/>
      <c r="D13" s="200"/>
      <c r="E13" s="193"/>
      <c r="F13" s="203"/>
      <c r="G13" s="329"/>
      <c r="H13" s="200" t="s">
        <v>1052</v>
      </c>
      <c r="I13" s="329">
        <v>5596.1900000000005</v>
      </c>
      <c r="J13" s="193" t="s">
        <v>1003</v>
      </c>
      <c r="K13" s="193"/>
      <c r="L13" s="329"/>
      <c r="M13" s="193"/>
      <c r="N13" s="329">
        <f t="shared" si="2"/>
        <v>106503.30300000006</v>
      </c>
      <c r="O13" s="329">
        <f t="shared" si="3"/>
        <v>868548.30300000007</v>
      </c>
    </row>
    <row r="14" spans="1:15" x14ac:dyDescent="0.15">
      <c r="A14" s="193"/>
      <c r="B14" s="193"/>
      <c r="C14" s="329"/>
      <c r="D14" s="200"/>
      <c r="E14" s="193"/>
      <c r="F14" s="203"/>
      <c r="G14" s="329"/>
      <c r="H14" s="200" t="s">
        <v>1053</v>
      </c>
      <c r="I14" s="329">
        <v>6555.34</v>
      </c>
      <c r="J14" s="193" t="s">
        <v>1003</v>
      </c>
      <c r="K14" s="193"/>
      <c r="L14" s="329"/>
      <c r="M14" s="193"/>
      <c r="N14" s="329">
        <f t="shared" si="2"/>
        <v>99947.963000000062</v>
      </c>
      <c r="O14" s="329">
        <f t="shared" si="3"/>
        <v>861992.96300000011</v>
      </c>
    </row>
    <row r="15" spans="1:15" x14ac:dyDescent="0.15">
      <c r="A15" s="193"/>
      <c r="B15" s="193"/>
      <c r="C15" s="329"/>
      <c r="D15" s="200" t="s">
        <v>1054</v>
      </c>
      <c r="E15" s="193" t="s">
        <v>54</v>
      </c>
      <c r="F15" s="203" t="s">
        <v>1082</v>
      </c>
      <c r="G15" s="329">
        <v>134900</v>
      </c>
      <c r="H15" s="200" t="s">
        <v>1054</v>
      </c>
      <c r="I15" s="329">
        <v>10045.669999999998</v>
      </c>
      <c r="J15" s="193" t="s">
        <v>1003</v>
      </c>
      <c r="K15" s="193"/>
      <c r="L15" s="329"/>
      <c r="M15" s="193"/>
      <c r="N15" s="329">
        <f t="shared" si="2"/>
        <v>89902.293000000063</v>
      </c>
      <c r="O15" s="329">
        <f t="shared" si="3"/>
        <v>986847.29300000006</v>
      </c>
    </row>
    <row r="16" spans="1:15" x14ac:dyDescent="0.15">
      <c r="A16" s="193"/>
      <c r="B16" s="193"/>
      <c r="C16" s="329"/>
      <c r="D16" s="200"/>
      <c r="E16" s="193"/>
      <c r="F16" s="203"/>
      <c r="G16" s="329"/>
      <c r="H16" s="200" t="s">
        <v>1055</v>
      </c>
      <c r="I16" s="329">
        <v>5079.2299999999996</v>
      </c>
      <c r="J16" s="193" t="s">
        <v>1003</v>
      </c>
      <c r="K16" s="193"/>
      <c r="L16" s="329"/>
      <c r="M16" s="193"/>
      <c r="N16" s="329">
        <f t="shared" si="2"/>
        <v>84823.063000000067</v>
      </c>
      <c r="O16" s="329">
        <f t="shared" si="3"/>
        <v>981768.06300000008</v>
      </c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1056</v>
      </c>
      <c r="I17" s="329">
        <v>1759.97</v>
      </c>
      <c r="J17" s="193" t="s">
        <v>1003</v>
      </c>
      <c r="K17" s="193"/>
      <c r="L17" s="329"/>
      <c r="M17" s="193"/>
      <c r="N17" s="329">
        <f t="shared" si="2"/>
        <v>83063.093000000066</v>
      </c>
      <c r="O17" s="329">
        <f t="shared" si="3"/>
        <v>980008.09300000011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1057</v>
      </c>
      <c r="I18" s="329">
        <v>6797.26</v>
      </c>
      <c r="J18" s="193" t="s">
        <v>1003</v>
      </c>
      <c r="K18" s="193"/>
      <c r="L18" s="329"/>
      <c r="M18" s="193"/>
      <c r="N18" s="329">
        <f t="shared" si="2"/>
        <v>76265.833000000071</v>
      </c>
      <c r="O18" s="329">
        <f t="shared" si="3"/>
        <v>973210.8330000001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1058</v>
      </c>
      <c r="I19" s="329">
        <v>2835.6800000000003</v>
      </c>
      <c r="J19" s="193" t="s">
        <v>1003</v>
      </c>
      <c r="K19" s="193"/>
      <c r="L19" s="329"/>
      <c r="M19" s="193"/>
      <c r="N19" s="329">
        <f t="shared" si="2"/>
        <v>73430.153000000078</v>
      </c>
      <c r="O19" s="329">
        <f t="shared" si="3"/>
        <v>970375.15300000005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1059</v>
      </c>
      <c r="I20" s="329">
        <v>2386.12</v>
      </c>
      <c r="J20" s="193" t="s">
        <v>1003</v>
      </c>
      <c r="K20" s="193"/>
      <c r="L20" s="329"/>
      <c r="M20" s="193"/>
      <c r="N20" s="329">
        <f t="shared" si="2"/>
        <v>71044.033000000083</v>
      </c>
      <c r="O20" s="329">
        <f t="shared" si="3"/>
        <v>967989.03300000005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1060</v>
      </c>
      <c r="I21" s="329">
        <v>12318.97</v>
      </c>
      <c r="J21" s="193" t="s">
        <v>1003</v>
      </c>
      <c r="K21" s="193"/>
      <c r="L21" s="329"/>
      <c r="M21" s="193"/>
      <c r="N21" s="329">
        <f t="shared" si="2"/>
        <v>58725.063000000082</v>
      </c>
      <c r="O21" s="329">
        <f t="shared" si="3"/>
        <v>955670.06300000008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1061</v>
      </c>
      <c r="I22" s="329">
        <v>36115.629999999997</v>
      </c>
      <c r="J22" s="193" t="s">
        <v>1003</v>
      </c>
      <c r="K22" s="193"/>
      <c r="L22" s="329"/>
      <c r="M22" s="193"/>
      <c r="N22" s="329">
        <f t="shared" si="2"/>
        <v>22609.433000000085</v>
      </c>
      <c r="O22" s="329">
        <f t="shared" si="3"/>
        <v>919554.43300000008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1062</v>
      </c>
      <c r="I23" s="329">
        <v>5519.47</v>
      </c>
      <c r="J23" s="193" t="s">
        <v>1003</v>
      </c>
      <c r="K23" s="193"/>
      <c r="L23" s="329"/>
      <c r="M23" s="193"/>
      <c r="N23" s="329">
        <f t="shared" si="2"/>
        <v>17089.963000000083</v>
      </c>
      <c r="O23" s="329">
        <f t="shared" si="3"/>
        <v>914034.96300000011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1063</v>
      </c>
      <c r="I24" s="329">
        <v>3317.61</v>
      </c>
      <c r="J24" s="193" t="s">
        <v>1003</v>
      </c>
      <c r="K24" s="193"/>
      <c r="L24" s="329"/>
      <c r="M24" s="193"/>
      <c r="N24" s="329">
        <f t="shared" si="2"/>
        <v>13772.353000000083</v>
      </c>
      <c r="O24" s="329">
        <f t="shared" si="3"/>
        <v>910717.35300000012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1064</v>
      </c>
      <c r="I25" s="329">
        <v>2944.51</v>
      </c>
      <c r="J25" s="193" t="s">
        <v>1003</v>
      </c>
      <c r="K25" s="193"/>
      <c r="L25" s="329"/>
      <c r="M25" s="193"/>
      <c r="N25" s="329">
        <f t="shared" si="2"/>
        <v>10827.843000000083</v>
      </c>
      <c r="O25" s="329">
        <f t="shared" si="3"/>
        <v>907772.84300000011</v>
      </c>
      <c r="P25" s="259"/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1065</v>
      </c>
      <c r="I26" s="329">
        <v>4557.5199999999995</v>
      </c>
      <c r="J26" s="193" t="s">
        <v>1003</v>
      </c>
      <c r="K26" s="193"/>
      <c r="L26" s="329"/>
      <c r="M26" s="193"/>
      <c r="N26" s="329">
        <f t="shared" si="2"/>
        <v>6270.3230000000831</v>
      </c>
      <c r="O26" s="329">
        <f t="shared" si="3"/>
        <v>903215.32300000009</v>
      </c>
      <c r="P26" s="259"/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1066</v>
      </c>
      <c r="I27" s="329">
        <v>6270.3230000000003</v>
      </c>
      <c r="J27" s="193" t="s">
        <v>1003</v>
      </c>
      <c r="K27" s="193"/>
      <c r="L27" s="329"/>
      <c r="M27" s="193"/>
      <c r="N27" s="329">
        <f t="shared" si="2"/>
        <v>8.276401786133647E-11</v>
      </c>
      <c r="O27" s="329">
        <f t="shared" si="3"/>
        <v>896945.00000000012</v>
      </c>
      <c r="P27" s="259"/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1066</v>
      </c>
      <c r="I28" s="329">
        <v>2374.5070000000001</v>
      </c>
      <c r="J28" s="193" t="s">
        <v>1004</v>
      </c>
      <c r="K28" s="193"/>
      <c r="L28" s="329"/>
      <c r="M28" s="193"/>
      <c r="N28" s="329">
        <f>C8+N27-I28-L28</f>
        <v>177495.49300000007</v>
      </c>
      <c r="O28" s="329">
        <f t="shared" si="3"/>
        <v>894570.49300000013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1067</v>
      </c>
      <c r="I29" s="329">
        <v>23739.250000000004</v>
      </c>
      <c r="J29" s="193" t="s">
        <v>1004</v>
      </c>
      <c r="K29" s="193"/>
      <c r="L29" s="329"/>
      <c r="M29" s="193"/>
      <c r="N29" s="329">
        <f t="shared" si="2"/>
        <v>153756.24300000007</v>
      </c>
      <c r="O29" s="329">
        <f t="shared" si="3"/>
        <v>870831.24300000013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1068</v>
      </c>
      <c r="I30" s="329">
        <v>4043.66</v>
      </c>
      <c r="J30" s="193" t="s">
        <v>1004</v>
      </c>
      <c r="K30" s="193" t="s">
        <v>1084</v>
      </c>
      <c r="L30" s="329">
        <v>6869.93</v>
      </c>
      <c r="M30" s="193" t="s">
        <v>1004</v>
      </c>
      <c r="N30" s="329">
        <f t="shared" si="2"/>
        <v>142842.65300000008</v>
      </c>
      <c r="O30" s="329">
        <f t="shared" si="3"/>
        <v>859917.65300000005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1069</v>
      </c>
      <c r="I31" s="329">
        <v>2477.73</v>
      </c>
      <c r="J31" s="193" t="s">
        <v>1004</v>
      </c>
      <c r="K31" s="193"/>
      <c r="L31" s="329"/>
      <c r="M31" s="193"/>
      <c r="N31" s="329">
        <f t="shared" si="2"/>
        <v>140364.92300000007</v>
      </c>
      <c r="O31" s="329">
        <f t="shared" si="3"/>
        <v>857439.92300000007</v>
      </c>
      <c r="P31" s="259"/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1070</v>
      </c>
      <c r="I32" s="329">
        <v>2026.5300000000002</v>
      </c>
      <c r="J32" s="193" t="s">
        <v>1004</v>
      </c>
      <c r="K32" s="193"/>
      <c r="L32" s="329"/>
      <c r="M32" s="193"/>
      <c r="N32" s="329">
        <f t="shared" si="2"/>
        <v>138338.39300000007</v>
      </c>
      <c r="O32" s="329">
        <f t="shared" si="3"/>
        <v>855413.39300000004</v>
      </c>
      <c r="P32" s="259"/>
    </row>
    <row r="33" spans="1:16" x14ac:dyDescent="0.15">
      <c r="A33" s="193"/>
      <c r="B33" s="193"/>
      <c r="C33" s="329"/>
      <c r="D33" s="200"/>
      <c r="E33" s="193"/>
      <c r="F33" s="203"/>
      <c r="G33" s="329"/>
      <c r="H33" s="200" t="s">
        <v>1071</v>
      </c>
      <c r="I33" s="329">
        <v>9901.9299999999985</v>
      </c>
      <c r="J33" s="193" t="s">
        <v>1004</v>
      </c>
      <c r="K33" s="193"/>
      <c r="L33" s="329"/>
      <c r="M33" s="193"/>
      <c r="N33" s="329">
        <f t="shared" si="2"/>
        <v>128436.46300000008</v>
      </c>
      <c r="O33" s="329">
        <f t="shared" si="3"/>
        <v>845511.46299999999</v>
      </c>
      <c r="P33" s="259"/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1072</v>
      </c>
      <c r="I34" s="329">
        <v>4224.8599999999997</v>
      </c>
      <c r="J34" s="193" t="s">
        <v>1004</v>
      </c>
      <c r="K34" s="193"/>
      <c r="L34" s="329"/>
      <c r="M34" s="193"/>
      <c r="N34" s="329">
        <f t="shared" si="2"/>
        <v>124211.60300000008</v>
      </c>
      <c r="O34" s="329">
        <f t="shared" si="3"/>
        <v>841286.603</v>
      </c>
      <c r="P34" s="259"/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1073</v>
      </c>
      <c r="I35" s="329">
        <v>8300.89</v>
      </c>
      <c r="J35" s="193" t="s">
        <v>1004</v>
      </c>
      <c r="K35" s="193" t="s">
        <v>1084</v>
      </c>
      <c r="L35" s="329">
        <v>2274.23</v>
      </c>
      <c r="M35" s="193" t="s">
        <v>1004</v>
      </c>
      <c r="N35" s="329">
        <f t="shared" si="2"/>
        <v>113636.48300000008</v>
      </c>
      <c r="O35" s="329">
        <f t="shared" si="3"/>
        <v>830711.48300000001</v>
      </c>
    </row>
    <row r="36" spans="1:16" x14ac:dyDescent="0.15">
      <c r="A36" s="193"/>
      <c r="B36" s="193"/>
      <c r="C36" s="329"/>
      <c r="D36" s="200"/>
      <c r="E36" s="193"/>
      <c r="F36" s="203"/>
      <c r="G36" s="329"/>
      <c r="H36" s="200" t="s">
        <v>1074</v>
      </c>
      <c r="I36" s="329">
        <v>33275.699999999997</v>
      </c>
      <c r="J36" s="193" t="s">
        <v>1004</v>
      </c>
      <c r="K36" s="193"/>
      <c r="L36" s="329"/>
      <c r="M36" s="193"/>
      <c r="N36" s="329">
        <f t="shared" si="2"/>
        <v>80360.783000000083</v>
      </c>
      <c r="O36" s="329">
        <f t="shared" si="3"/>
        <v>797435.78300000005</v>
      </c>
    </row>
    <row r="37" spans="1:16" x14ac:dyDescent="0.15">
      <c r="A37" s="193"/>
      <c r="B37" s="193"/>
      <c r="C37" s="329"/>
      <c r="D37" s="200"/>
      <c r="E37" s="193"/>
      <c r="F37" s="203"/>
      <c r="G37" s="329"/>
      <c r="H37" s="200" t="s">
        <v>1075</v>
      </c>
      <c r="I37" s="329">
        <v>66018.569999999992</v>
      </c>
      <c r="J37" s="193" t="s">
        <v>1004</v>
      </c>
      <c r="K37" s="193"/>
      <c r="L37" s="329"/>
      <c r="M37" s="193"/>
      <c r="N37" s="329">
        <f t="shared" si="2"/>
        <v>14342.213000000091</v>
      </c>
      <c r="O37" s="329">
        <f t="shared" si="3"/>
        <v>731417.21300000011</v>
      </c>
    </row>
    <row r="38" spans="1:16" x14ac:dyDescent="0.15">
      <c r="A38" s="193"/>
      <c r="B38" s="193"/>
      <c r="C38" s="329"/>
      <c r="D38" s="200"/>
      <c r="E38" s="193"/>
      <c r="F38" s="203"/>
      <c r="G38" s="329"/>
      <c r="H38" s="200" t="s">
        <v>1076</v>
      </c>
      <c r="I38" s="329">
        <v>2912.16</v>
      </c>
      <c r="J38" s="193" t="s">
        <v>1004</v>
      </c>
      <c r="K38" s="193"/>
      <c r="L38" s="329"/>
      <c r="M38" s="193"/>
      <c r="N38" s="329">
        <f t="shared" si="2"/>
        <v>11430.053000000091</v>
      </c>
      <c r="O38" s="329">
        <f t="shared" si="3"/>
        <v>728505.05300000007</v>
      </c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1077</v>
      </c>
      <c r="I39" s="329">
        <v>1064.5999999999999</v>
      </c>
      <c r="J39" s="193" t="s">
        <v>1004</v>
      </c>
      <c r="K39" s="193"/>
      <c r="L39" s="329"/>
      <c r="M39" s="193"/>
      <c r="N39" s="329">
        <f t="shared" si="2"/>
        <v>10365.45300000009</v>
      </c>
      <c r="O39" s="329">
        <f t="shared" si="3"/>
        <v>727440.4530000001</v>
      </c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1078</v>
      </c>
      <c r="I40" s="329">
        <v>3335.25</v>
      </c>
      <c r="J40" s="193" t="s">
        <v>1004</v>
      </c>
      <c r="K40" s="193"/>
      <c r="L40" s="329"/>
      <c r="M40" s="203"/>
      <c r="N40" s="329">
        <f t="shared" si="2"/>
        <v>7030.2030000000905</v>
      </c>
      <c r="O40" s="329">
        <f t="shared" si="3"/>
        <v>724105.2030000001</v>
      </c>
    </row>
    <row r="41" spans="1:16" x14ac:dyDescent="0.15">
      <c r="A41" s="193"/>
      <c r="B41" s="193"/>
      <c r="C41" s="329"/>
      <c r="D41" s="200"/>
      <c r="E41" s="193"/>
      <c r="F41" s="203"/>
      <c r="G41" s="329"/>
      <c r="H41" s="200" t="s">
        <v>1079</v>
      </c>
      <c r="I41" s="329">
        <v>3136.21</v>
      </c>
      <c r="J41" s="193" t="s">
        <v>1004</v>
      </c>
      <c r="K41" s="193"/>
      <c r="L41" s="329"/>
      <c r="M41" s="193"/>
      <c r="N41" s="329">
        <f t="shared" si="2"/>
        <v>3893.9930000000904</v>
      </c>
      <c r="O41" s="329">
        <f t="shared" si="3"/>
        <v>720968.99300000013</v>
      </c>
    </row>
    <row r="42" spans="1:16" x14ac:dyDescent="0.15">
      <c r="A42" s="193"/>
      <c r="B42" s="193"/>
      <c r="C42" s="329"/>
      <c r="D42" s="200"/>
      <c r="E42" s="193"/>
      <c r="F42" s="203"/>
      <c r="G42" s="329"/>
      <c r="H42" s="200" t="s">
        <v>1080</v>
      </c>
      <c r="I42" s="329">
        <v>3893.9929999999999</v>
      </c>
      <c r="J42" s="193" t="s">
        <v>1004</v>
      </c>
      <c r="K42" s="193"/>
      <c r="L42" s="329"/>
      <c r="M42" s="193"/>
      <c r="N42" s="329">
        <f t="shared" si="2"/>
        <v>9.049472282640636E-11</v>
      </c>
      <c r="O42" s="329">
        <f t="shared" si="3"/>
        <v>717075.00000000012</v>
      </c>
    </row>
    <row r="43" spans="1:16" x14ac:dyDescent="0.15">
      <c r="A43" s="193"/>
      <c r="B43" s="193"/>
      <c r="C43" s="329"/>
      <c r="D43" s="200"/>
      <c r="E43" s="193"/>
      <c r="F43" s="203"/>
      <c r="G43" s="329"/>
      <c r="H43" s="200" t="s">
        <v>1080</v>
      </c>
      <c r="I43" s="329">
        <v>8406.7669999999998</v>
      </c>
      <c r="J43" s="193" t="s">
        <v>1005</v>
      </c>
      <c r="K43" s="193"/>
      <c r="L43" s="329"/>
      <c r="M43" s="193"/>
      <c r="N43" s="329">
        <f>C9+N42-I43-L43</f>
        <v>171448.23300000009</v>
      </c>
      <c r="O43" s="329">
        <f t="shared" si="3"/>
        <v>708668.23300000012</v>
      </c>
    </row>
    <row r="44" spans="1:16" x14ac:dyDescent="0.15">
      <c r="A44" s="193"/>
      <c r="B44" s="193"/>
      <c r="C44" s="329"/>
      <c r="D44" s="200"/>
      <c r="E44" s="193"/>
      <c r="F44" s="203"/>
      <c r="G44" s="329"/>
      <c r="H44" s="200" t="s">
        <v>1081</v>
      </c>
      <c r="I44" s="329">
        <v>4745.82</v>
      </c>
      <c r="J44" s="193" t="s">
        <v>1005</v>
      </c>
      <c r="K44" s="193"/>
      <c r="L44" s="329"/>
      <c r="M44" s="193"/>
      <c r="N44" s="329">
        <f t="shared" si="2"/>
        <v>166702.41300000009</v>
      </c>
      <c r="O44" s="329">
        <f t="shared" si="3"/>
        <v>703922.41300000018</v>
      </c>
    </row>
    <row r="45" spans="1:16" hidden="1" x14ac:dyDescent="0.15">
      <c r="A45" s="193"/>
      <c r="B45" s="193"/>
      <c r="C45" s="329"/>
      <c r="D45" s="200"/>
      <c r="E45" s="193"/>
      <c r="F45" s="203"/>
      <c r="G45" s="329"/>
      <c r="H45" s="200"/>
      <c r="I45" s="329"/>
      <c r="J45" s="193"/>
      <c r="K45" s="193"/>
      <c r="L45" s="329"/>
      <c r="M45" s="193"/>
      <c r="N45" s="329">
        <f t="shared" si="2"/>
        <v>166702.41300000009</v>
      </c>
      <c r="O45" s="329">
        <f t="shared" si="3"/>
        <v>703922.41300000018</v>
      </c>
    </row>
    <row r="46" spans="1:16" hidden="1" x14ac:dyDescent="0.15">
      <c r="A46" s="193"/>
      <c r="B46" s="193"/>
      <c r="C46" s="329"/>
      <c r="D46" s="200"/>
      <c r="E46" s="193"/>
      <c r="F46" s="203"/>
      <c r="G46" s="329"/>
      <c r="H46" s="200"/>
      <c r="I46" s="329"/>
      <c r="J46" s="193"/>
      <c r="K46" s="193"/>
      <c r="L46" s="329"/>
      <c r="M46" s="193"/>
      <c r="N46" s="329">
        <f t="shared" si="2"/>
        <v>166702.41300000009</v>
      </c>
      <c r="O46" s="329">
        <f t="shared" si="3"/>
        <v>703922.41300000018</v>
      </c>
    </row>
    <row r="47" spans="1:16" hidden="1" x14ac:dyDescent="0.15">
      <c r="A47" s="193"/>
      <c r="B47" s="193"/>
      <c r="C47" s="329"/>
      <c r="D47" s="200"/>
      <c r="E47" s="193"/>
      <c r="F47" s="203"/>
      <c r="G47" s="329"/>
      <c r="H47" s="200"/>
      <c r="I47" s="329"/>
      <c r="J47" s="193"/>
      <c r="K47" s="193"/>
      <c r="L47" s="329"/>
      <c r="M47" s="193"/>
      <c r="N47" s="329">
        <f t="shared" si="2"/>
        <v>166702.41300000009</v>
      </c>
      <c r="O47" s="329">
        <f t="shared" si="3"/>
        <v>703922.41300000018</v>
      </c>
    </row>
    <row r="48" spans="1:16" hidden="1" x14ac:dyDescent="0.15">
      <c r="A48" s="193"/>
      <c r="B48" s="193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193"/>
      <c r="N48" s="329">
        <f t="shared" si="2"/>
        <v>166702.41300000009</v>
      </c>
      <c r="O48" s="329">
        <f t="shared" si="3"/>
        <v>703922.41300000018</v>
      </c>
    </row>
    <row r="49" spans="1:16" hidden="1" x14ac:dyDescent="0.15">
      <c r="A49" s="193"/>
      <c r="B49" s="198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2"/>
        <v>166702.41300000009</v>
      </c>
      <c r="O49" s="329">
        <f t="shared" si="3"/>
        <v>703922.41300000018</v>
      </c>
    </row>
    <row r="50" spans="1:16" hidden="1" x14ac:dyDescent="0.15">
      <c r="A50" s="193"/>
      <c r="B50" s="198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166702.41300000009</v>
      </c>
      <c r="O50" s="329">
        <f t="shared" si="3"/>
        <v>703922.41300000018</v>
      </c>
    </row>
    <row r="51" spans="1:16" hidden="1" x14ac:dyDescent="0.15">
      <c r="A51" s="193"/>
      <c r="B51" s="198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193"/>
      <c r="N51" s="329">
        <f t="shared" si="2"/>
        <v>166702.41300000009</v>
      </c>
      <c r="O51" s="329">
        <f t="shared" si="3"/>
        <v>703922.41300000018</v>
      </c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193"/>
      <c r="K52" s="193"/>
      <c r="L52" s="329"/>
      <c r="M52" s="203"/>
      <c r="N52" s="329">
        <f t="shared" si="2"/>
        <v>166702.41300000009</v>
      </c>
      <c r="O52" s="329">
        <f t="shared" si="3"/>
        <v>703922.41300000018</v>
      </c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203"/>
      <c r="K53" s="193"/>
      <c r="L53" s="329"/>
      <c r="M53" s="193"/>
      <c r="N53" s="329">
        <f t="shared" si="2"/>
        <v>166702.41300000009</v>
      </c>
      <c r="O53" s="329">
        <f t="shared" si="3"/>
        <v>703922.41300000018</v>
      </c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203"/>
      <c r="K54" s="193"/>
      <c r="L54" s="329"/>
      <c r="M54" s="203"/>
      <c r="N54" s="329">
        <f t="shared" si="2"/>
        <v>166702.41300000009</v>
      </c>
      <c r="O54" s="329">
        <f t="shared" si="3"/>
        <v>703922.41300000018</v>
      </c>
    </row>
    <row r="55" spans="1:16" hidden="1" x14ac:dyDescent="0.15">
      <c r="A55" s="193"/>
      <c r="B55" s="198"/>
      <c r="C55" s="329"/>
      <c r="D55" s="200"/>
      <c r="E55" s="193"/>
      <c r="F55" s="203"/>
      <c r="G55" s="329"/>
      <c r="H55" s="200"/>
      <c r="I55" s="329"/>
      <c r="J55" s="193"/>
      <c r="K55" s="193"/>
      <c r="L55" s="329"/>
      <c r="M55" s="203"/>
      <c r="N55" s="329">
        <f t="shared" si="2"/>
        <v>166702.41300000009</v>
      </c>
      <c r="O55" s="329">
        <f t="shared" si="3"/>
        <v>703922.41300000018</v>
      </c>
    </row>
    <row r="56" spans="1:16" hidden="1" x14ac:dyDescent="0.15">
      <c r="A56" s="193"/>
      <c r="B56" s="198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203"/>
      <c r="N56" s="329">
        <f t="shared" si="2"/>
        <v>166702.41300000009</v>
      </c>
      <c r="O56" s="329">
        <f t="shared" si="3"/>
        <v>703922.41300000018</v>
      </c>
      <c r="P56" s="259"/>
    </row>
    <row r="57" spans="1:16" hidden="1" x14ac:dyDescent="0.15">
      <c r="A57" s="193"/>
      <c r="B57" s="198"/>
      <c r="C57" s="329"/>
      <c r="D57" s="200"/>
      <c r="E57" s="193"/>
      <c r="F57" s="203"/>
      <c r="G57" s="329"/>
      <c r="H57" s="200"/>
      <c r="I57" s="329"/>
      <c r="J57" s="193"/>
      <c r="K57" s="193"/>
      <c r="L57" s="329"/>
      <c r="M57" s="203"/>
      <c r="N57" s="329">
        <f t="shared" si="2"/>
        <v>166702.41300000009</v>
      </c>
      <c r="O57" s="329">
        <f t="shared" si="3"/>
        <v>703922.41300000018</v>
      </c>
      <c r="P57" s="259"/>
    </row>
    <row r="58" spans="1:16" hidden="1" x14ac:dyDescent="0.15">
      <c r="A58" s="193"/>
      <c r="B58" s="198"/>
      <c r="C58" s="329"/>
      <c r="D58" s="200"/>
      <c r="E58" s="193"/>
      <c r="F58" s="205"/>
      <c r="G58" s="329"/>
      <c r="H58" s="200"/>
      <c r="I58" s="329"/>
      <c r="J58" s="203"/>
      <c r="K58" s="193"/>
      <c r="L58" s="329"/>
      <c r="M58" s="203"/>
      <c r="N58" s="329">
        <f t="shared" si="2"/>
        <v>166702.41300000009</v>
      </c>
      <c r="O58" s="329">
        <f t="shared" si="3"/>
        <v>703922.41300000018</v>
      </c>
      <c r="P58" s="259"/>
    </row>
    <row r="59" spans="1:16" hidden="1" x14ac:dyDescent="0.15">
      <c r="A59" s="193"/>
      <c r="B59" s="198"/>
      <c r="C59" s="329"/>
      <c r="D59" s="200"/>
      <c r="E59" s="193"/>
      <c r="F59" s="205"/>
      <c r="G59" s="329"/>
      <c r="H59" s="200"/>
      <c r="I59" s="329"/>
      <c r="J59" s="193"/>
      <c r="K59" s="193"/>
      <c r="L59" s="329"/>
      <c r="M59" s="203"/>
      <c r="N59" s="329">
        <f t="shared" si="2"/>
        <v>166702.41300000009</v>
      </c>
      <c r="O59" s="329">
        <f t="shared" si="3"/>
        <v>703922.41300000018</v>
      </c>
      <c r="P59" s="259"/>
    </row>
    <row r="60" spans="1:16" hidden="1" x14ac:dyDescent="0.15">
      <c r="A60" s="193"/>
      <c r="B60" s="198"/>
      <c r="C60" s="329"/>
      <c r="D60" s="200"/>
      <c r="E60" s="193"/>
      <c r="F60" s="205"/>
      <c r="G60" s="329"/>
      <c r="H60" s="200"/>
      <c r="I60" s="329"/>
      <c r="J60" s="193"/>
      <c r="K60" s="193"/>
      <c r="L60" s="329"/>
      <c r="M60" s="203"/>
      <c r="N60" s="329">
        <f t="shared" si="2"/>
        <v>166702.41300000009</v>
      </c>
      <c r="O60" s="329">
        <f t="shared" si="3"/>
        <v>703922.41300000018</v>
      </c>
      <c r="P60" s="259"/>
    </row>
    <row r="61" spans="1:16" hidden="1" x14ac:dyDescent="0.15">
      <c r="A61" s="193"/>
      <c r="B61" s="198"/>
      <c r="C61" s="329"/>
      <c r="D61" s="200"/>
      <c r="E61" s="193"/>
      <c r="F61" s="205"/>
      <c r="G61" s="329"/>
      <c r="H61" s="200"/>
      <c r="I61" s="329"/>
      <c r="J61" s="193"/>
      <c r="K61" s="193"/>
      <c r="L61" s="329"/>
      <c r="M61" s="203"/>
      <c r="N61" s="329">
        <f t="shared" si="2"/>
        <v>166702.41300000009</v>
      </c>
      <c r="O61" s="329">
        <f t="shared" si="3"/>
        <v>703922.41300000018</v>
      </c>
      <c r="P61" s="259"/>
    </row>
    <row r="62" spans="1:16" hidden="1" x14ac:dyDescent="0.15">
      <c r="A62" s="193"/>
      <c r="B62" s="198"/>
      <c r="C62" s="329"/>
      <c r="D62" s="200"/>
      <c r="E62" s="193"/>
      <c r="F62" s="205"/>
      <c r="G62" s="329"/>
      <c r="H62" s="200"/>
      <c r="I62" s="329"/>
      <c r="J62" s="193"/>
      <c r="K62" s="193"/>
      <c r="L62" s="329"/>
      <c r="M62" s="203"/>
      <c r="N62" s="329">
        <f t="shared" si="2"/>
        <v>166702.41300000009</v>
      </c>
      <c r="O62" s="329">
        <f t="shared" si="3"/>
        <v>703922.41300000018</v>
      </c>
      <c r="P62" s="259"/>
    </row>
    <row r="63" spans="1:16" hidden="1" x14ac:dyDescent="0.15">
      <c r="A63" s="193"/>
      <c r="B63" s="198"/>
      <c r="C63" s="329"/>
      <c r="D63" s="200"/>
      <c r="E63" s="193"/>
      <c r="F63" s="205"/>
      <c r="G63" s="329"/>
      <c r="H63" s="200"/>
      <c r="I63" s="329"/>
      <c r="J63" s="203"/>
      <c r="K63" s="193"/>
      <c r="L63" s="329"/>
      <c r="M63" s="203"/>
      <c r="N63" s="329">
        <f t="shared" si="2"/>
        <v>166702.41300000009</v>
      </c>
      <c r="O63" s="329">
        <f t="shared" si="3"/>
        <v>703922.41300000018</v>
      </c>
      <c r="P63" s="259"/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203"/>
      <c r="K64" s="193"/>
      <c r="L64" s="329"/>
      <c r="M64" s="203"/>
      <c r="N64" s="329">
        <f t="shared" si="2"/>
        <v>166702.41300000009</v>
      </c>
      <c r="O64" s="329">
        <f t="shared" si="3"/>
        <v>703922.41300000018</v>
      </c>
      <c r="P64" s="259"/>
    </row>
    <row r="65" spans="1:16" hidden="1" x14ac:dyDescent="0.15">
      <c r="A65" s="193"/>
      <c r="B65" s="198"/>
      <c r="C65" s="329"/>
      <c r="D65" s="200"/>
      <c r="E65" s="193"/>
      <c r="F65" s="203"/>
      <c r="G65" s="329"/>
      <c r="H65" s="200"/>
      <c r="I65" s="329"/>
      <c r="J65" s="203"/>
      <c r="K65" s="193"/>
      <c r="L65" s="329"/>
      <c r="M65" s="203"/>
      <c r="N65" s="329">
        <f t="shared" si="2"/>
        <v>166702.41300000009</v>
      </c>
      <c r="O65" s="329">
        <f t="shared" si="3"/>
        <v>703922.41300000018</v>
      </c>
      <c r="P65" s="259"/>
    </row>
    <row r="66" spans="1:16" hidden="1" x14ac:dyDescent="0.15">
      <c r="A66" s="193"/>
      <c r="B66" s="198"/>
      <c r="C66" s="329"/>
      <c r="D66" s="200"/>
      <c r="E66" s="193"/>
      <c r="F66" s="203"/>
      <c r="G66" s="329"/>
      <c r="H66" s="200"/>
      <c r="I66" s="329"/>
      <c r="J66" s="193"/>
      <c r="K66" s="193"/>
      <c r="L66" s="329"/>
      <c r="M66" s="203"/>
      <c r="N66" s="329">
        <f t="shared" si="2"/>
        <v>166702.41300000009</v>
      </c>
      <c r="O66" s="329">
        <f t="shared" si="3"/>
        <v>703922.41300000018</v>
      </c>
      <c r="P66" s="259"/>
    </row>
    <row r="67" spans="1:16" hidden="1" x14ac:dyDescent="0.15">
      <c r="A67" s="193"/>
      <c r="B67" s="198"/>
      <c r="C67" s="329"/>
      <c r="D67" s="200"/>
      <c r="E67" s="193"/>
      <c r="F67" s="203"/>
      <c r="G67" s="329"/>
      <c r="H67" s="200"/>
      <c r="I67" s="329"/>
      <c r="J67" s="193"/>
      <c r="K67" s="193"/>
      <c r="L67" s="329"/>
      <c r="M67" s="203"/>
      <c r="N67" s="329">
        <f t="shared" si="2"/>
        <v>166702.41300000009</v>
      </c>
      <c r="O67" s="329">
        <f t="shared" si="3"/>
        <v>703922.41300000018</v>
      </c>
      <c r="P67" s="259"/>
    </row>
    <row r="68" spans="1:16" hidden="1" x14ac:dyDescent="0.15">
      <c r="A68" s="193"/>
      <c r="B68" s="198"/>
      <c r="C68" s="329"/>
      <c r="D68" s="200"/>
      <c r="E68" s="193"/>
      <c r="F68" s="203"/>
      <c r="G68" s="329"/>
      <c r="H68" s="200"/>
      <c r="I68" s="329"/>
      <c r="J68" s="193"/>
      <c r="K68" s="193"/>
      <c r="L68" s="329"/>
      <c r="M68" s="203"/>
      <c r="N68" s="329">
        <f t="shared" si="2"/>
        <v>166702.41300000009</v>
      </c>
      <c r="O68" s="329">
        <f t="shared" si="3"/>
        <v>703922.41300000018</v>
      </c>
      <c r="P68" s="259"/>
    </row>
    <row r="69" spans="1:16" hidden="1" x14ac:dyDescent="0.15">
      <c r="A69" s="193"/>
      <c r="B69" s="198"/>
      <c r="C69" s="329"/>
      <c r="D69" s="200"/>
      <c r="E69" s="193"/>
      <c r="F69" s="203"/>
      <c r="G69" s="329"/>
      <c r="H69" s="200"/>
      <c r="I69" s="329"/>
      <c r="J69" s="193"/>
      <c r="K69" s="193"/>
      <c r="L69" s="329"/>
      <c r="M69" s="203"/>
      <c r="N69" s="329">
        <f t="shared" si="2"/>
        <v>166702.41300000009</v>
      </c>
      <c r="O69" s="329">
        <f t="shared" si="3"/>
        <v>703922.41300000018</v>
      </c>
      <c r="P69" s="259"/>
    </row>
    <row r="70" spans="1:16" hidden="1" x14ac:dyDescent="0.15">
      <c r="A70" s="193"/>
      <c r="B70" s="198"/>
      <c r="C70" s="329"/>
      <c r="D70" s="200"/>
      <c r="E70" s="193"/>
      <c r="F70" s="203"/>
      <c r="G70" s="329"/>
      <c r="H70" s="200"/>
      <c r="I70" s="329"/>
      <c r="J70" s="193"/>
      <c r="K70" s="193"/>
      <c r="L70" s="329"/>
      <c r="M70" s="203"/>
      <c r="N70" s="329">
        <f t="shared" si="2"/>
        <v>166702.41300000009</v>
      </c>
      <c r="O70" s="329">
        <f t="shared" si="3"/>
        <v>703922.41300000018</v>
      </c>
      <c r="P70" s="259"/>
    </row>
    <row r="71" spans="1:16" hidden="1" x14ac:dyDescent="0.15">
      <c r="A71" s="193"/>
      <c r="B71" s="198"/>
      <c r="C71" s="329"/>
      <c r="D71" s="200"/>
      <c r="E71" s="193"/>
      <c r="F71" s="203"/>
      <c r="G71" s="329"/>
      <c r="H71" s="200"/>
      <c r="I71" s="329"/>
      <c r="J71" s="203"/>
      <c r="K71" s="193"/>
      <c r="L71" s="329"/>
      <c r="M71" s="193"/>
      <c r="N71" s="329">
        <f t="shared" si="2"/>
        <v>166702.41300000009</v>
      </c>
      <c r="O71" s="329">
        <f t="shared" si="3"/>
        <v>703922.41300000018</v>
      </c>
      <c r="P71" s="259"/>
    </row>
    <row r="72" spans="1:16" hidden="1" x14ac:dyDescent="0.15">
      <c r="A72" s="193"/>
      <c r="B72" s="193"/>
      <c r="C72" s="329"/>
      <c r="D72" s="204"/>
      <c r="E72" s="193"/>
      <c r="F72" s="193"/>
      <c r="G72" s="329"/>
      <c r="H72" s="204"/>
      <c r="I72" s="329"/>
      <c r="J72" s="203"/>
      <c r="K72" s="193"/>
      <c r="L72" s="329"/>
      <c r="M72" s="203"/>
      <c r="N72" s="329">
        <f t="shared" si="2"/>
        <v>166702.41300000009</v>
      </c>
      <c r="O72" s="329">
        <f t="shared" si="3"/>
        <v>703922.41300000018</v>
      </c>
    </row>
    <row r="73" spans="1:16" hidden="1" x14ac:dyDescent="0.15">
      <c r="A73" s="193"/>
      <c r="B73" s="193"/>
      <c r="C73" s="329"/>
      <c r="D73" s="204"/>
      <c r="E73" s="193"/>
      <c r="F73" s="203"/>
      <c r="G73" s="329"/>
      <c r="H73" s="204"/>
      <c r="I73" s="329"/>
      <c r="J73" s="203"/>
      <c r="K73" s="193"/>
      <c r="L73" s="329"/>
      <c r="M73" s="203"/>
      <c r="N73" s="329">
        <f t="shared" si="2"/>
        <v>166702.41300000009</v>
      </c>
      <c r="O73" s="329">
        <f t="shared" si="3"/>
        <v>703922.41300000018</v>
      </c>
    </row>
    <row r="74" spans="1:16" hidden="1" x14ac:dyDescent="0.15">
      <c r="A74" s="193"/>
      <c r="B74" s="193"/>
      <c r="C74" s="329"/>
      <c r="D74" s="204"/>
      <c r="E74" s="193"/>
      <c r="F74" s="203"/>
      <c r="G74" s="329"/>
      <c r="H74" s="204"/>
      <c r="I74" s="329"/>
      <c r="J74" s="193"/>
      <c r="K74" s="193"/>
      <c r="L74" s="329"/>
      <c r="M74" s="193"/>
      <c r="N74" s="329">
        <f t="shared" ref="N74:N78" si="4">+N73-I74-L74</f>
        <v>166702.41300000009</v>
      </c>
      <c r="O74" s="329">
        <f t="shared" ref="O74:O78" si="5">O73+G74-I74-L74</f>
        <v>703922.41300000018</v>
      </c>
    </row>
    <row r="75" spans="1:16" hidden="1" x14ac:dyDescent="0.15">
      <c r="A75" s="193"/>
      <c r="B75" s="193"/>
      <c r="C75" s="329"/>
      <c r="D75" s="204"/>
      <c r="E75" s="193"/>
      <c r="F75" s="203"/>
      <c r="G75" s="329"/>
      <c r="H75" s="204"/>
      <c r="I75" s="329"/>
      <c r="J75" s="193"/>
      <c r="K75" s="193"/>
      <c r="L75" s="329"/>
      <c r="M75" s="193"/>
      <c r="N75" s="329">
        <f t="shared" si="4"/>
        <v>166702.41300000009</v>
      </c>
      <c r="O75" s="329">
        <f t="shared" si="5"/>
        <v>703922.41300000018</v>
      </c>
    </row>
    <row r="76" spans="1:16" hidden="1" x14ac:dyDescent="0.15">
      <c r="A76" s="193"/>
      <c r="B76" s="193"/>
      <c r="C76" s="329"/>
      <c r="D76" s="204"/>
      <c r="E76" s="193"/>
      <c r="F76" s="203"/>
      <c r="G76" s="329"/>
      <c r="H76" s="204"/>
      <c r="I76" s="329"/>
      <c r="J76" s="193"/>
      <c r="K76" s="193"/>
      <c r="L76" s="329"/>
      <c r="M76" s="193"/>
      <c r="N76" s="329">
        <f t="shared" si="4"/>
        <v>166702.41300000009</v>
      </c>
      <c r="O76" s="329">
        <f t="shared" si="5"/>
        <v>703922.41300000018</v>
      </c>
    </row>
    <row r="77" spans="1:16" hidden="1" x14ac:dyDescent="0.15">
      <c r="A77" s="193"/>
      <c r="B77" s="193"/>
      <c r="C77" s="329"/>
      <c r="D77" s="204"/>
      <c r="E77" s="193"/>
      <c r="F77" s="193"/>
      <c r="G77" s="329"/>
      <c r="H77" s="204"/>
      <c r="I77" s="329"/>
      <c r="J77" s="193"/>
      <c r="K77" s="193"/>
      <c r="L77" s="329"/>
      <c r="M77" s="193"/>
      <c r="N77" s="329">
        <f t="shared" si="4"/>
        <v>166702.41300000009</v>
      </c>
      <c r="O77" s="329">
        <f t="shared" si="5"/>
        <v>703922.41300000018</v>
      </c>
    </row>
    <row r="78" spans="1:16" x14ac:dyDescent="0.15">
      <c r="A78" s="220"/>
      <c r="B78" s="220"/>
      <c r="C78" s="334"/>
      <c r="D78" s="222"/>
      <c r="E78" s="220"/>
      <c r="F78" s="220"/>
      <c r="G78" s="334"/>
      <c r="H78" s="222"/>
      <c r="I78" s="334"/>
      <c r="J78" s="220"/>
      <c r="K78" s="220"/>
      <c r="L78" s="334"/>
      <c r="M78" s="220"/>
      <c r="N78" s="329">
        <f t="shared" si="4"/>
        <v>166702.41300000009</v>
      </c>
      <c r="O78" s="329">
        <f t="shared" si="5"/>
        <v>703922.41300000018</v>
      </c>
    </row>
    <row r="79" spans="1:16" x14ac:dyDescent="0.15">
      <c r="A79" s="224"/>
      <c r="B79" s="224"/>
      <c r="C79" s="335">
        <f>SUM(C7:C78)</f>
        <v>874144.49300000002</v>
      </c>
      <c r="D79" s="224"/>
      <c r="E79" s="224"/>
      <c r="F79" s="224"/>
      <c r="G79" s="335">
        <f>SUM(G7:G77)</f>
        <v>134900</v>
      </c>
      <c r="H79" s="226"/>
      <c r="I79" s="335">
        <f>SUM(I7:I77)</f>
        <v>295977.92</v>
      </c>
      <c r="J79" s="224"/>
      <c r="K79" s="224"/>
      <c r="L79" s="335">
        <f>SUM(L9:L77)</f>
        <v>9144.16</v>
      </c>
      <c r="M79" s="224"/>
      <c r="N79" s="227"/>
      <c r="O79" s="228">
        <f>C79+G79-I79-L79</f>
        <v>703922.41300000006</v>
      </c>
      <c r="P79" s="259"/>
    </row>
    <row r="80" spans="1:16" x14ac:dyDescent="0.15">
      <c r="A80" s="230"/>
      <c r="B80" s="615"/>
      <c r="C80" s="615"/>
      <c r="D80" s="615"/>
      <c r="E80" s="231"/>
      <c r="F80" s="372"/>
      <c r="G80" s="232"/>
      <c r="H80" s="233"/>
      <c r="I80" s="234"/>
      <c r="J80" s="272"/>
      <c r="K80" s="235" t="s">
        <v>200</v>
      </c>
      <c r="L80" s="236">
        <f>+L79+I79</f>
        <v>305122.07999999996</v>
      </c>
      <c r="M80" s="284"/>
      <c r="N80" s="330">
        <f>+N78</f>
        <v>166702.41300000009</v>
      </c>
      <c r="O80" s="331" t="s">
        <v>1005</v>
      </c>
      <c r="P80" s="259"/>
    </row>
    <row r="81" spans="1:16" x14ac:dyDescent="0.15">
      <c r="A81" s="181"/>
      <c r="B81" s="373"/>
      <c r="C81" s="336"/>
      <c r="D81" s="373"/>
      <c r="E81" s="231"/>
      <c r="F81" s="372"/>
      <c r="G81" s="232"/>
      <c r="H81" s="233"/>
      <c r="I81" s="234"/>
      <c r="J81" s="273"/>
      <c r="K81" s="235"/>
      <c r="L81" s="236"/>
      <c r="M81" s="235"/>
      <c r="N81" s="330">
        <v>132726</v>
      </c>
      <c r="O81" s="331" t="s">
        <v>1044</v>
      </c>
    </row>
    <row r="82" spans="1:16" x14ac:dyDescent="0.15">
      <c r="A82" s="241"/>
      <c r="B82" s="373"/>
      <c r="C82" s="336"/>
      <c r="D82" s="373"/>
      <c r="E82" s="231"/>
      <c r="F82" s="372"/>
      <c r="G82" s="232"/>
      <c r="H82" s="233"/>
      <c r="I82" s="234"/>
      <c r="J82" s="273"/>
      <c r="K82" s="235"/>
      <c r="L82" s="236"/>
      <c r="M82" s="235"/>
      <c r="N82" s="330">
        <v>134734</v>
      </c>
      <c r="O82" s="331" t="s">
        <v>1045</v>
      </c>
    </row>
    <row r="83" spans="1:16" x14ac:dyDescent="0.15">
      <c r="A83" s="241" t="s">
        <v>1004</v>
      </c>
      <c r="B83" s="374" t="s">
        <v>1083</v>
      </c>
      <c r="C83" s="336"/>
      <c r="D83" s="373"/>
      <c r="E83" s="231" t="s">
        <v>67</v>
      </c>
      <c r="F83" s="372">
        <v>23676146.469999999</v>
      </c>
      <c r="G83" s="232" t="s">
        <v>98</v>
      </c>
      <c r="H83" s="233">
        <v>40665</v>
      </c>
      <c r="I83" s="234" t="s">
        <v>199</v>
      </c>
      <c r="J83" s="273">
        <f>+L79</f>
        <v>9144.16</v>
      </c>
      <c r="K83" s="235"/>
      <c r="L83" s="236"/>
      <c r="M83" s="235"/>
      <c r="N83" s="330">
        <v>134860</v>
      </c>
      <c r="O83" s="331" t="s">
        <v>1046</v>
      </c>
    </row>
    <row r="84" spans="1:16" x14ac:dyDescent="0.15">
      <c r="A84" s="241"/>
      <c r="B84" s="373"/>
      <c r="C84" s="336"/>
      <c r="D84" s="373"/>
      <c r="E84" s="231"/>
      <c r="F84" s="372"/>
      <c r="G84" s="232"/>
      <c r="H84" s="233"/>
      <c r="I84" s="234"/>
      <c r="J84" s="273"/>
      <c r="K84" s="235"/>
      <c r="L84" s="236"/>
      <c r="M84" s="235"/>
      <c r="N84" s="330">
        <f>+G15</f>
        <v>134900</v>
      </c>
      <c r="O84" s="331" t="s">
        <v>1082</v>
      </c>
    </row>
    <row r="85" spans="1:16" x14ac:dyDescent="0.15">
      <c r="A85" s="181" t="s">
        <v>869</v>
      </c>
      <c r="B85" s="181" t="s">
        <v>10</v>
      </c>
      <c r="C85" s="348" t="s">
        <v>1008</v>
      </c>
      <c r="D85" s="181" t="s">
        <v>871</v>
      </c>
      <c r="E85" s="181" t="s">
        <v>872</v>
      </c>
      <c r="F85" s="181" t="s">
        <v>18</v>
      </c>
      <c r="G85" s="232"/>
      <c r="H85" s="233"/>
      <c r="I85" s="234"/>
      <c r="J85" s="273"/>
      <c r="K85" s="235"/>
      <c r="L85" s="236"/>
      <c r="M85" s="235"/>
      <c r="N85" s="330"/>
      <c r="O85" s="331"/>
    </row>
    <row r="86" spans="1:16" ht="12" customHeight="1" x14ac:dyDescent="0.15">
      <c r="A86" s="241" t="s">
        <v>1004</v>
      </c>
      <c r="B86" s="180">
        <v>9144</v>
      </c>
      <c r="C86" s="349">
        <v>26.2056</v>
      </c>
      <c r="D86" s="350">
        <f>+(B86*C86)*0.01</f>
        <v>2396.2400640000001</v>
      </c>
      <c r="E86" s="350">
        <f>+D86*0.1</f>
        <v>239.62400640000001</v>
      </c>
      <c r="F86" s="351">
        <f>+D86+E86</f>
        <v>2635.8640703999999</v>
      </c>
      <c r="G86" s="232"/>
      <c r="H86" s="233"/>
      <c r="I86" s="234"/>
      <c r="J86" s="273"/>
      <c r="K86" s="235"/>
      <c r="L86" s="236"/>
      <c r="M86" s="235"/>
      <c r="N86" s="330"/>
      <c r="O86" s="331"/>
    </row>
    <row r="87" spans="1:16" ht="12" customHeight="1" x14ac:dyDescent="0.15">
      <c r="A87" s="241"/>
      <c r="B87" s="180"/>
      <c r="C87" s="349"/>
      <c r="D87" s="350"/>
      <c r="E87" s="350"/>
      <c r="F87" s="351"/>
      <c r="G87" s="232"/>
      <c r="H87" s="233"/>
      <c r="J87" s="273"/>
      <c r="K87" s="235"/>
      <c r="L87" s="236"/>
      <c r="M87" s="235"/>
      <c r="N87" s="330"/>
      <c r="O87" s="331"/>
    </row>
    <row r="88" spans="1:16" ht="11.25" customHeight="1" x14ac:dyDescent="0.15">
      <c r="A88" s="241"/>
      <c r="B88" s="180"/>
      <c r="C88" s="349"/>
      <c r="D88" s="350"/>
      <c r="E88" s="350"/>
      <c r="F88" s="351"/>
      <c r="G88" s="232"/>
      <c r="H88" s="233"/>
      <c r="I88" s="234"/>
      <c r="J88" s="273"/>
      <c r="K88" s="235"/>
      <c r="L88" s="236"/>
      <c r="M88" s="235"/>
      <c r="N88" s="330"/>
      <c r="O88" s="330"/>
    </row>
    <row r="89" spans="1:16" x14ac:dyDescent="0.15">
      <c r="A89" s="241"/>
      <c r="B89" s="180"/>
      <c r="C89" s="349"/>
      <c r="D89" s="350"/>
      <c r="E89" s="350"/>
      <c r="F89" s="351"/>
      <c r="K89" s="235"/>
      <c r="L89" s="236"/>
      <c r="M89" s="266">
        <f>+O89-O79</f>
        <v>0</v>
      </c>
      <c r="N89" s="228" t="s">
        <v>56</v>
      </c>
      <c r="O89" s="333">
        <f>SUM(N80:N88)</f>
        <v>703922.41300000006</v>
      </c>
      <c r="P89" s="259"/>
    </row>
    <row r="90" spans="1:16" x14ac:dyDescent="0.15">
      <c r="A90" s="241"/>
      <c r="B90" s="180"/>
      <c r="C90" s="349"/>
      <c r="D90" s="350"/>
      <c r="E90" s="350"/>
      <c r="F90" s="351"/>
    </row>
    <row r="91" spans="1:16" x14ac:dyDescent="0.15">
      <c r="A91" s="241"/>
      <c r="B91" s="180"/>
      <c r="C91" s="349"/>
      <c r="D91" s="350"/>
      <c r="E91" s="350"/>
      <c r="F91" s="351"/>
    </row>
    <row r="92" spans="1:16" x14ac:dyDescent="0.15">
      <c r="A92" s="241"/>
      <c r="B92" s="180"/>
      <c r="C92" s="349"/>
      <c r="D92" s="350"/>
      <c r="E92" s="350"/>
      <c r="F92" s="351"/>
    </row>
    <row r="93" spans="1:16" x14ac:dyDescent="0.15">
      <c r="A93" s="241"/>
      <c r="B93" s="180"/>
      <c r="C93" s="349"/>
      <c r="D93" s="350"/>
      <c r="E93" s="350"/>
      <c r="F93" s="351"/>
    </row>
  </sheetData>
  <mergeCells count="7">
    <mergeCell ref="B80:D80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P90"/>
  <sheetViews>
    <sheetView topLeftCell="D1" zoomScale="115" zoomScaleNormal="115" workbookViewId="0">
      <pane ySplit="6" topLeftCell="A34" activePane="bottomLeft" state="frozen"/>
      <selection pane="bottomLeft" activeCell="A12" sqref="A1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1012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963</v>
      </c>
      <c r="B7" s="263"/>
      <c r="C7" s="328">
        <v>93014.96500000004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93014.96500000004</v>
      </c>
      <c r="O7" s="328">
        <f>+C79</f>
        <v>722856.96500000008</v>
      </c>
    </row>
    <row r="8" spans="1:15" x14ac:dyDescent="0.15">
      <c r="A8" s="193" t="s">
        <v>1002</v>
      </c>
      <c r="B8" s="193"/>
      <c r="C8" s="329">
        <v>135037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93014.96500000004</v>
      </c>
      <c r="O8" s="329">
        <f>O7+G8-I8-L8</f>
        <v>722856.96500000008</v>
      </c>
    </row>
    <row r="9" spans="1:15" x14ac:dyDescent="0.15">
      <c r="A9" s="193" t="s">
        <v>1003</v>
      </c>
      <c r="B9" s="193"/>
      <c r="C9" s="329">
        <v>135080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93014.96500000004</v>
      </c>
      <c r="O9" s="329">
        <f t="shared" ref="O9" si="1">O8+G9-I9-L9</f>
        <v>722856.96500000008</v>
      </c>
    </row>
    <row r="10" spans="1:15" x14ac:dyDescent="0.15">
      <c r="A10" s="193" t="s">
        <v>1004</v>
      </c>
      <c r="B10" s="193"/>
      <c r="C10" s="329">
        <v>179870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4" si="2">+N9-I10-L10</f>
        <v>93014.96500000004</v>
      </c>
      <c r="O10" s="329">
        <f t="shared" ref="O10:O74" si="3">O9+G10-I10-L10</f>
        <v>722856.96500000008</v>
      </c>
    </row>
    <row r="11" spans="1:15" x14ac:dyDescent="0.15">
      <c r="A11" s="193" t="s">
        <v>1005</v>
      </c>
      <c r="B11" s="193"/>
      <c r="C11" s="329">
        <v>179855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93014.96500000004</v>
      </c>
      <c r="O11" s="329">
        <f t="shared" si="3"/>
        <v>722856.96500000008</v>
      </c>
    </row>
    <row r="12" spans="1:15" x14ac:dyDescent="0.15">
      <c r="A12" s="193"/>
      <c r="B12" s="193"/>
      <c r="C12" s="329"/>
      <c r="D12" s="200"/>
      <c r="E12" s="193"/>
      <c r="F12" s="203"/>
      <c r="G12" s="329"/>
      <c r="H12" s="200" t="s">
        <v>1013</v>
      </c>
      <c r="I12" s="329">
        <v>3619.3199999999997</v>
      </c>
      <c r="J12" s="193" t="s">
        <v>963</v>
      </c>
      <c r="K12" s="193"/>
      <c r="L12" s="329"/>
      <c r="M12" s="207"/>
      <c r="N12" s="329">
        <f t="shared" si="2"/>
        <v>89395.645000000048</v>
      </c>
      <c r="O12" s="329">
        <f t="shared" si="3"/>
        <v>719237.64500000014</v>
      </c>
    </row>
    <row r="13" spans="1:15" x14ac:dyDescent="0.15">
      <c r="A13" s="193"/>
      <c r="B13" s="193"/>
      <c r="C13" s="329"/>
      <c r="D13" s="200"/>
      <c r="E13" s="193"/>
      <c r="F13" s="203"/>
      <c r="G13" s="329"/>
      <c r="H13" s="200" t="s">
        <v>1014</v>
      </c>
      <c r="I13" s="329">
        <v>6665.17</v>
      </c>
      <c r="J13" s="193" t="s">
        <v>963</v>
      </c>
      <c r="K13" s="193"/>
      <c r="L13" s="329"/>
      <c r="M13" s="193"/>
      <c r="N13" s="329">
        <f t="shared" si="2"/>
        <v>82730.475000000049</v>
      </c>
      <c r="O13" s="329">
        <f t="shared" si="3"/>
        <v>712572.47500000009</v>
      </c>
    </row>
    <row r="14" spans="1:15" x14ac:dyDescent="0.15">
      <c r="A14" s="193"/>
      <c r="B14" s="193"/>
      <c r="C14" s="329"/>
      <c r="D14" s="200"/>
      <c r="E14" s="193"/>
      <c r="F14" s="203"/>
      <c r="G14" s="329"/>
      <c r="H14" s="200" t="s">
        <v>1015</v>
      </c>
      <c r="I14" s="329">
        <v>9910.9308000000001</v>
      </c>
      <c r="J14" s="193" t="s">
        <v>963</v>
      </c>
      <c r="K14" s="193"/>
      <c r="L14" s="329"/>
      <c r="M14" s="193"/>
      <c r="N14" s="329">
        <f t="shared" si="2"/>
        <v>72819.544200000048</v>
      </c>
      <c r="O14" s="329">
        <f t="shared" si="3"/>
        <v>702661.54420000012</v>
      </c>
    </row>
    <row r="15" spans="1:15" x14ac:dyDescent="0.15">
      <c r="A15" s="193"/>
      <c r="B15" s="193"/>
      <c r="C15" s="329"/>
      <c r="D15" s="200"/>
      <c r="E15" s="193"/>
      <c r="F15" s="203"/>
      <c r="G15" s="329"/>
      <c r="H15" s="200" t="s">
        <v>1016</v>
      </c>
      <c r="I15" s="329">
        <v>6420.17</v>
      </c>
      <c r="J15" s="193" t="s">
        <v>963</v>
      </c>
      <c r="K15" s="193"/>
      <c r="L15" s="329"/>
      <c r="M15" s="193"/>
      <c r="N15" s="329">
        <f t="shared" si="2"/>
        <v>66399.374200000049</v>
      </c>
      <c r="O15" s="329">
        <f t="shared" si="3"/>
        <v>696241.37420000008</v>
      </c>
    </row>
    <row r="16" spans="1:15" x14ac:dyDescent="0.15">
      <c r="A16" s="193"/>
      <c r="B16" s="193"/>
      <c r="C16" s="329"/>
      <c r="D16" s="200"/>
      <c r="E16" s="193"/>
      <c r="F16" s="203"/>
      <c r="G16" s="329"/>
      <c r="H16" s="200" t="s">
        <v>1017</v>
      </c>
      <c r="I16" s="329">
        <v>6448.15</v>
      </c>
      <c r="J16" s="193" t="s">
        <v>963</v>
      </c>
      <c r="K16" s="193"/>
      <c r="L16" s="329"/>
      <c r="M16" s="193"/>
      <c r="N16" s="329">
        <f t="shared" si="2"/>
        <v>59951.224200000048</v>
      </c>
      <c r="O16" s="329">
        <f t="shared" si="3"/>
        <v>689793.22420000006</v>
      </c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1018</v>
      </c>
      <c r="I17" s="329">
        <v>6891.6100000000006</v>
      </c>
      <c r="J17" s="193" t="s">
        <v>963</v>
      </c>
      <c r="K17" s="193"/>
      <c r="L17" s="329"/>
      <c r="M17" s="193"/>
      <c r="N17" s="329">
        <f t="shared" si="2"/>
        <v>53059.614200000047</v>
      </c>
      <c r="O17" s="329">
        <f t="shared" si="3"/>
        <v>682901.61420000007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1019</v>
      </c>
      <c r="I18" s="329">
        <v>6447.49</v>
      </c>
      <c r="J18" s="193" t="s">
        <v>963</v>
      </c>
      <c r="K18" s="193"/>
      <c r="L18" s="329"/>
      <c r="M18" s="193"/>
      <c r="N18" s="329">
        <f t="shared" si="2"/>
        <v>46612.124200000049</v>
      </c>
      <c r="O18" s="329">
        <f t="shared" si="3"/>
        <v>676454.12420000008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1020</v>
      </c>
      <c r="I19" s="329">
        <v>11157.001199999999</v>
      </c>
      <c r="J19" s="193" t="s">
        <v>963</v>
      </c>
      <c r="K19" s="193"/>
      <c r="L19" s="329"/>
      <c r="M19" s="193"/>
      <c r="N19" s="329">
        <f t="shared" si="2"/>
        <v>35455.123000000051</v>
      </c>
      <c r="O19" s="329">
        <f t="shared" si="3"/>
        <v>665297.12300000014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1021</v>
      </c>
      <c r="I20" s="329">
        <v>6661.5300000000007</v>
      </c>
      <c r="J20" s="193" t="s">
        <v>963</v>
      </c>
      <c r="K20" s="193"/>
      <c r="L20" s="329"/>
      <c r="M20" s="193"/>
      <c r="N20" s="329">
        <f t="shared" si="2"/>
        <v>28793.593000000052</v>
      </c>
      <c r="O20" s="329">
        <f t="shared" si="3"/>
        <v>658635.59300000011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1022</v>
      </c>
      <c r="I21" s="329">
        <v>4771.74</v>
      </c>
      <c r="J21" s="193" t="s">
        <v>963</v>
      </c>
      <c r="K21" s="193"/>
      <c r="L21" s="329"/>
      <c r="M21" s="193"/>
      <c r="N21" s="329">
        <f t="shared" si="2"/>
        <v>24021.853000000054</v>
      </c>
      <c r="O21" s="329">
        <f t="shared" si="3"/>
        <v>653863.85300000012</v>
      </c>
      <c r="P21" s="259"/>
    </row>
    <row r="22" spans="1:16" x14ac:dyDescent="0.15">
      <c r="A22" s="193"/>
      <c r="B22" s="193"/>
      <c r="C22" s="329"/>
      <c r="D22" s="200" t="s">
        <v>1023</v>
      </c>
      <c r="E22" s="193" t="s">
        <v>54</v>
      </c>
      <c r="F22" s="203" t="s">
        <v>1044</v>
      </c>
      <c r="G22" s="329">
        <v>132726</v>
      </c>
      <c r="H22" s="200" t="s">
        <v>1023</v>
      </c>
      <c r="I22" s="329">
        <v>4770.76</v>
      </c>
      <c r="J22" s="193" t="s">
        <v>963</v>
      </c>
      <c r="K22" s="193" t="s">
        <v>1047</v>
      </c>
      <c r="L22" s="329">
        <v>2113.35</v>
      </c>
      <c r="M22" s="193" t="s">
        <v>963</v>
      </c>
      <c r="N22" s="329">
        <f t="shared" si="2"/>
        <v>17137.743000000053</v>
      </c>
      <c r="O22" s="329">
        <f t="shared" si="3"/>
        <v>779705.74300000013</v>
      </c>
      <c r="P22" s="259"/>
    </row>
    <row r="23" spans="1:16" x14ac:dyDescent="0.15">
      <c r="A23" s="193"/>
      <c r="B23" s="193"/>
      <c r="C23" s="329"/>
      <c r="D23" s="200" t="s">
        <v>1024</v>
      </c>
      <c r="E23" s="193" t="s">
        <v>54</v>
      </c>
      <c r="F23" s="203" t="s">
        <v>1045</v>
      </c>
      <c r="G23" s="329">
        <v>134734</v>
      </c>
      <c r="H23" s="200" t="s">
        <v>1024</v>
      </c>
      <c r="I23" s="329">
        <v>9172.1099999999988</v>
      </c>
      <c r="J23" s="193" t="s">
        <v>963</v>
      </c>
      <c r="K23" s="193"/>
      <c r="L23" s="329"/>
      <c r="M23" s="193"/>
      <c r="N23" s="329">
        <f t="shared" ref="N23:N28" si="4">+N22-I23-L23</f>
        <v>7965.6330000000544</v>
      </c>
      <c r="O23" s="329">
        <f t="shared" ref="O23:O28" si="5">O22+G23-I23-L23</f>
        <v>905267.63300000015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1025</v>
      </c>
      <c r="I24" s="329">
        <v>7965.6329999999998</v>
      </c>
      <c r="J24" s="193" t="s">
        <v>963</v>
      </c>
      <c r="K24" s="193"/>
      <c r="L24" s="329"/>
      <c r="M24" s="193"/>
      <c r="N24" s="329">
        <f t="shared" si="4"/>
        <v>5.4569682106375694E-11</v>
      </c>
      <c r="O24" s="329">
        <f t="shared" si="5"/>
        <v>897302.00000000012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1025</v>
      </c>
      <c r="I25" s="329">
        <v>1081.827</v>
      </c>
      <c r="J25" s="193" t="s">
        <v>1002</v>
      </c>
      <c r="K25" s="193"/>
      <c r="L25" s="329"/>
      <c r="M25" s="193"/>
      <c r="N25" s="329">
        <f>C8+N24-I25-L25</f>
        <v>133955.17300000007</v>
      </c>
      <c r="O25" s="329">
        <f t="shared" si="5"/>
        <v>896220.17300000007</v>
      </c>
      <c r="P25" s="259"/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1026</v>
      </c>
      <c r="I26" s="329">
        <v>5936.15</v>
      </c>
      <c r="J26" s="193" t="s">
        <v>1002</v>
      </c>
      <c r="K26" s="193"/>
      <c r="L26" s="329"/>
      <c r="M26" s="193"/>
      <c r="N26" s="329">
        <f t="shared" si="4"/>
        <v>128019.02300000007</v>
      </c>
      <c r="O26" s="329">
        <f t="shared" si="5"/>
        <v>890284.02300000004</v>
      </c>
      <c r="P26" s="259"/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1027</v>
      </c>
      <c r="I27" s="329">
        <v>4008.25</v>
      </c>
      <c r="J27" s="193" t="s">
        <v>1002</v>
      </c>
      <c r="K27" s="193"/>
      <c r="L27" s="329"/>
      <c r="M27" s="193"/>
      <c r="N27" s="329">
        <f t="shared" si="4"/>
        <v>124010.77300000007</v>
      </c>
      <c r="O27" s="329">
        <f t="shared" si="5"/>
        <v>886275.77300000004</v>
      </c>
      <c r="P27" s="259"/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1028</v>
      </c>
      <c r="I28" s="329">
        <v>6925.4400000000005</v>
      </c>
      <c r="J28" s="193" t="s">
        <v>1002</v>
      </c>
      <c r="K28" s="193"/>
      <c r="L28" s="329"/>
      <c r="M28" s="193"/>
      <c r="N28" s="329">
        <f t="shared" si="4"/>
        <v>117085.33300000007</v>
      </c>
      <c r="O28" s="329">
        <f t="shared" si="5"/>
        <v>879350.3330000001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1029</v>
      </c>
      <c r="I29" s="329">
        <v>6524.06</v>
      </c>
      <c r="J29" s="193" t="s">
        <v>1002</v>
      </c>
      <c r="K29" s="193"/>
      <c r="L29" s="329"/>
      <c r="M29" s="193"/>
      <c r="N29" s="329">
        <f t="shared" si="2"/>
        <v>110561.27300000007</v>
      </c>
      <c r="O29" s="329">
        <f t="shared" si="3"/>
        <v>872826.27300000004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1030</v>
      </c>
      <c r="I30" s="329">
        <v>12889.74</v>
      </c>
      <c r="J30" s="193" t="s">
        <v>1002</v>
      </c>
      <c r="K30" s="193" t="s">
        <v>1047</v>
      </c>
      <c r="L30" s="329">
        <v>1206.92</v>
      </c>
      <c r="M30" s="193" t="s">
        <v>1002</v>
      </c>
      <c r="N30" s="329">
        <f t="shared" si="2"/>
        <v>96464.61300000007</v>
      </c>
      <c r="O30" s="329">
        <f t="shared" si="3"/>
        <v>858729.61300000001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1031</v>
      </c>
      <c r="I31" s="329">
        <v>4205.16</v>
      </c>
      <c r="J31" s="193" t="s">
        <v>1002</v>
      </c>
      <c r="K31" s="193"/>
      <c r="L31" s="329"/>
      <c r="M31" s="193"/>
      <c r="N31" s="329">
        <f t="shared" si="2"/>
        <v>92259.453000000067</v>
      </c>
      <c r="O31" s="329">
        <f t="shared" si="3"/>
        <v>854524.45299999998</v>
      </c>
      <c r="P31" s="259"/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1032</v>
      </c>
      <c r="I32" s="329">
        <v>53256.450000000004</v>
      </c>
      <c r="J32" s="193" t="s">
        <v>1002</v>
      </c>
      <c r="K32" s="193"/>
      <c r="L32" s="329"/>
      <c r="M32" s="193"/>
      <c r="N32" s="329">
        <f t="shared" si="2"/>
        <v>39003.003000000062</v>
      </c>
      <c r="O32" s="329">
        <f t="shared" si="3"/>
        <v>801268.00300000003</v>
      </c>
      <c r="P32" s="259"/>
    </row>
    <row r="33" spans="1:16" x14ac:dyDescent="0.15">
      <c r="A33" s="193"/>
      <c r="B33" s="193"/>
      <c r="C33" s="329"/>
      <c r="D33" s="200"/>
      <c r="E33" s="193"/>
      <c r="F33" s="203"/>
      <c r="G33" s="329"/>
      <c r="H33" s="200" t="s">
        <v>1033</v>
      </c>
      <c r="I33" s="329">
        <v>8409.34</v>
      </c>
      <c r="J33" s="193" t="s">
        <v>1002</v>
      </c>
      <c r="K33" s="193"/>
      <c r="L33" s="329"/>
      <c r="M33" s="193"/>
      <c r="N33" s="329">
        <f t="shared" si="2"/>
        <v>30593.663000000062</v>
      </c>
      <c r="O33" s="329">
        <f t="shared" si="3"/>
        <v>792858.66300000006</v>
      </c>
      <c r="P33" s="259"/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1034</v>
      </c>
      <c r="I34" s="329">
        <v>1429.68</v>
      </c>
      <c r="J34" s="193" t="s">
        <v>1002</v>
      </c>
      <c r="K34" s="193"/>
      <c r="L34" s="329"/>
      <c r="M34" s="193"/>
      <c r="N34" s="329">
        <f t="shared" si="2"/>
        <v>29163.983000000062</v>
      </c>
      <c r="O34" s="329">
        <f t="shared" si="3"/>
        <v>791428.98300000001</v>
      </c>
      <c r="P34" s="259"/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1035</v>
      </c>
      <c r="I35" s="329">
        <v>4873.07</v>
      </c>
      <c r="J35" s="193" t="s">
        <v>1002</v>
      </c>
      <c r="K35" s="193"/>
      <c r="L35" s="329"/>
      <c r="M35" s="193"/>
      <c r="N35" s="329">
        <f t="shared" si="2"/>
        <v>24290.913000000062</v>
      </c>
      <c r="O35" s="329">
        <f t="shared" si="3"/>
        <v>786555.91300000006</v>
      </c>
    </row>
    <row r="36" spans="1:16" x14ac:dyDescent="0.15">
      <c r="A36" s="193"/>
      <c r="B36" s="193"/>
      <c r="C36" s="329"/>
      <c r="D36" s="200"/>
      <c r="E36" s="193"/>
      <c r="F36" s="203"/>
      <c r="G36" s="329"/>
      <c r="H36" s="200" t="s">
        <v>1036</v>
      </c>
      <c r="I36" s="329">
        <v>5249.39</v>
      </c>
      <c r="J36" s="193" t="s">
        <v>1002</v>
      </c>
      <c r="K36" s="193"/>
      <c r="L36" s="329"/>
      <c r="M36" s="193"/>
      <c r="N36" s="329">
        <f t="shared" si="2"/>
        <v>19041.523000000063</v>
      </c>
      <c r="O36" s="329">
        <f t="shared" si="3"/>
        <v>781306.52300000004</v>
      </c>
    </row>
    <row r="37" spans="1:16" x14ac:dyDescent="0.15">
      <c r="A37" s="193"/>
      <c r="B37" s="193"/>
      <c r="C37" s="329"/>
      <c r="D37" s="200" t="s">
        <v>1037</v>
      </c>
      <c r="E37" s="193" t="s">
        <v>54</v>
      </c>
      <c r="F37" s="203" t="s">
        <v>1046</v>
      </c>
      <c r="G37" s="329">
        <v>134860</v>
      </c>
      <c r="H37" s="200" t="s">
        <v>1037</v>
      </c>
      <c r="I37" s="329">
        <v>5002.8500000000004</v>
      </c>
      <c r="J37" s="193" t="s">
        <v>1002</v>
      </c>
      <c r="K37" s="193"/>
      <c r="L37" s="329"/>
      <c r="M37" s="193"/>
      <c r="N37" s="329">
        <f t="shared" si="2"/>
        <v>14038.673000000063</v>
      </c>
      <c r="O37" s="329">
        <f t="shared" si="3"/>
        <v>911163.67300000007</v>
      </c>
    </row>
    <row r="38" spans="1:16" x14ac:dyDescent="0.15">
      <c r="A38" s="193"/>
      <c r="B38" s="193"/>
      <c r="C38" s="329"/>
      <c r="D38" s="200"/>
      <c r="E38" s="193"/>
      <c r="F38" s="203"/>
      <c r="G38" s="329"/>
      <c r="H38" s="200" t="s">
        <v>1038</v>
      </c>
      <c r="I38" s="329">
        <v>3508.59</v>
      </c>
      <c r="J38" s="193" t="s">
        <v>1002</v>
      </c>
      <c r="K38" s="193"/>
      <c r="L38" s="329"/>
      <c r="M38" s="193"/>
      <c r="N38" s="329">
        <f t="shared" si="2"/>
        <v>10530.083000000062</v>
      </c>
      <c r="O38" s="329">
        <f t="shared" si="3"/>
        <v>907655.0830000001</v>
      </c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1039</v>
      </c>
      <c r="I39" s="329">
        <v>7401.95</v>
      </c>
      <c r="J39" s="193" t="s">
        <v>1002</v>
      </c>
      <c r="K39" s="193"/>
      <c r="L39" s="329"/>
      <c r="M39" s="203"/>
      <c r="N39" s="329">
        <f t="shared" si="2"/>
        <v>3128.1330000000626</v>
      </c>
      <c r="O39" s="329">
        <f t="shared" si="3"/>
        <v>900253.13300000015</v>
      </c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1040</v>
      </c>
      <c r="I40" s="329">
        <v>3128.1329999999998</v>
      </c>
      <c r="J40" s="193" t="s">
        <v>1002</v>
      </c>
      <c r="K40" s="193"/>
      <c r="L40" s="329"/>
      <c r="M40" s="193"/>
      <c r="N40" s="329">
        <f t="shared" si="2"/>
        <v>6.2755134422332048E-11</v>
      </c>
      <c r="O40" s="329">
        <f t="shared" si="3"/>
        <v>897125.00000000012</v>
      </c>
    </row>
    <row r="41" spans="1:16" x14ac:dyDescent="0.15">
      <c r="A41" s="193"/>
      <c r="B41" s="193"/>
      <c r="C41" s="329"/>
      <c r="D41" s="200"/>
      <c r="E41" s="193"/>
      <c r="F41" s="203"/>
      <c r="G41" s="329"/>
      <c r="H41" s="200" t="s">
        <v>1040</v>
      </c>
      <c r="I41" s="329">
        <v>6473.357</v>
      </c>
      <c r="J41" s="193" t="s">
        <v>1003</v>
      </c>
      <c r="K41" s="193"/>
      <c r="L41" s="329"/>
      <c r="M41" s="193"/>
      <c r="N41" s="329">
        <f>C9+N40-I41-L41</f>
        <v>128606.64300000005</v>
      </c>
      <c r="O41" s="329">
        <f t="shared" si="3"/>
        <v>890651.64300000016</v>
      </c>
    </row>
    <row r="42" spans="1:16" x14ac:dyDescent="0.15">
      <c r="A42" s="193"/>
      <c r="B42" s="193"/>
      <c r="C42" s="329"/>
      <c r="D42" s="200"/>
      <c r="E42" s="193"/>
      <c r="F42" s="203"/>
      <c r="G42" s="329"/>
      <c r="H42" s="200" t="s">
        <v>1041</v>
      </c>
      <c r="I42" s="329">
        <v>1199.81</v>
      </c>
      <c r="J42" s="193" t="s">
        <v>1003</v>
      </c>
      <c r="K42" s="193"/>
      <c r="L42" s="329"/>
      <c r="M42" s="193"/>
      <c r="N42" s="329">
        <f t="shared" si="2"/>
        <v>127406.83300000006</v>
      </c>
      <c r="O42" s="329">
        <f t="shared" si="3"/>
        <v>889451.8330000001</v>
      </c>
    </row>
    <row r="43" spans="1:16" x14ac:dyDescent="0.15">
      <c r="A43" s="193"/>
      <c r="B43" s="193"/>
      <c r="C43" s="329"/>
      <c r="D43" s="200"/>
      <c r="E43" s="193"/>
      <c r="F43" s="203"/>
      <c r="G43" s="329"/>
      <c r="H43" s="200" t="s">
        <v>1042</v>
      </c>
      <c r="I43" s="329">
        <v>7828.2999999999993</v>
      </c>
      <c r="J43" s="193" t="s">
        <v>1003</v>
      </c>
      <c r="K43" s="193"/>
      <c r="L43" s="329"/>
      <c r="M43" s="193"/>
      <c r="N43" s="329">
        <f t="shared" si="2"/>
        <v>119578.53300000005</v>
      </c>
      <c r="O43" s="329">
        <f t="shared" si="3"/>
        <v>881623.53300000005</v>
      </c>
    </row>
    <row r="44" spans="1:16" x14ac:dyDescent="0.15">
      <c r="A44" s="193"/>
      <c r="B44" s="193"/>
      <c r="C44" s="329"/>
      <c r="D44" s="200"/>
      <c r="E44" s="193"/>
      <c r="F44" s="203"/>
      <c r="G44" s="329"/>
      <c r="H44" s="200" t="s">
        <v>1043</v>
      </c>
      <c r="I44" s="329">
        <v>7479.04</v>
      </c>
      <c r="J44" s="193" t="s">
        <v>1003</v>
      </c>
      <c r="K44" s="193"/>
      <c r="L44" s="329"/>
      <c r="M44" s="193"/>
      <c r="N44" s="329">
        <f t="shared" si="2"/>
        <v>112099.49300000006</v>
      </c>
      <c r="O44" s="329">
        <f t="shared" si="3"/>
        <v>874144.49300000002</v>
      </c>
    </row>
    <row r="45" spans="1:16" hidden="1" x14ac:dyDescent="0.15">
      <c r="A45" s="193"/>
      <c r="B45" s="193"/>
      <c r="C45" s="329"/>
      <c r="D45" s="200"/>
      <c r="E45" s="193"/>
      <c r="F45" s="203"/>
      <c r="G45" s="329"/>
      <c r="H45" s="200"/>
      <c r="I45" s="329"/>
      <c r="J45" s="193"/>
      <c r="K45" s="193"/>
      <c r="L45" s="329"/>
      <c r="M45" s="193"/>
      <c r="N45" s="329">
        <f t="shared" si="2"/>
        <v>112099.49300000006</v>
      </c>
      <c r="O45" s="329">
        <f t="shared" si="3"/>
        <v>874144.49300000002</v>
      </c>
    </row>
    <row r="46" spans="1:16" hidden="1" x14ac:dyDescent="0.15">
      <c r="A46" s="193"/>
      <c r="B46" s="193"/>
      <c r="C46" s="329"/>
      <c r="D46" s="200"/>
      <c r="E46" s="193"/>
      <c r="F46" s="203"/>
      <c r="G46" s="329"/>
      <c r="H46" s="200"/>
      <c r="I46" s="329"/>
      <c r="J46" s="193"/>
      <c r="K46" s="193"/>
      <c r="L46" s="329"/>
      <c r="M46" s="193"/>
      <c r="N46" s="329">
        <f t="shared" si="2"/>
        <v>112099.49300000006</v>
      </c>
      <c r="O46" s="329">
        <f t="shared" si="3"/>
        <v>874144.49300000002</v>
      </c>
    </row>
    <row r="47" spans="1:16" hidden="1" x14ac:dyDescent="0.15">
      <c r="A47" s="193"/>
      <c r="B47" s="193"/>
      <c r="C47" s="329"/>
      <c r="D47" s="200"/>
      <c r="E47" s="193"/>
      <c r="F47" s="203"/>
      <c r="G47" s="329"/>
      <c r="H47" s="200"/>
      <c r="I47" s="329"/>
      <c r="J47" s="193"/>
      <c r="K47" s="193"/>
      <c r="L47" s="329"/>
      <c r="M47" s="193"/>
      <c r="N47" s="329">
        <f t="shared" si="2"/>
        <v>112099.49300000006</v>
      </c>
      <c r="O47" s="329">
        <f t="shared" si="3"/>
        <v>874144.49300000002</v>
      </c>
    </row>
    <row r="48" spans="1:16" hidden="1" x14ac:dyDescent="0.15">
      <c r="A48" s="193"/>
      <c r="B48" s="193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193"/>
      <c r="N48" s="329">
        <f t="shared" si="2"/>
        <v>112099.49300000006</v>
      </c>
      <c r="O48" s="329">
        <f t="shared" si="3"/>
        <v>874144.49300000002</v>
      </c>
    </row>
    <row r="49" spans="1:16" hidden="1" x14ac:dyDescent="0.15">
      <c r="A49" s="193"/>
      <c r="B49" s="198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2"/>
        <v>112099.49300000006</v>
      </c>
      <c r="O49" s="329">
        <f t="shared" si="3"/>
        <v>874144.49300000002</v>
      </c>
    </row>
    <row r="50" spans="1:16" hidden="1" x14ac:dyDescent="0.15">
      <c r="A50" s="193"/>
      <c r="B50" s="198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112099.49300000006</v>
      </c>
      <c r="O50" s="329">
        <f t="shared" si="3"/>
        <v>874144.49300000002</v>
      </c>
    </row>
    <row r="51" spans="1:16" hidden="1" x14ac:dyDescent="0.15">
      <c r="A51" s="193"/>
      <c r="B51" s="198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193"/>
      <c r="N51" s="329">
        <f t="shared" si="2"/>
        <v>112099.49300000006</v>
      </c>
      <c r="O51" s="329">
        <f t="shared" si="3"/>
        <v>874144.49300000002</v>
      </c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193"/>
      <c r="K52" s="193"/>
      <c r="L52" s="329"/>
      <c r="M52" s="203"/>
      <c r="N52" s="329">
        <f t="shared" si="2"/>
        <v>112099.49300000006</v>
      </c>
      <c r="O52" s="329">
        <f t="shared" si="3"/>
        <v>874144.49300000002</v>
      </c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203"/>
      <c r="K53" s="193"/>
      <c r="L53" s="329"/>
      <c r="M53" s="193"/>
      <c r="N53" s="329">
        <f t="shared" si="2"/>
        <v>112099.49300000006</v>
      </c>
      <c r="O53" s="329">
        <f t="shared" si="3"/>
        <v>874144.49300000002</v>
      </c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203"/>
      <c r="K54" s="193"/>
      <c r="L54" s="329"/>
      <c r="M54" s="203"/>
      <c r="N54" s="329">
        <f t="shared" si="2"/>
        <v>112099.49300000006</v>
      </c>
      <c r="O54" s="329">
        <f t="shared" si="3"/>
        <v>874144.49300000002</v>
      </c>
    </row>
    <row r="55" spans="1:16" hidden="1" x14ac:dyDescent="0.15">
      <c r="A55" s="193"/>
      <c r="B55" s="198"/>
      <c r="C55" s="329"/>
      <c r="D55" s="200"/>
      <c r="E55" s="193"/>
      <c r="F55" s="203"/>
      <c r="G55" s="329"/>
      <c r="H55" s="200"/>
      <c r="I55" s="329"/>
      <c r="J55" s="193"/>
      <c r="K55" s="193"/>
      <c r="L55" s="329"/>
      <c r="M55" s="203"/>
      <c r="N55" s="329">
        <f t="shared" si="2"/>
        <v>112099.49300000006</v>
      </c>
      <c r="O55" s="329">
        <f t="shared" si="3"/>
        <v>874144.49300000002</v>
      </c>
    </row>
    <row r="56" spans="1:16" hidden="1" x14ac:dyDescent="0.15">
      <c r="A56" s="193"/>
      <c r="B56" s="198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203"/>
      <c r="N56" s="329">
        <f t="shared" si="2"/>
        <v>112099.49300000006</v>
      </c>
      <c r="O56" s="329">
        <f t="shared" si="3"/>
        <v>874144.49300000002</v>
      </c>
      <c r="P56" s="259"/>
    </row>
    <row r="57" spans="1:16" hidden="1" x14ac:dyDescent="0.15">
      <c r="A57" s="193"/>
      <c r="B57" s="198"/>
      <c r="C57" s="329"/>
      <c r="D57" s="200"/>
      <c r="E57" s="193"/>
      <c r="F57" s="203"/>
      <c r="G57" s="329"/>
      <c r="H57" s="200"/>
      <c r="I57" s="329"/>
      <c r="J57" s="193"/>
      <c r="K57" s="193"/>
      <c r="L57" s="329"/>
      <c r="M57" s="203"/>
      <c r="N57" s="329">
        <f t="shared" si="2"/>
        <v>112099.49300000006</v>
      </c>
      <c r="O57" s="329">
        <f t="shared" si="3"/>
        <v>874144.49300000002</v>
      </c>
      <c r="P57" s="259"/>
    </row>
    <row r="58" spans="1:16" hidden="1" x14ac:dyDescent="0.15">
      <c r="A58" s="193"/>
      <c r="B58" s="198"/>
      <c r="C58" s="329"/>
      <c r="D58" s="200"/>
      <c r="E58" s="193"/>
      <c r="F58" s="205"/>
      <c r="G58" s="329"/>
      <c r="H58" s="200"/>
      <c r="I58" s="329"/>
      <c r="J58" s="203"/>
      <c r="K58" s="193"/>
      <c r="L58" s="329"/>
      <c r="M58" s="203"/>
      <c r="N58" s="329">
        <f t="shared" si="2"/>
        <v>112099.49300000006</v>
      </c>
      <c r="O58" s="329">
        <f t="shared" si="3"/>
        <v>874144.49300000002</v>
      </c>
      <c r="P58" s="259"/>
    </row>
    <row r="59" spans="1:16" hidden="1" x14ac:dyDescent="0.15">
      <c r="A59" s="193"/>
      <c r="B59" s="198"/>
      <c r="C59" s="329"/>
      <c r="D59" s="200"/>
      <c r="E59" s="193"/>
      <c r="F59" s="205"/>
      <c r="G59" s="329"/>
      <c r="H59" s="200"/>
      <c r="I59" s="329"/>
      <c r="J59" s="193"/>
      <c r="K59" s="193"/>
      <c r="L59" s="329"/>
      <c r="M59" s="203"/>
      <c r="N59" s="329">
        <f t="shared" si="2"/>
        <v>112099.49300000006</v>
      </c>
      <c r="O59" s="329">
        <f t="shared" si="3"/>
        <v>874144.49300000002</v>
      </c>
      <c r="P59" s="259"/>
    </row>
    <row r="60" spans="1:16" hidden="1" x14ac:dyDescent="0.15">
      <c r="A60" s="193"/>
      <c r="B60" s="198"/>
      <c r="C60" s="329"/>
      <c r="D60" s="200"/>
      <c r="E60" s="193"/>
      <c r="F60" s="205"/>
      <c r="G60" s="329"/>
      <c r="H60" s="200"/>
      <c r="I60" s="329"/>
      <c r="J60" s="193"/>
      <c r="K60" s="193"/>
      <c r="L60" s="329"/>
      <c r="M60" s="203"/>
      <c r="N60" s="329">
        <f t="shared" si="2"/>
        <v>112099.49300000006</v>
      </c>
      <c r="O60" s="329">
        <f t="shared" si="3"/>
        <v>874144.49300000002</v>
      </c>
      <c r="P60" s="259"/>
    </row>
    <row r="61" spans="1:16" hidden="1" x14ac:dyDescent="0.15">
      <c r="A61" s="193"/>
      <c r="B61" s="198"/>
      <c r="C61" s="329"/>
      <c r="D61" s="200"/>
      <c r="E61" s="193"/>
      <c r="F61" s="205"/>
      <c r="G61" s="329"/>
      <c r="H61" s="200"/>
      <c r="I61" s="329"/>
      <c r="J61" s="193"/>
      <c r="K61" s="193"/>
      <c r="L61" s="329"/>
      <c r="M61" s="203"/>
      <c r="N61" s="329">
        <f t="shared" si="2"/>
        <v>112099.49300000006</v>
      </c>
      <c r="O61" s="329">
        <f t="shared" si="3"/>
        <v>874144.49300000002</v>
      </c>
      <c r="P61" s="259"/>
    </row>
    <row r="62" spans="1:16" hidden="1" x14ac:dyDescent="0.15">
      <c r="A62" s="193"/>
      <c r="B62" s="198"/>
      <c r="C62" s="329"/>
      <c r="D62" s="200"/>
      <c r="E62" s="193"/>
      <c r="F62" s="205"/>
      <c r="G62" s="329"/>
      <c r="H62" s="200"/>
      <c r="I62" s="329"/>
      <c r="J62" s="193"/>
      <c r="K62" s="193"/>
      <c r="L62" s="329"/>
      <c r="M62" s="203"/>
      <c r="N62" s="329">
        <f t="shared" si="2"/>
        <v>112099.49300000006</v>
      </c>
      <c r="O62" s="329">
        <f t="shared" si="3"/>
        <v>874144.49300000002</v>
      </c>
      <c r="P62" s="259"/>
    </row>
    <row r="63" spans="1:16" hidden="1" x14ac:dyDescent="0.15">
      <c r="A63" s="193"/>
      <c r="B63" s="198"/>
      <c r="C63" s="329"/>
      <c r="D63" s="200"/>
      <c r="E63" s="193"/>
      <c r="F63" s="205"/>
      <c r="G63" s="329"/>
      <c r="H63" s="200"/>
      <c r="I63" s="329"/>
      <c r="J63" s="203"/>
      <c r="K63" s="193"/>
      <c r="L63" s="329"/>
      <c r="M63" s="203"/>
      <c r="N63" s="329">
        <f t="shared" si="2"/>
        <v>112099.49300000006</v>
      </c>
      <c r="O63" s="329">
        <f t="shared" si="3"/>
        <v>874144.49300000002</v>
      </c>
      <c r="P63" s="259"/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203"/>
      <c r="K64" s="193"/>
      <c r="L64" s="329"/>
      <c r="M64" s="203"/>
      <c r="N64" s="329">
        <f t="shared" si="2"/>
        <v>112099.49300000006</v>
      </c>
      <c r="O64" s="329">
        <f t="shared" si="3"/>
        <v>874144.49300000002</v>
      </c>
      <c r="P64" s="259"/>
    </row>
    <row r="65" spans="1:16" hidden="1" x14ac:dyDescent="0.15">
      <c r="A65" s="193"/>
      <c r="B65" s="198"/>
      <c r="C65" s="329"/>
      <c r="D65" s="200"/>
      <c r="E65" s="193"/>
      <c r="F65" s="203"/>
      <c r="G65" s="329"/>
      <c r="H65" s="200"/>
      <c r="I65" s="329"/>
      <c r="J65" s="203"/>
      <c r="K65" s="193"/>
      <c r="L65" s="329"/>
      <c r="M65" s="203"/>
      <c r="N65" s="329">
        <f t="shared" si="2"/>
        <v>112099.49300000006</v>
      </c>
      <c r="O65" s="329">
        <f t="shared" si="3"/>
        <v>874144.49300000002</v>
      </c>
      <c r="P65" s="259"/>
    </row>
    <row r="66" spans="1:16" hidden="1" x14ac:dyDescent="0.15">
      <c r="A66" s="193"/>
      <c r="B66" s="198"/>
      <c r="C66" s="329"/>
      <c r="D66" s="200"/>
      <c r="E66" s="193"/>
      <c r="F66" s="203"/>
      <c r="G66" s="329"/>
      <c r="H66" s="200"/>
      <c r="I66" s="329"/>
      <c r="J66" s="193"/>
      <c r="K66" s="193"/>
      <c r="L66" s="329"/>
      <c r="M66" s="203"/>
      <c r="N66" s="329">
        <f t="shared" si="2"/>
        <v>112099.49300000006</v>
      </c>
      <c r="O66" s="329">
        <f t="shared" si="3"/>
        <v>874144.49300000002</v>
      </c>
      <c r="P66" s="259"/>
    </row>
    <row r="67" spans="1:16" hidden="1" x14ac:dyDescent="0.15">
      <c r="A67" s="193"/>
      <c r="B67" s="198"/>
      <c r="C67" s="329"/>
      <c r="D67" s="200"/>
      <c r="E67" s="193"/>
      <c r="F67" s="203"/>
      <c r="G67" s="329"/>
      <c r="H67" s="200"/>
      <c r="I67" s="329"/>
      <c r="J67" s="193"/>
      <c r="K67" s="193"/>
      <c r="L67" s="329"/>
      <c r="M67" s="203"/>
      <c r="N67" s="329">
        <f t="shared" si="2"/>
        <v>112099.49300000006</v>
      </c>
      <c r="O67" s="329">
        <f t="shared" si="3"/>
        <v>874144.49300000002</v>
      </c>
      <c r="P67" s="259"/>
    </row>
    <row r="68" spans="1:16" hidden="1" x14ac:dyDescent="0.15">
      <c r="A68" s="193"/>
      <c r="B68" s="198"/>
      <c r="C68" s="329"/>
      <c r="D68" s="200"/>
      <c r="E68" s="193"/>
      <c r="F68" s="203"/>
      <c r="G68" s="329"/>
      <c r="H68" s="200"/>
      <c r="I68" s="329"/>
      <c r="J68" s="193"/>
      <c r="K68" s="193"/>
      <c r="L68" s="329"/>
      <c r="M68" s="203"/>
      <c r="N68" s="329">
        <f t="shared" si="2"/>
        <v>112099.49300000006</v>
      </c>
      <c r="O68" s="329">
        <f t="shared" si="3"/>
        <v>874144.49300000002</v>
      </c>
      <c r="P68" s="259"/>
    </row>
    <row r="69" spans="1:16" hidden="1" x14ac:dyDescent="0.15">
      <c r="A69" s="193"/>
      <c r="B69" s="198"/>
      <c r="C69" s="329"/>
      <c r="D69" s="200"/>
      <c r="E69" s="193"/>
      <c r="F69" s="203"/>
      <c r="G69" s="329"/>
      <c r="H69" s="200"/>
      <c r="I69" s="329"/>
      <c r="J69" s="193"/>
      <c r="K69" s="193"/>
      <c r="L69" s="329"/>
      <c r="M69" s="203"/>
      <c r="N69" s="329">
        <f t="shared" si="2"/>
        <v>112099.49300000006</v>
      </c>
      <c r="O69" s="329">
        <f t="shared" si="3"/>
        <v>874144.49300000002</v>
      </c>
      <c r="P69" s="259"/>
    </row>
    <row r="70" spans="1:16" hidden="1" x14ac:dyDescent="0.15">
      <c r="A70" s="193"/>
      <c r="B70" s="198"/>
      <c r="C70" s="329"/>
      <c r="D70" s="200"/>
      <c r="E70" s="193"/>
      <c r="F70" s="203"/>
      <c r="G70" s="329"/>
      <c r="H70" s="200"/>
      <c r="I70" s="329"/>
      <c r="J70" s="193"/>
      <c r="K70" s="193"/>
      <c r="L70" s="329"/>
      <c r="M70" s="203"/>
      <c r="N70" s="329">
        <f t="shared" si="2"/>
        <v>112099.49300000006</v>
      </c>
      <c r="O70" s="329">
        <f t="shared" si="3"/>
        <v>874144.49300000002</v>
      </c>
      <c r="P70" s="259"/>
    </row>
    <row r="71" spans="1:16" hidden="1" x14ac:dyDescent="0.15">
      <c r="A71" s="193"/>
      <c r="B71" s="198"/>
      <c r="C71" s="329"/>
      <c r="D71" s="200"/>
      <c r="E71" s="193"/>
      <c r="F71" s="203"/>
      <c r="G71" s="329"/>
      <c r="H71" s="200"/>
      <c r="I71" s="329"/>
      <c r="J71" s="203"/>
      <c r="K71" s="193"/>
      <c r="L71" s="329"/>
      <c r="M71" s="193"/>
      <c r="N71" s="329">
        <f t="shared" si="2"/>
        <v>112099.49300000006</v>
      </c>
      <c r="O71" s="329">
        <f t="shared" si="3"/>
        <v>874144.49300000002</v>
      </c>
      <c r="P71" s="259"/>
    </row>
    <row r="72" spans="1:16" hidden="1" x14ac:dyDescent="0.15">
      <c r="A72" s="193"/>
      <c r="B72" s="193"/>
      <c r="C72" s="329"/>
      <c r="D72" s="204"/>
      <c r="E72" s="193"/>
      <c r="F72" s="193"/>
      <c r="G72" s="329"/>
      <c r="H72" s="204"/>
      <c r="I72" s="329"/>
      <c r="J72" s="203"/>
      <c r="K72" s="193"/>
      <c r="L72" s="329"/>
      <c r="M72" s="203"/>
      <c r="N72" s="329">
        <f t="shared" si="2"/>
        <v>112099.49300000006</v>
      </c>
      <c r="O72" s="329">
        <f t="shared" si="3"/>
        <v>874144.49300000002</v>
      </c>
    </row>
    <row r="73" spans="1:16" hidden="1" x14ac:dyDescent="0.15">
      <c r="A73" s="193"/>
      <c r="B73" s="193"/>
      <c r="C73" s="329"/>
      <c r="D73" s="204"/>
      <c r="E73" s="193"/>
      <c r="F73" s="203"/>
      <c r="G73" s="329"/>
      <c r="H73" s="204"/>
      <c r="I73" s="329"/>
      <c r="J73" s="203"/>
      <c r="K73" s="193"/>
      <c r="L73" s="329"/>
      <c r="M73" s="203"/>
      <c r="N73" s="329">
        <f t="shared" si="2"/>
        <v>112099.49300000006</v>
      </c>
      <c r="O73" s="329">
        <f t="shared" si="3"/>
        <v>874144.49300000002</v>
      </c>
    </row>
    <row r="74" spans="1:16" hidden="1" x14ac:dyDescent="0.15">
      <c r="A74" s="193"/>
      <c r="B74" s="193"/>
      <c r="C74" s="329"/>
      <c r="D74" s="204"/>
      <c r="E74" s="193"/>
      <c r="F74" s="203"/>
      <c r="G74" s="329"/>
      <c r="H74" s="204"/>
      <c r="I74" s="329"/>
      <c r="J74" s="193"/>
      <c r="K74" s="193"/>
      <c r="L74" s="329"/>
      <c r="M74" s="193"/>
      <c r="N74" s="329">
        <f t="shared" si="2"/>
        <v>112099.49300000006</v>
      </c>
      <c r="O74" s="329">
        <f t="shared" si="3"/>
        <v>874144.49300000002</v>
      </c>
    </row>
    <row r="75" spans="1:16" hidden="1" x14ac:dyDescent="0.15">
      <c r="A75" s="193"/>
      <c r="B75" s="193"/>
      <c r="C75" s="329"/>
      <c r="D75" s="204"/>
      <c r="E75" s="193"/>
      <c r="F75" s="203"/>
      <c r="G75" s="329"/>
      <c r="H75" s="204"/>
      <c r="I75" s="329"/>
      <c r="J75" s="193"/>
      <c r="K75" s="193"/>
      <c r="L75" s="329"/>
      <c r="M75" s="193"/>
      <c r="N75" s="329">
        <f t="shared" ref="N75:N78" si="6">+N74-I75-L75</f>
        <v>112099.49300000006</v>
      </c>
      <c r="O75" s="329">
        <f t="shared" ref="O75:O78" si="7">O74+G75-I75-L75</f>
        <v>874144.49300000002</v>
      </c>
    </row>
    <row r="76" spans="1:16" hidden="1" x14ac:dyDescent="0.15">
      <c r="A76" s="193"/>
      <c r="B76" s="193"/>
      <c r="C76" s="329"/>
      <c r="D76" s="204"/>
      <c r="E76" s="193"/>
      <c r="F76" s="203"/>
      <c r="G76" s="329"/>
      <c r="H76" s="204"/>
      <c r="I76" s="329"/>
      <c r="J76" s="193"/>
      <c r="K76" s="193"/>
      <c r="L76" s="329"/>
      <c r="M76" s="193"/>
      <c r="N76" s="329">
        <f t="shared" si="6"/>
        <v>112099.49300000006</v>
      </c>
      <c r="O76" s="329">
        <f t="shared" si="7"/>
        <v>874144.49300000002</v>
      </c>
    </row>
    <row r="77" spans="1:16" hidden="1" x14ac:dyDescent="0.15">
      <c r="A77" s="193"/>
      <c r="B77" s="193"/>
      <c r="C77" s="329"/>
      <c r="D77" s="204"/>
      <c r="E77" s="193"/>
      <c r="F77" s="193"/>
      <c r="G77" s="329"/>
      <c r="H77" s="204"/>
      <c r="I77" s="329"/>
      <c r="J77" s="193"/>
      <c r="K77" s="193"/>
      <c r="L77" s="329"/>
      <c r="M77" s="193"/>
      <c r="N77" s="329">
        <f t="shared" si="6"/>
        <v>112099.49300000006</v>
      </c>
      <c r="O77" s="329">
        <f t="shared" si="7"/>
        <v>874144.49300000002</v>
      </c>
    </row>
    <row r="78" spans="1:16" x14ac:dyDescent="0.15">
      <c r="A78" s="220"/>
      <c r="B78" s="220"/>
      <c r="C78" s="334"/>
      <c r="D78" s="222"/>
      <c r="E78" s="220"/>
      <c r="F78" s="220"/>
      <c r="G78" s="334"/>
      <c r="H78" s="222"/>
      <c r="I78" s="334"/>
      <c r="J78" s="220"/>
      <c r="K78" s="220"/>
      <c r="L78" s="334"/>
      <c r="M78" s="220"/>
      <c r="N78" s="329">
        <f t="shared" si="6"/>
        <v>112099.49300000006</v>
      </c>
      <c r="O78" s="329">
        <f t="shared" si="7"/>
        <v>874144.49300000002</v>
      </c>
    </row>
    <row r="79" spans="1:16" x14ac:dyDescent="0.15">
      <c r="A79" s="224"/>
      <c r="B79" s="224"/>
      <c r="C79" s="335">
        <f>SUM(C7:C78)</f>
        <v>722856.96500000008</v>
      </c>
      <c r="D79" s="224"/>
      <c r="E79" s="224"/>
      <c r="F79" s="224"/>
      <c r="G79" s="335">
        <f>SUM(G7:G77)</f>
        <v>402320</v>
      </c>
      <c r="H79" s="226"/>
      <c r="I79" s="335">
        <f>SUM(I7:I77)</f>
        <v>247712.20200000002</v>
      </c>
      <c r="J79" s="224"/>
      <c r="K79" s="224"/>
      <c r="L79" s="335">
        <f>SUM(L9:L77)</f>
        <v>3320.27</v>
      </c>
      <c r="M79" s="224"/>
      <c r="N79" s="227"/>
      <c r="O79" s="228">
        <f>C79+G79-I79-L79</f>
        <v>874144.49300000002</v>
      </c>
      <c r="P79" s="259"/>
    </row>
    <row r="80" spans="1:16" x14ac:dyDescent="0.15">
      <c r="A80" s="230"/>
      <c r="B80" s="615"/>
      <c r="C80" s="615"/>
      <c r="D80" s="615"/>
      <c r="E80" s="231"/>
      <c r="F80" s="368"/>
      <c r="G80" s="232"/>
      <c r="H80" s="233"/>
      <c r="I80" s="234"/>
      <c r="J80" s="272"/>
      <c r="K80" s="235" t="s">
        <v>200</v>
      </c>
      <c r="L80" s="236">
        <f>+L79+I79</f>
        <v>251032.47200000001</v>
      </c>
      <c r="M80" s="284"/>
      <c r="N80" s="330">
        <f>+N78</f>
        <v>112099.49300000006</v>
      </c>
      <c r="O80" s="331" t="s">
        <v>1003</v>
      </c>
      <c r="P80" s="259"/>
    </row>
    <row r="81" spans="1:16" x14ac:dyDescent="0.15">
      <c r="A81" s="181"/>
      <c r="B81" s="369"/>
      <c r="C81" s="336"/>
      <c r="D81" s="369"/>
      <c r="E81" s="231"/>
      <c r="F81" s="368"/>
      <c r="G81" s="232"/>
      <c r="H81" s="233"/>
      <c r="I81" s="234"/>
      <c r="J81" s="273"/>
      <c r="K81" s="235"/>
      <c r="L81" s="236"/>
      <c r="M81" s="235"/>
      <c r="N81" s="330">
        <v>179870</v>
      </c>
      <c r="O81" s="332" t="s">
        <v>1004</v>
      </c>
    </row>
    <row r="82" spans="1:16" x14ac:dyDescent="0.15">
      <c r="A82" s="241"/>
      <c r="B82" s="369"/>
      <c r="C82" s="336"/>
      <c r="D82" s="369"/>
      <c r="E82" s="231"/>
      <c r="F82" s="368"/>
      <c r="G82" s="232"/>
      <c r="H82" s="233"/>
      <c r="I82" s="234"/>
      <c r="J82" s="273"/>
      <c r="K82" s="235"/>
      <c r="L82" s="236"/>
      <c r="M82" s="235"/>
      <c r="N82" s="330">
        <v>179855</v>
      </c>
      <c r="O82" s="331" t="s">
        <v>1005</v>
      </c>
    </row>
    <row r="83" spans="1:16" x14ac:dyDescent="0.15">
      <c r="A83" s="241" t="s">
        <v>963</v>
      </c>
      <c r="B83" s="369" t="s">
        <v>1009</v>
      </c>
      <c r="C83" s="336"/>
      <c r="D83" s="369"/>
      <c r="E83" s="231" t="s">
        <v>67</v>
      </c>
      <c r="F83" s="368">
        <v>46087131.859999999</v>
      </c>
      <c r="G83" s="232" t="s">
        <v>98</v>
      </c>
      <c r="H83" s="233">
        <v>40644</v>
      </c>
      <c r="I83" s="234" t="s">
        <v>199</v>
      </c>
      <c r="J83" s="273">
        <f>+L22</f>
        <v>2113.35</v>
      </c>
      <c r="K83" s="235"/>
      <c r="L83" s="236"/>
      <c r="M83" s="235"/>
      <c r="N83" s="330">
        <f>+G22</f>
        <v>132726</v>
      </c>
      <c r="O83" s="331" t="s">
        <v>1044</v>
      </c>
    </row>
    <row r="84" spans="1:16" x14ac:dyDescent="0.15">
      <c r="A84" s="241" t="s">
        <v>1002</v>
      </c>
      <c r="B84" s="370" t="s">
        <v>1048</v>
      </c>
      <c r="C84" s="336"/>
      <c r="D84" s="369"/>
      <c r="E84" s="231" t="s">
        <v>67</v>
      </c>
      <c r="F84" s="368">
        <v>117328553.69</v>
      </c>
      <c r="G84" s="232" t="s">
        <v>98</v>
      </c>
      <c r="H84" s="233">
        <v>40651</v>
      </c>
      <c r="I84" s="234" t="s">
        <v>199</v>
      </c>
      <c r="J84" s="273">
        <f>+L30</f>
        <v>1206.92</v>
      </c>
      <c r="K84" s="235"/>
      <c r="L84" s="236"/>
      <c r="M84" s="235"/>
      <c r="N84" s="330">
        <f>+G23</f>
        <v>134734</v>
      </c>
      <c r="O84" s="331" t="s">
        <v>1045</v>
      </c>
    </row>
    <row r="85" spans="1:16" ht="12" thickBot="1" x14ac:dyDescent="0.2">
      <c r="A85" s="241"/>
      <c r="B85" s="369"/>
      <c r="C85" s="336"/>
      <c r="D85" s="369"/>
      <c r="E85" s="231"/>
      <c r="F85" s="368"/>
      <c r="G85" s="232"/>
      <c r="H85" s="233"/>
      <c r="I85" s="234"/>
      <c r="J85" s="274">
        <f>SUM(J83:J84)</f>
        <v>3320.27</v>
      </c>
      <c r="K85" s="235"/>
      <c r="L85" s="236"/>
      <c r="M85" s="235"/>
      <c r="N85" s="330">
        <f>+G37</f>
        <v>134860</v>
      </c>
      <c r="O85" s="331" t="s">
        <v>1046</v>
      </c>
    </row>
    <row r="86" spans="1:16" ht="12" customHeight="1" thickTop="1" x14ac:dyDescent="0.15">
      <c r="A86" s="181" t="s">
        <v>869</v>
      </c>
      <c r="B86" s="181" t="s">
        <v>10</v>
      </c>
      <c r="C86" s="348" t="s">
        <v>1008</v>
      </c>
      <c r="D86" s="181" t="s">
        <v>871</v>
      </c>
      <c r="E86" s="181" t="s">
        <v>872</v>
      </c>
      <c r="F86" s="181" t="s">
        <v>18</v>
      </c>
      <c r="G86" s="232"/>
      <c r="H86" s="233"/>
      <c r="I86" s="234"/>
      <c r="J86" s="273"/>
      <c r="K86" s="235"/>
      <c r="L86" s="236"/>
      <c r="M86" s="235"/>
      <c r="N86" s="330"/>
      <c r="O86" s="331"/>
    </row>
    <row r="87" spans="1:16" ht="12" customHeight="1" x14ac:dyDescent="0.15">
      <c r="A87" s="241" t="s">
        <v>963</v>
      </c>
      <c r="B87" s="180">
        <v>2113</v>
      </c>
      <c r="C87" s="349">
        <v>25.478200000000001</v>
      </c>
      <c r="D87" s="350">
        <f>+(B87*C87)*0.01</f>
        <v>538.35436600000003</v>
      </c>
      <c r="E87" s="350">
        <f>+D87*0.1</f>
        <v>53.835436600000008</v>
      </c>
      <c r="F87" s="351">
        <f>+D87+E87</f>
        <v>592.18980260000001</v>
      </c>
      <c r="G87" s="232"/>
      <c r="H87" s="233"/>
      <c r="I87" s="234"/>
      <c r="J87" s="273"/>
      <c r="K87" s="235"/>
      <c r="L87" s="236"/>
      <c r="M87" s="235"/>
      <c r="N87" s="330"/>
      <c r="O87" s="331"/>
    </row>
    <row r="88" spans="1:16" ht="11.25" customHeight="1" x14ac:dyDescent="0.15">
      <c r="A88" s="241" t="s">
        <v>1002</v>
      </c>
      <c r="B88" s="180">
        <v>1207</v>
      </c>
      <c r="C88" s="349">
        <v>26.6083</v>
      </c>
      <c r="D88" s="350">
        <f>+(B88*C88)*0.01</f>
        <v>321.16218099999998</v>
      </c>
      <c r="E88" s="350">
        <f>+D88*0.1</f>
        <v>32.116218099999998</v>
      </c>
      <c r="F88" s="351">
        <f>+D88+E88</f>
        <v>353.2783991</v>
      </c>
      <c r="G88" s="232"/>
      <c r="H88" s="233"/>
      <c r="J88" s="273"/>
      <c r="K88" s="235"/>
      <c r="L88" s="236"/>
      <c r="M88" s="235"/>
      <c r="N88" s="330"/>
      <c r="O88" s="330"/>
    </row>
    <row r="89" spans="1:16" ht="12" thickBot="1" x14ac:dyDescent="0.2">
      <c r="B89" s="295">
        <f>SUM(B87:B88)</f>
        <v>3320</v>
      </c>
      <c r="C89" s="349"/>
      <c r="D89" s="352">
        <f>SUM(D87:D88)</f>
        <v>859.51654699999995</v>
      </c>
      <c r="E89" s="352">
        <f t="shared" ref="E89:F89" si="8">SUM(E87:E88)</f>
        <v>85.951654700000006</v>
      </c>
      <c r="F89" s="352">
        <f t="shared" si="8"/>
        <v>945.46820170000001</v>
      </c>
      <c r="G89" s="232"/>
      <c r="H89" s="233"/>
      <c r="I89" s="234"/>
      <c r="J89" s="273"/>
      <c r="K89" s="235"/>
      <c r="L89" s="236"/>
      <c r="M89" s="266">
        <f>+O89-O79</f>
        <v>0</v>
      </c>
      <c r="N89" s="228" t="s">
        <v>56</v>
      </c>
      <c r="O89" s="333">
        <f>SUM(N80:N88)</f>
        <v>874144.49300000002</v>
      </c>
      <c r="P89" s="259"/>
    </row>
    <row r="90" spans="1:16" ht="12" thickTop="1" x14ac:dyDescent="0.15"/>
  </sheetData>
  <mergeCells count="7">
    <mergeCell ref="B80:D80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P100"/>
  <sheetViews>
    <sheetView zoomScale="115" zoomScaleNormal="115" workbookViewId="0">
      <pane ySplit="6" topLeftCell="A28" activePane="bottomLeft" state="frozen"/>
      <selection pane="bottomLeft" activeCell="F29" sqref="F2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1.85546875" style="180" customWidth="1"/>
    <col min="16" max="16" width="8.28515625" style="182" bestFit="1" customWidth="1"/>
    <col min="17" max="16384" width="18.5703125" style="182"/>
  </cols>
  <sheetData>
    <row r="1" spans="1:15" ht="17.25" customHeight="1" x14ac:dyDescent="0.15">
      <c r="A1" s="178" t="s">
        <v>971</v>
      </c>
      <c r="M1" s="183"/>
      <c r="O1" s="184"/>
    </row>
    <row r="2" spans="1:15" ht="16.5" customHeight="1" x14ac:dyDescent="0.15">
      <c r="A2" s="178" t="s">
        <v>112</v>
      </c>
      <c r="O2" s="185"/>
    </row>
    <row r="3" spans="1:15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5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5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5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5" x14ac:dyDescent="0.15">
      <c r="A7" s="193" t="s">
        <v>960</v>
      </c>
      <c r="B7" s="263"/>
      <c r="C7" s="328">
        <v>134474.481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134474.481</v>
      </c>
      <c r="O7" s="328">
        <f>+C78</f>
        <v>720513.41500000004</v>
      </c>
    </row>
    <row r="8" spans="1:15" x14ac:dyDescent="0.15">
      <c r="A8" s="193" t="s">
        <v>961</v>
      </c>
      <c r="B8" s="193"/>
      <c r="C8" s="329">
        <v>134821.39199999999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134474.481</v>
      </c>
      <c r="O8" s="329">
        <f>O7+G8-I8-L8</f>
        <v>720513.41500000004</v>
      </c>
    </row>
    <row r="9" spans="1:15" x14ac:dyDescent="0.15">
      <c r="A9" s="193" t="s">
        <v>962</v>
      </c>
      <c r="B9" s="193"/>
      <c r="C9" s="329">
        <v>270620.54200000002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134474.481</v>
      </c>
      <c r="O9" s="329">
        <f t="shared" ref="O9" si="1">O8+G9-I9-L9</f>
        <v>720513.41500000004</v>
      </c>
    </row>
    <row r="10" spans="1:15" x14ac:dyDescent="0.15">
      <c r="A10" s="193" t="s">
        <v>963</v>
      </c>
      <c r="B10" s="193"/>
      <c r="C10" s="329">
        <v>180597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6" si="2">+N9-I10-L10</f>
        <v>134474.481</v>
      </c>
      <c r="O10" s="329">
        <f t="shared" ref="O10:O76" si="3">O9+G10-I10-L10</f>
        <v>720513.41500000004</v>
      </c>
    </row>
    <row r="11" spans="1:15" x14ac:dyDescent="0.15">
      <c r="A11" s="193"/>
      <c r="B11" s="193"/>
      <c r="C11" s="329"/>
      <c r="D11" s="193"/>
      <c r="E11" s="193"/>
      <c r="F11" s="193"/>
      <c r="G11" s="329"/>
      <c r="H11" s="193" t="s">
        <v>972</v>
      </c>
      <c r="I11" s="329">
        <v>4332.12</v>
      </c>
      <c r="J11" s="193" t="s">
        <v>960</v>
      </c>
      <c r="K11" s="193"/>
      <c r="L11" s="329"/>
      <c r="M11" s="193"/>
      <c r="N11" s="329">
        <f t="shared" si="2"/>
        <v>130142.361</v>
      </c>
      <c r="O11" s="329">
        <f t="shared" si="3"/>
        <v>716181.29500000004</v>
      </c>
    </row>
    <row r="12" spans="1:15" x14ac:dyDescent="0.15">
      <c r="A12" s="193"/>
      <c r="B12" s="193"/>
      <c r="C12" s="329"/>
      <c r="D12" s="200"/>
      <c r="E12" s="193"/>
      <c r="F12" s="203"/>
      <c r="G12" s="329"/>
      <c r="H12" s="200" t="s">
        <v>973</v>
      </c>
      <c r="I12" s="329">
        <v>2786.44</v>
      </c>
      <c r="J12" s="193" t="s">
        <v>960</v>
      </c>
      <c r="K12" s="193" t="s">
        <v>1006</v>
      </c>
      <c r="L12" s="329">
        <v>127355.921</v>
      </c>
      <c r="M12" s="207" t="s">
        <v>960</v>
      </c>
      <c r="N12" s="329">
        <f t="shared" si="2"/>
        <v>0</v>
      </c>
      <c r="O12" s="329">
        <f t="shared" si="3"/>
        <v>586038.93400000012</v>
      </c>
    </row>
    <row r="13" spans="1:15" x14ac:dyDescent="0.15">
      <c r="A13" s="193"/>
      <c r="B13" s="193"/>
      <c r="C13" s="329"/>
      <c r="D13" s="200"/>
      <c r="E13" s="193"/>
      <c r="F13" s="203"/>
      <c r="G13" s="329"/>
      <c r="H13" s="200" t="s">
        <v>973</v>
      </c>
      <c r="I13" s="329"/>
      <c r="J13" s="193"/>
      <c r="K13" s="193" t="s">
        <v>1007</v>
      </c>
      <c r="L13" s="329">
        <v>16564.888999999999</v>
      </c>
      <c r="M13" s="193" t="s">
        <v>961</v>
      </c>
      <c r="N13" s="329">
        <f>C8+N12-I13-L13</f>
        <v>118256.503</v>
      </c>
      <c r="O13" s="329">
        <f t="shared" ref="O13:O17" si="4">O12+G13-I13-L13</f>
        <v>569474.04500000016</v>
      </c>
    </row>
    <row r="14" spans="1:15" x14ac:dyDescent="0.15">
      <c r="A14" s="193"/>
      <c r="B14" s="193"/>
      <c r="C14" s="329"/>
      <c r="D14" s="200"/>
      <c r="E14" s="193"/>
      <c r="F14" s="203"/>
      <c r="G14" s="329"/>
      <c r="H14" s="200" t="s">
        <v>974</v>
      </c>
      <c r="I14" s="329">
        <v>6694.3600000000006</v>
      </c>
      <c r="J14" s="193" t="s">
        <v>961</v>
      </c>
      <c r="K14" s="193" t="s">
        <v>1007</v>
      </c>
      <c r="L14" s="329">
        <v>560.11</v>
      </c>
      <c r="M14" s="193" t="s">
        <v>961</v>
      </c>
      <c r="N14" s="329">
        <f t="shared" ref="N14:N17" si="5">+N13-I14-L14</f>
        <v>111002.033</v>
      </c>
      <c r="O14" s="329">
        <f t="shared" si="4"/>
        <v>562219.57500000019</v>
      </c>
    </row>
    <row r="15" spans="1:15" x14ac:dyDescent="0.15">
      <c r="A15" s="193"/>
      <c r="B15" s="193"/>
      <c r="C15" s="329"/>
      <c r="D15" s="200"/>
      <c r="E15" s="193"/>
      <c r="F15" s="203"/>
      <c r="G15" s="329"/>
      <c r="H15" s="200" t="s">
        <v>975</v>
      </c>
      <c r="I15" s="329">
        <v>7372.2499999999991</v>
      </c>
      <c r="J15" s="193" t="s">
        <v>961</v>
      </c>
      <c r="K15" s="193" t="s">
        <v>1007</v>
      </c>
      <c r="L15" s="329">
        <v>10568.93</v>
      </c>
      <c r="M15" s="193" t="s">
        <v>961</v>
      </c>
      <c r="N15" s="329">
        <f t="shared" si="5"/>
        <v>93060.853000000003</v>
      </c>
      <c r="O15" s="329">
        <f t="shared" si="4"/>
        <v>544278.39500000014</v>
      </c>
    </row>
    <row r="16" spans="1:15" x14ac:dyDescent="0.15">
      <c r="A16" s="193"/>
      <c r="B16" s="193"/>
      <c r="C16" s="329"/>
      <c r="D16" s="200"/>
      <c r="E16" s="193"/>
      <c r="F16" s="203"/>
      <c r="G16" s="329"/>
      <c r="H16" s="200" t="s">
        <v>975</v>
      </c>
      <c r="I16" s="329"/>
      <c r="J16" s="193"/>
      <c r="K16" s="193" t="s">
        <v>1007</v>
      </c>
      <c r="L16" s="329">
        <v>26951.27</v>
      </c>
      <c r="M16" s="193" t="s">
        <v>961</v>
      </c>
      <c r="N16" s="329">
        <f t="shared" si="5"/>
        <v>66109.582999999999</v>
      </c>
      <c r="O16" s="329">
        <f t="shared" si="4"/>
        <v>517327.12500000012</v>
      </c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976</v>
      </c>
      <c r="I17" s="329">
        <v>4650</v>
      </c>
      <c r="J17" s="193" t="s">
        <v>961</v>
      </c>
      <c r="K17" s="193"/>
      <c r="L17" s="329"/>
      <c r="M17" s="193"/>
      <c r="N17" s="329">
        <f t="shared" si="5"/>
        <v>61459.582999999999</v>
      </c>
      <c r="O17" s="329">
        <f t="shared" si="4"/>
        <v>512677.12500000012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977</v>
      </c>
      <c r="I18" s="329">
        <v>19803</v>
      </c>
      <c r="J18" s="193" t="s">
        <v>961</v>
      </c>
      <c r="K18" s="193"/>
      <c r="L18" s="329"/>
      <c r="M18" s="193"/>
      <c r="N18" s="329">
        <f t="shared" si="2"/>
        <v>41656.582999999999</v>
      </c>
      <c r="O18" s="329">
        <f t="shared" si="3"/>
        <v>492874.12500000012</v>
      </c>
      <c r="P18" s="259"/>
    </row>
    <row r="19" spans="1:16" x14ac:dyDescent="0.15">
      <c r="A19" s="193"/>
      <c r="B19" s="193"/>
      <c r="C19" s="329"/>
      <c r="D19" s="200" t="s">
        <v>978</v>
      </c>
      <c r="E19" s="193" t="s">
        <v>54</v>
      </c>
      <c r="F19" s="203" t="s">
        <v>1002</v>
      </c>
      <c r="G19" s="329">
        <v>135037</v>
      </c>
      <c r="H19" s="200" t="s">
        <v>978</v>
      </c>
      <c r="I19" s="329">
        <v>2846.42</v>
      </c>
      <c r="J19" s="193" t="s">
        <v>961</v>
      </c>
      <c r="K19" s="193" t="s">
        <v>1007</v>
      </c>
      <c r="L19" s="329">
        <v>13176.33</v>
      </c>
      <c r="M19" s="193" t="s">
        <v>961</v>
      </c>
      <c r="N19" s="329">
        <f t="shared" si="2"/>
        <v>25633.832999999999</v>
      </c>
      <c r="O19" s="329">
        <f t="shared" si="3"/>
        <v>611888.37500000012</v>
      </c>
      <c r="P19" s="259"/>
    </row>
    <row r="20" spans="1:16" x14ac:dyDescent="0.15">
      <c r="A20" s="193"/>
      <c r="B20" s="193"/>
      <c r="C20" s="329"/>
      <c r="D20" s="200" t="s">
        <v>979</v>
      </c>
      <c r="E20" s="193" t="s">
        <v>54</v>
      </c>
      <c r="F20" s="203" t="s">
        <v>1003</v>
      </c>
      <c r="G20" s="329">
        <v>135080</v>
      </c>
      <c r="H20" s="200" t="s">
        <v>979</v>
      </c>
      <c r="I20" s="329">
        <v>6848.63</v>
      </c>
      <c r="J20" s="193" t="s">
        <v>961</v>
      </c>
      <c r="K20" s="193"/>
      <c r="L20" s="329"/>
      <c r="M20" s="193"/>
      <c r="N20" s="329">
        <f t="shared" si="2"/>
        <v>18785.202999999998</v>
      </c>
      <c r="O20" s="329">
        <f t="shared" si="3"/>
        <v>740119.74500000011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980</v>
      </c>
      <c r="I21" s="329">
        <v>18785.203000000001</v>
      </c>
      <c r="J21" s="193" t="s">
        <v>961</v>
      </c>
      <c r="K21" s="193"/>
      <c r="L21" s="329"/>
      <c r="M21" s="193"/>
      <c r="N21" s="329">
        <f t="shared" si="2"/>
        <v>-3.637978807091713E-12</v>
      </c>
      <c r="O21" s="329">
        <f t="shared" si="3"/>
        <v>721334.54200000013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980</v>
      </c>
      <c r="I22" s="329">
        <v>11899.457</v>
      </c>
      <c r="J22" s="193" t="s">
        <v>962</v>
      </c>
      <c r="K22" s="193"/>
      <c r="L22" s="329"/>
      <c r="M22" s="193"/>
      <c r="N22" s="329">
        <f>C9+N21-I22-L22</f>
        <v>258721.08500000002</v>
      </c>
      <c r="O22" s="329">
        <f t="shared" ref="O22:O24" si="6">O21+G22-I22-L22</f>
        <v>709435.08500000008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981</v>
      </c>
      <c r="I23" s="329">
        <v>3621.9</v>
      </c>
      <c r="J23" s="193" t="s">
        <v>962</v>
      </c>
      <c r="K23" s="193"/>
      <c r="L23" s="329"/>
      <c r="M23" s="193"/>
      <c r="N23" s="329">
        <f t="shared" ref="N23:N24" si="7">+N22-I23-L23</f>
        <v>255099.18500000003</v>
      </c>
      <c r="O23" s="329">
        <f t="shared" si="6"/>
        <v>705813.18500000006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982</v>
      </c>
      <c r="I24" s="329">
        <v>7614.68</v>
      </c>
      <c r="J24" s="193" t="s">
        <v>962</v>
      </c>
      <c r="K24" s="193"/>
      <c r="L24" s="329"/>
      <c r="M24" s="193"/>
      <c r="N24" s="329">
        <f t="shared" si="7"/>
        <v>247484.50500000003</v>
      </c>
      <c r="O24" s="329">
        <f t="shared" si="6"/>
        <v>698198.505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983</v>
      </c>
      <c r="I25" s="329">
        <v>5961.1799999999994</v>
      </c>
      <c r="J25" s="193" t="s">
        <v>962</v>
      </c>
      <c r="K25" s="193"/>
      <c r="L25" s="329"/>
      <c r="M25" s="193"/>
      <c r="N25" s="329">
        <f t="shared" si="2"/>
        <v>241523.32500000004</v>
      </c>
      <c r="O25" s="329">
        <f t="shared" si="3"/>
        <v>692237.32499999995</v>
      </c>
      <c r="P25" s="259"/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984</v>
      </c>
      <c r="I26" s="329">
        <v>9473.2799999999988</v>
      </c>
      <c r="J26" s="193" t="s">
        <v>962</v>
      </c>
      <c r="K26" s="193" t="s">
        <v>1007</v>
      </c>
      <c r="L26" s="329">
        <v>152141.94</v>
      </c>
      <c r="M26" s="193" t="s">
        <v>962</v>
      </c>
      <c r="N26" s="329">
        <f t="shared" si="2"/>
        <v>79908.10500000004</v>
      </c>
      <c r="O26" s="329">
        <f t="shared" si="3"/>
        <v>530622.10499999998</v>
      </c>
      <c r="P26" s="259"/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984</v>
      </c>
      <c r="I27" s="329"/>
      <c r="J27" s="193"/>
      <c r="K27" s="193" t="s">
        <v>1007</v>
      </c>
      <c r="L27" s="329">
        <v>26820.95</v>
      </c>
      <c r="M27" s="193" t="s">
        <v>962</v>
      </c>
      <c r="N27" s="329">
        <f t="shared" si="2"/>
        <v>53087.155000000042</v>
      </c>
      <c r="O27" s="329">
        <f t="shared" si="3"/>
        <v>503801.15499999997</v>
      </c>
      <c r="P27" s="259"/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985</v>
      </c>
      <c r="I28" s="329">
        <v>3246.6900000000005</v>
      </c>
      <c r="J28" s="193" t="s">
        <v>962</v>
      </c>
      <c r="K28" s="193"/>
      <c r="L28" s="329"/>
      <c r="M28" s="193"/>
      <c r="N28" s="329">
        <f t="shared" si="2"/>
        <v>49840.46500000004</v>
      </c>
      <c r="O28" s="329">
        <f t="shared" si="3"/>
        <v>500554.46499999997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986</v>
      </c>
      <c r="I29" s="329">
        <v>5247.2599999999993</v>
      </c>
      <c r="J29" s="193" t="s">
        <v>962</v>
      </c>
      <c r="K29" s="193"/>
      <c r="L29" s="329"/>
      <c r="M29" s="193"/>
      <c r="N29" s="329">
        <f t="shared" si="2"/>
        <v>44593.205000000038</v>
      </c>
      <c r="O29" s="329">
        <f t="shared" si="3"/>
        <v>495307.20499999996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987</v>
      </c>
      <c r="I30" s="329">
        <v>4505.9000000000005</v>
      </c>
      <c r="J30" s="193" t="s">
        <v>962</v>
      </c>
      <c r="K30" s="193"/>
      <c r="L30" s="329"/>
      <c r="M30" s="193"/>
      <c r="N30" s="329">
        <f t="shared" si="2"/>
        <v>40087.305000000037</v>
      </c>
      <c r="O30" s="329">
        <f t="shared" si="3"/>
        <v>490801.30499999993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988</v>
      </c>
      <c r="I31" s="329">
        <v>2712.0800000000004</v>
      </c>
      <c r="J31" s="193" t="s">
        <v>962</v>
      </c>
      <c r="K31" s="193" t="s">
        <v>1007</v>
      </c>
      <c r="L31" s="329">
        <v>4102.09</v>
      </c>
      <c r="M31" s="193" t="s">
        <v>962</v>
      </c>
      <c r="N31" s="329">
        <f t="shared" si="2"/>
        <v>33273.135000000038</v>
      </c>
      <c r="O31" s="329">
        <f t="shared" si="3"/>
        <v>483987.13499999989</v>
      </c>
      <c r="P31" s="259"/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988</v>
      </c>
      <c r="I32" s="329"/>
      <c r="J32" s="193"/>
      <c r="K32" s="193" t="s">
        <v>1007</v>
      </c>
      <c r="L32" s="329">
        <v>20485.45</v>
      </c>
      <c r="M32" s="193" t="s">
        <v>962</v>
      </c>
      <c r="N32" s="329">
        <f t="shared" si="2"/>
        <v>12787.685000000038</v>
      </c>
      <c r="O32" s="329">
        <f t="shared" si="3"/>
        <v>463501.68499999988</v>
      </c>
      <c r="P32" s="259"/>
    </row>
    <row r="33" spans="1:16" x14ac:dyDescent="0.15">
      <c r="A33" s="193"/>
      <c r="B33" s="193"/>
      <c r="C33" s="329"/>
      <c r="D33" s="200"/>
      <c r="E33" s="193"/>
      <c r="F33" s="203"/>
      <c r="G33" s="329"/>
      <c r="H33" s="200" t="s">
        <v>989</v>
      </c>
      <c r="I33" s="329">
        <v>8537.94</v>
      </c>
      <c r="J33" s="193" t="s">
        <v>962</v>
      </c>
      <c r="K33" s="193"/>
      <c r="L33" s="329"/>
      <c r="M33" s="193"/>
      <c r="N33" s="329">
        <f t="shared" si="2"/>
        <v>4249.7450000000372</v>
      </c>
      <c r="O33" s="329">
        <f t="shared" si="3"/>
        <v>454963.74499999988</v>
      </c>
      <c r="P33" s="259"/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990</v>
      </c>
      <c r="I34" s="329">
        <v>4249.7449999999999</v>
      </c>
      <c r="J34" s="193" t="s">
        <v>962</v>
      </c>
      <c r="K34" s="193"/>
      <c r="L34" s="329"/>
      <c r="M34" s="193"/>
      <c r="N34" s="329">
        <f t="shared" si="2"/>
        <v>3.7289282772690058E-11</v>
      </c>
      <c r="O34" s="329">
        <f t="shared" si="3"/>
        <v>450713.99999999988</v>
      </c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990</v>
      </c>
      <c r="I35" s="329">
        <v>910.59500000000003</v>
      </c>
      <c r="J35" s="193" t="s">
        <v>963</v>
      </c>
      <c r="K35" s="193" t="s">
        <v>1006</v>
      </c>
      <c r="L35" s="329">
        <v>402.71</v>
      </c>
      <c r="M35" s="193" t="s">
        <v>963</v>
      </c>
      <c r="N35" s="329">
        <f>C10+N34-I35-L35</f>
        <v>179283.69500000004</v>
      </c>
      <c r="O35" s="329">
        <f t="shared" ref="O35:O37" si="8">O34+G35-I35-L35</f>
        <v>449400.69499999989</v>
      </c>
    </row>
    <row r="36" spans="1:16" x14ac:dyDescent="0.15">
      <c r="A36" s="193"/>
      <c r="B36" s="193"/>
      <c r="C36" s="329"/>
      <c r="D36" s="200" t="s">
        <v>991</v>
      </c>
      <c r="E36" s="193" t="s">
        <v>54</v>
      </c>
      <c r="F36" s="203" t="s">
        <v>1004</v>
      </c>
      <c r="G36" s="329">
        <v>179870</v>
      </c>
      <c r="H36" s="200" t="s">
        <v>991</v>
      </c>
      <c r="I36" s="329">
        <v>3092.49</v>
      </c>
      <c r="J36" s="193" t="s">
        <v>963</v>
      </c>
      <c r="K36" s="193"/>
      <c r="L36" s="329"/>
      <c r="M36" s="193"/>
      <c r="N36" s="329">
        <f t="shared" ref="N36:N37" si="9">+N35-I36-L36</f>
        <v>176191.20500000005</v>
      </c>
      <c r="O36" s="329">
        <f t="shared" si="8"/>
        <v>626178.20499999984</v>
      </c>
    </row>
    <row r="37" spans="1:16" x14ac:dyDescent="0.15">
      <c r="A37" s="193"/>
      <c r="B37" s="193"/>
      <c r="C37" s="329"/>
      <c r="D37" s="200" t="s">
        <v>992</v>
      </c>
      <c r="E37" s="193" t="s">
        <v>54</v>
      </c>
      <c r="F37" s="203" t="s">
        <v>1005</v>
      </c>
      <c r="G37" s="329">
        <v>179855</v>
      </c>
      <c r="H37" s="200" t="s">
        <v>992</v>
      </c>
      <c r="I37" s="329">
        <v>5621.44</v>
      </c>
      <c r="J37" s="193" t="s">
        <v>963</v>
      </c>
      <c r="K37" s="193"/>
      <c r="L37" s="329"/>
      <c r="M37" s="193"/>
      <c r="N37" s="329">
        <f t="shared" si="9"/>
        <v>170569.76500000004</v>
      </c>
      <c r="O37" s="329">
        <f t="shared" si="8"/>
        <v>800411.7649999999</v>
      </c>
    </row>
    <row r="38" spans="1:16" x14ac:dyDescent="0.15">
      <c r="A38" s="193"/>
      <c r="B38" s="193"/>
      <c r="C38" s="329"/>
      <c r="D38" s="200"/>
      <c r="E38" s="193"/>
      <c r="F38" s="203"/>
      <c r="G38" s="329"/>
      <c r="H38" s="200" t="s">
        <v>993</v>
      </c>
      <c r="I38" s="329">
        <v>11579.599999999999</v>
      </c>
      <c r="J38" s="193" t="s">
        <v>963</v>
      </c>
      <c r="K38" s="193"/>
      <c r="L38" s="329"/>
      <c r="M38" s="203"/>
      <c r="N38" s="329">
        <f t="shared" si="2"/>
        <v>158990.16500000004</v>
      </c>
      <c r="O38" s="329">
        <f t="shared" si="3"/>
        <v>788832.16499999992</v>
      </c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994</v>
      </c>
      <c r="I39" s="329">
        <v>6318.23</v>
      </c>
      <c r="J39" s="193" t="s">
        <v>963</v>
      </c>
      <c r="K39" s="193" t="s">
        <v>1006</v>
      </c>
      <c r="L39" s="329">
        <v>479.56</v>
      </c>
      <c r="M39" s="193" t="s">
        <v>963</v>
      </c>
      <c r="N39" s="329">
        <f t="shared" si="2"/>
        <v>152192.37500000003</v>
      </c>
      <c r="O39" s="329">
        <f t="shared" si="3"/>
        <v>782034.37499999988</v>
      </c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995</v>
      </c>
      <c r="I40" s="329">
        <v>4464.38</v>
      </c>
      <c r="J40" s="193" t="s">
        <v>963</v>
      </c>
      <c r="K40" s="193"/>
      <c r="L40" s="329"/>
      <c r="M40" s="193"/>
      <c r="N40" s="329">
        <f t="shared" si="2"/>
        <v>147727.99500000002</v>
      </c>
      <c r="O40" s="329">
        <f t="shared" si="3"/>
        <v>777569.99499999988</v>
      </c>
    </row>
    <row r="41" spans="1:16" x14ac:dyDescent="0.15">
      <c r="A41" s="193"/>
      <c r="B41" s="193"/>
      <c r="C41" s="329"/>
      <c r="D41" s="200"/>
      <c r="E41" s="193"/>
      <c r="F41" s="203"/>
      <c r="G41" s="329"/>
      <c r="H41" s="200" t="s">
        <v>996</v>
      </c>
      <c r="I41" s="329">
        <v>17404.86</v>
      </c>
      <c r="J41" s="193" t="s">
        <v>963</v>
      </c>
      <c r="K41" s="193"/>
      <c r="L41" s="329"/>
      <c r="M41" s="193"/>
      <c r="N41" s="329">
        <f t="shared" si="2"/>
        <v>130323.13500000002</v>
      </c>
      <c r="O41" s="329">
        <f t="shared" si="3"/>
        <v>760165.13499999989</v>
      </c>
    </row>
    <row r="42" spans="1:16" x14ac:dyDescent="0.15">
      <c r="A42" s="193"/>
      <c r="B42" s="193"/>
      <c r="C42" s="329"/>
      <c r="D42" s="200"/>
      <c r="E42" s="193"/>
      <c r="F42" s="203"/>
      <c r="G42" s="329"/>
      <c r="H42" s="200" t="s">
        <v>997</v>
      </c>
      <c r="I42" s="329">
        <v>7076.54</v>
      </c>
      <c r="J42" s="193" t="s">
        <v>963</v>
      </c>
      <c r="K42" s="193"/>
      <c r="L42" s="329"/>
      <c r="M42" s="193"/>
      <c r="N42" s="329">
        <f t="shared" si="2"/>
        <v>123246.59500000003</v>
      </c>
      <c r="O42" s="329">
        <f t="shared" si="3"/>
        <v>753088.59499999986</v>
      </c>
    </row>
    <row r="43" spans="1:16" x14ac:dyDescent="0.15">
      <c r="A43" s="193"/>
      <c r="B43" s="193"/>
      <c r="C43" s="329"/>
      <c r="D43" s="200"/>
      <c r="E43" s="193"/>
      <c r="F43" s="203"/>
      <c r="G43" s="329"/>
      <c r="H43" s="200" t="s">
        <v>998</v>
      </c>
      <c r="I43" s="329">
        <v>12016.02</v>
      </c>
      <c r="J43" s="193" t="s">
        <v>963</v>
      </c>
      <c r="K43" s="193" t="s">
        <v>1006</v>
      </c>
      <c r="L43" s="329">
        <v>924.16</v>
      </c>
      <c r="M43" s="193" t="s">
        <v>963</v>
      </c>
      <c r="N43" s="329">
        <f t="shared" si="2"/>
        <v>110306.41500000002</v>
      </c>
      <c r="O43" s="329">
        <f t="shared" si="3"/>
        <v>740148.4149999998</v>
      </c>
    </row>
    <row r="44" spans="1:16" x14ac:dyDescent="0.15">
      <c r="A44" s="193"/>
      <c r="B44" s="193"/>
      <c r="C44" s="329"/>
      <c r="D44" s="200"/>
      <c r="E44" s="193"/>
      <c r="F44" s="203"/>
      <c r="G44" s="329"/>
      <c r="H44" s="200" t="s">
        <v>999</v>
      </c>
      <c r="I44" s="329">
        <v>5537.3899999999994</v>
      </c>
      <c r="J44" s="193" t="s">
        <v>963</v>
      </c>
      <c r="K44" s="193"/>
      <c r="L44" s="329"/>
      <c r="M44" s="193"/>
      <c r="N44" s="329">
        <f t="shared" si="2"/>
        <v>104769.02500000002</v>
      </c>
      <c r="O44" s="329">
        <f t="shared" si="3"/>
        <v>734611.02499999979</v>
      </c>
    </row>
    <row r="45" spans="1:16" x14ac:dyDescent="0.15">
      <c r="A45" s="193"/>
      <c r="B45" s="193"/>
      <c r="C45" s="329"/>
      <c r="D45" s="200"/>
      <c r="E45" s="193"/>
      <c r="F45" s="203"/>
      <c r="G45" s="329"/>
      <c r="H45" s="200" t="s">
        <v>1000</v>
      </c>
      <c r="I45" s="329">
        <v>4559.8999999999996</v>
      </c>
      <c r="J45" s="193" t="s">
        <v>963</v>
      </c>
      <c r="K45" s="193"/>
      <c r="L45" s="329"/>
      <c r="M45" s="193"/>
      <c r="N45" s="329">
        <f t="shared" si="2"/>
        <v>100209.12500000003</v>
      </c>
      <c r="O45" s="329">
        <f t="shared" si="3"/>
        <v>730051.12499999977</v>
      </c>
    </row>
    <row r="46" spans="1:16" x14ac:dyDescent="0.15">
      <c r="A46" s="193"/>
      <c r="B46" s="193"/>
      <c r="C46" s="329"/>
      <c r="D46" s="200"/>
      <c r="E46" s="193"/>
      <c r="F46" s="203"/>
      <c r="G46" s="329"/>
      <c r="H46" s="200" t="s">
        <v>1001</v>
      </c>
      <c r="I46" s="329">
        <v>6415.79</v>
      </c>
      <c r="J46" s="193" t="s">
        <v>963</v>
      </c>
      <c r="K46" s="193" t="s">
        <v>1006</v>
      </c>
      <c r="L46" s="329">
        <v>778.37</v>
      </c>
      <c r="M46" s="193" t="s">
        <v>963</v>
      </c>
      <c r="N46" s="329">
        <f t="shared" si="2"/>
        <v>93014.96500000004</v>
      </c>
      <c r="O46" s="329">
        <f t="shared" si="3"/>
        <v>722856.96499999973</v>
      </c>
    </row>
    <row r="47" spans="1:16" hidden="1" x14ac:dyDescent="0.15">
      <c r="A47" s="193"/>
      <c r="B47" s="193"/>
      <c r="C47" s="329"/>
      <c r="D47" s="200"/>
      <c r="E47" s="193"/>
      <c r="F47" s="203"/>
      <c r="G47" s="329"/>
      <c r="H47" s="200"/>
      <c r="I47" s="329"/>
      <c r="J47" s="193"/>
      <c r="K47" s="193"/>
      <c r="L47" s="329"/>
      <c r="M47" s="193"/>
      <c r="N47" s="329">
        <f t="shared" si="2"/>
        <v>93014.96500000004</v>
      </c>
      <c r="O47" s="329">
        <f t="shared" si="3"/>
        <v>722856.96499999973</v>
      </c>
    </row>
    <row r="48" spans="1:16" hidden="1" x14ac:dyDescent="0.15">
      <c r="A48" s="193"/>
      <c r="B48" s="198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193"/>
      <c r="N48" s="329">
        <f t="shared" si="2"/>
        <v>93014.96500000004</v>
      </c>
      <c r="O48" s="329">
        <f t="shared" si="3"/>
        <v>722856.96499999973</v>
      </c>
    </row>
    <row r="49" spans="1:16" hidden="1" x14ac:dyDescent="0.15">
      <c r="A49" s="193"/>
      <c r="B49" s="198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2"/>
        <v>93014.96500000004</v>
      </c>
      <c r="O49" s="329">
        <f t="shared" si="3"/>
        <v>722856.96499999973</v>
      </c>
    </row>
    <row r="50" spans="1:16" hidden="1" x14ac:dyDescent="0.15">
      <c r="A50" s="193"/>
      <c r="B50" s="198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93014.96500000004</v>
      </c>
      <c r="O50" s="329">
        <f t="shared" si="3"/>
        <v>722856.96499999973</v>
      </c>
    </row>
    <row r="51" spans="1:16" hidden="1" x14ac:dyDescent="0.15">
      <c r="A51" s="193"/>
      <c r="B51" s="198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203"/>
      <c r="N51" s="329">
        <f t="shared" si="2"/>
        <v>93014.96500000004</v>
      </c>
      <c r="O51" s="329">
        <f t="shared" si="3"/>
        <v>722856.96499999973</v>
      </c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203"/>
      <c r="K52" s="193"/>
      <c r="L52" s="329"/>
      <c r="M52" s="193"/>
      <c r="N52" s="329">
        <f t="shared" si="2"/>
        <v>93014.96500000004</v>
      </c>
      <c r="O52" s="329">
        <f t="shared" si="3"/>
        <v>722856.96499999973</v>
      </c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203"/>
      <c r="K53" s="193"/>
      <c r="L53" s="329"/>
      <c r="M53" s="203"/>
      <c r="N53" s="329">
        <f t="shared" si="2"/>
        <v>93014.96500000004</v>
      </c>
      <c r="O53" s="329">
        <f t="shared" si="3"/>
        <v>722856.96499999973</v>
      </c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193"/>
      <c r="K54" s="193"/>
      <c r="L54" s="329"/>
      <c r="M54" s="203"/>
      <c r="N54" s="329">
        <f t="shared" si="2"/>
        <v>93014.96500000004</v>
      </c>
      <c r="O54" s="329">
        <f t="shared" si="3"/>
        <v>722856.96499999973</v>
      </c>
    </row>
    <row r="55" spans="1:16" hidden="1" x14ac:dyDescent="0.15">
      <c r="A55" s="193"/>
      <c r="B55" s="198"/>
      <c r="C55" s="329"/>
      <c r="D55" s="200"/>
      <c r="E55" s="193"/>
      <c r="F55" s="203"/>
      <c r="G55" s="329"/>
      <c r="H55" s="200"/>
      <c r="I55" s="329"/>
      <c r="J55" s="193"/>
      <c r="K55" s="193"/>
      <c r="L55" s="329"/>
      <c r="M55" s="203"/>
      <c r="N55" s="329">
        <f t="shared" si="2"/>
        <v>93014.96500000004</v>
      </c>
      <c r="O55" s="329">
        <f t="shared" si="3"/>
        <v>722856.96499999973</v>
      </c>
      <c r="P55" s="259"/>
    </row>
    <row r="56" spans="1:16" hidden="1" x14ac:dyDescent="0.15">
      <c r="A56" s="193"/>
      <c r="B56" s="198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203"/>
      <c r="N56" s="329">
        <f t="shared" si="2"/>
        <v>93014.96500000004</v>
      </c>
      <c r="O56" s="329">
        <f t="shared" si="3"/>
        <v>722856.96499999973</v>
      </c>
      <c r="P56" s="259"/>
    </row>
    <row r="57" spans="1:16" hidden="1" x14ac:dyDescent="0.15">
      <c r="A57" s="193"/>
      <c r="B57" s="198"/>
      <c r="C57" s="329"/>
      <c r="D57" s="200"/>
      <c r="E57" s="193"/>
      <c r="F57" s="205"/>
      <c r="G57" s="329"/>
      <c r="H57" s="200"/>
      <c r="I57" s="329"/>
      <c r="J57" s="203"/>
      <c r="K57" s="193"/>
      <c r="L57" s="329"/>
      <c r="M57" s="203"/>
      <c r="N57" s="329">
        <f t="shared" si="2"/>
        <v>93014.96500000004</v>
      </c>
      <c r="O57" s="329">
        <f t="shared" si="3"/>
        <v>722856.96499999973</v>
      </c>
      <c r="P57" s="259"/>
    </row>
    <row r="58" spans="1:16" hidden="1" x14ac:dyDescent="0.15">
      <c r="A58" s="193"/>
      <c r="B58" s="198"/>
      <c r="C58" s="329"/>
      <c r="D58" s="200"/>
      <c r="E58" s="193"/>
      <c r="F58" s="205"/>
      <c r="G58" s="329"/>
      <c r="H58" s="200"/>
      <c r="I58" s="329"/>
      <c r="J58" s="193"/>
      <c r="K58" s="193"/>
      <c r="L58" s="329"/>
      <c r="M58" s="203"/>
      <c r="N58" s="329">
        <f t="shared" si="2"/>
        <v>93014.96500000004</v>
      </c>
      <c r="O58" s="329">
        <f t="shared" si="3"/>
        <v>722856.96499999973</v>
      </c>
      <c r="P58" s="259"/>
    </row>
    <row r="59" spans="1:16" hidden="1" x14ac:dyDescent="0.15">
      <c r="A59" s="193"/>
      <c r="B59" s="198"/>
      <c r="C59" s="329"/>
      <c r="D59" s="200"/>
      <c r="E59" s="193"/>
      <c r="F59" s="205"/>
      <c r="G59" s="329"/>
      <c r="H59" s="200"/>
      <c r="I59" s="329"/>
      <c r="J59" s="193"/>
      <c r="K59" s="193"/>
      <c r="L59" s="329"/>
      <c r="M59" s="203"/>
      <c r="N59" s="329">
        <f t="shared" si="2"/>
        <v>93014.96500000004</v>
      </c>
      <c r="O59" s="329">
        <f t="shared" si="3"/>
        <v>722856.96499999973</v>
      </c>
      <c r="P59" s="259"/>
    </row>
    <row r="60" spans="1:16" hidden="1" x14ac:dyDescent="0.15">
      <c r="A60" s="193"/>
      <c r="B60" s="198"/>
      <c r="C60" s="329"/>
      <c r="D60" s="200"/>
      <c r="E60" s="193"/>
      <c r="F60" s="205"/>
      <c r="G60" s="329"/>
      <c r="H60" s="200"/>
      <c r="I60" s="329"/>
      <c r="J60" s="193"/>
      <c r="K60" s="193"/>
      <c r="L60" s="329"/>
      <c r="M60" s="203"/>
      <c r="N60" s="329">
        <f t="shared" si="2"/>
        <v>93014.96500000004</v>
      </c>
      <c r="O60" s="329">
        <f t="shared" si="3"/>
        <v>722856.96499999973</v>
      </c>
      <c r="P60" s="259"/>
    </row>
    <row r="61" spans="1:16" hidden="1" x14ac:dyDescent="0.15">
      <c r="A61" s="193"/>
      <c r="B61" s="198"/>
      <c r="C61" s="329"/>
      <c r="D61" s="200"/>
      <c r="E61" s="193"/>
      <c r="F61" s="205"/>
      <c r="G61" s="329"/>
      <c r="H61" s="200"/>
      <c r="I61" s="329"/>
      <c r="J61" s="193"/>
      <c r="K61" s="193"/>
      <c r="L61" s="329"/>
      <c r="M61" s="203"/>
      <c r="N61" s="329">
        <f t="shared" si="2"/>
        <v>93014.96500000004</v>
      </c>
      <c r="O61" s="329">
        <f t="shared" si="3"/>
        <v>722856.96499999973</v>
      </c>
      <c r="P61" s="259"/>
    </row>
    <row r="62" spans="1:16" hidden="1" x14ac:dyDescent="0.15">
      <c r="A62" s="193"/>
      <c r="B62" s="198"/>
      <c r="C62" s="329"/>
      <c r="D62" s="200"/>
      <c r="E62" s="193"/>
      <c r="F62" s="205"/>
      <c r="G62" s="329"/>
      <c r="H62" s="200"/>
      <c r="I62" s="329"/>
      <c r="J62" s="203"/>
      <c r="K62" s="193"/>
      <c r="L62" s="329"/>
      <c r="M62" s="203"/>
      <c r="N62" s="329">
        <f t="shared" si="2"/>
        <v>93014.96500000004</v>
      </c>
      <c r="O62" s="329">
        <f t="shared" si="3"/>
        <v>722856.96499999973</v>
      </c>
      <c r="P62" s="259"/>
    </row>
    <row r="63" spans="1:16" hidden="1" x14ac:dyDescent="0.15">
      <c r="A63" s="193"/>
      <c r="B63" s="198"/>
      <c r="C63" s="329"/>
      <c r="D63" s="200"/>
      <c r="E63" s="193"/>
      <c r="F63" s="203"/>
      <c r="G63" s="329"/>
      <c r="H63" s="200"/>
      <c r="I63" s="329"/>
      <c r="J63" s="203"/>
      <c r="K63" s="193"/>
      <c r="L63" s="329"/>
      <c r="M63" s="203"/>
      <c r="N63" s="329">
        <f t="shared" si="2"/>
        <v>93014.96500000004</v>
      </c>
      <c r="O63" s="329">
        <f t="shared" si="3"/>
        <v>722856.96499999973</v>
      </c>
      <c r="P63" s="259"/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203"/>
      <c r="K64" s="193"/>
      <c r="L64" s="329"/>
      <c r="M64" s="203"/>
      <c r="N64" s="329">
        <f t="shared" si="2"/>
        <v>93014.96500000004</v>
      </c>
      <c r="O64" s="329">
        <f t="shared" si="3"/>
        <v>722856.96499999973</v>
      </c>
      <c r="P64" s="259"/>
    </row>
    <row r="65" spans="1:16" hidden="1" x14ac:dyDescent="0.15">
      <c r="A65" s="193"/>
      <c r="B65" s="198"/>
      <c r="C65" s="329"/>
      <c r="D65" s="200"/>
      <c r="E65" s="193"/>
      <c r="F65" s="203"/>
      <c r="G65" s="329"/>
      <c r="H65" s="200"/>
      <c r="I65" s="329"/>
      <c r="J65" s="193"/>
      <c r="K65" s="193"/>
      <c r="L65" s="329"/>
      <c r="M65" s="203"/>
      <c r="N65" s="329">
        <f t="shared" si="2"/>
        <v>93014.96500000004</v>
      </c>
      <c r="O65" s="329">
        <f t="shared" si="3"/>
        <v>722856.96499999973</v>
      </c>
      <c r="P65" s="259"/>
    </row>
    <row r="66" spans="1:16" hidden="1" x14ac:dyDescent="0.15">
      <c r="A66" s="193"/>
      <c r="B66" s="198"/>
      <c r="C66" s="329"/>
      <c r="D66" s="200"/>
      <c r="E66" s="193"/>
      <c r="F66" s="203"/>
      <c r="G66" s="329"/>
      <c r="H66" s="200"/>
      <c r="I66" s="329"/>
      <c r="J66" s="193"/>
      <c r="K66" s="193"/>
      <c r="L66" s="329"/>
      <c r="M66" s="203"/>
      <c r="N66" s="329">
        <f t="shared" si="2"/>
        <v>93014.96500000004</v>
      </c>
      <c r="O66" s="329">
        <f t="shared" si="3"/>
        <v>722856.96499999973</v>
      </c>
      <c r="P66" s="259"/>
    </row>
    <row r="67" spans="1:16" hidden="1" x14ac:dyDescent="0.15">
      <c r="A67" s="193"/>
      <c r="B67" s="198"/>
      <c r="C67" s="329"/>
      <c r="D67" s="200"/>
      <c r="E67" s="193"/>
      <c r="F67" s="203"/>
      <c r="G67" s="329"/>
      <c r="H67" s="200"/>
      <c r="I67" s="329"/>
      <c r="J67" s="193"/>
      <c r="K67" s="193"/>
      <c r="L67" s="329"/>
      <c r="M67" s="203"/>
      <c r="N67" s="329">
        <f t="shared" si="2"/>
        <v>93014.96500000004</v>
      </c>
      <c r="O67" s="329">
        <f t="shared" si="3"/>
        <v>722856.96499999973</v>
      </c>
      <c r="P67" s="259"/>
    </row>
    <row r="68" spans="1:16" hidden="1" x14ac:dyDescent="0.15">
      <c r="A68" s="193"/>
      <c r="B68" s="198"/>
      <c r="C68" s="329"/>
      <c r="D68" s="200"/>
      <c r="E68" s="193"/>
      <c r="F68" s="203"/>
      <c r="G68" s="329"/>
      <c r="H68" s="200"/>
      <c r="I68" s="329"/>
      <c r="J68" s="193"/>
      <c r="K68" s="193"/>
      <c r="L68" s="329"/>
      <c r="M68" s="203"/>
      <c r="N68" s="329">
        <f t="shared" si="2"/>
        <v>93014.96500000004</v>
      </c>
      <c r="O68" s="329">
        <f t="shared" si="3"/>
        <v>722856.96499999973</v>
      </c>
      <c r="P68" s="259"/>
    </row>
    <row r="69" spans="1:16" hidden="1" x14ac:dyDescent="0.15">
      <c r="A69" s="193"/>
      <c r="B69" s="198"/>
      <c r="C69" s="329"/>
      <c r="D69" s="200"/>
      <c r="E69" s="193"/>
      <c r="F69" s="203"/>
      <c r="G69" s="329"/>
      <c r="H69" s="200"/>
      <c r="I69" s="329"/>
      <c r="J69" s="193"/>
      <c r="K69" s="193"/>
      <c r="L69" s="329"/>
      <c r="M69" s="203"/>
      <c r="N69" s="329">
        <f t="shared" si="2"/>
        <v>93014.96500000004</v>
      </c>
      <c r="O69" s="329">
        <f t="shared" si="3"/>
        <v>722856.96499999973</v>
      </c>
      <c r="P69" s="259"/>
    </row>
    <row r="70" spans="1:16" hidden="1" x14ac:dyDescent="0.15">
      <c r="A70" s="193"/>
      <c r="B70" s="198"/>
      <c r="C70" s="329"/>
      <c r="D70" s="200"/>
      <c r="E70" s="193"/>
      <c r="F70" s="203"/>
      <c r="G70" s="329"/>
      <c r="H70" s="200"/>
      <c r="I70" s="329"/>
      <c r="J70" s="203"/>
      <c r="K70" s="193"/>
      <c r="L70" s="329"/>
      <c r="M70" s="193"/>
      <c r="N70" s="329">
        <f t="shared" si="2"/>
        <v>93014.96500000004</v>
      </c>
      <c r="O70" s="329">
        <f t="shared" si="3"/>
        <v>722856.96499999973</v>
      </c>
      <c r="P70" s="259"/>
    </row>
    <row r="71" spans="1:16" hidden="1" x14ac:dyDescent="0.15">
      <c r="A71" s="193"/>
      <c r="B71" s="193"/>
      <c r="C71" s="329"/>
      <c r="D71" s="204"/>
      <c r="E71" s="193"/>
      <c r="F71" s="193"/>
      <c r="G71" s="329"/>
      <c r="H71" s="204"/>
      <c r="I71" s="329"/>
      <c r="J71" s="203"/>
      <c r="K71" s="193"/>
      <c r="L71" s="329"/>
      <c r="M71" s="203"/>
      <c r="N71" s="329">
        <f t="shared" si="2"/>
        <v>93014.96500000004</v>
      </c>
      <c r="O71" s="329">
        <f t="shared" si="3"/>
        <v>722856.96499999973</v>
      </c>
    </row>
    <row r="72" spans="1:16" hidden="1" x14ac:dyDescent="0.15">
      <c r="A72" s="193"/>
      <c r="B72" s="193"/>
      <c r="C72" s="329"/>
      <c r="D72" s="204"/>
      <c r="E72" s="193"/>
      <c r="F72" s="203"/>
      <c r="G72" s="329"/>
      <c r="H72" s="204"/>
      <c r="I72" s="329"/>
      <c r="J72" s="203"/>
      <c r="K72" s="193"/>
      <c r="L72" s="329"/>
      <c r="M72" s="203"/>
      <c r="N72" s="329">
        <f t="shared" si="2"/>
        <v>93014.96500000004</v>
      </c>
      <c r="O72" s="329">
        <f t="shared" si="3"/>
        <v>722856.96499999973</v>
      </c>
    </row>
    <row r="73" spans="1:16" hidden="1" x14ac:dyDescent="0.15">
      <c r="A73" s="193"/>
      <c r="B73" s="193"/>
      <c r="C73" s="329"/>
      <c r="D73" s="204"/>
      <c r="E73" s="193"/>
      <c r="F73" s="203"/>
      <c r="G73" s="329"/>
      <c r="H73" s="204"/>
      <c r="I73" s="329"/>
      <c r="J73" s="193"/>
      <c r="K73" s="193"/>
      <c r="L73" s="329"/>
      <c r="M73" s="193"/>
      <c r="N73" s="329">
        <f t="shared" si="2"/>
        <v>93014.96500000004</v>
      </c>
      <c r="O73" s="329">
        <f t="shared" si="3"/>
        <v>722856.96499999973</v>
      </c>
    </row>
    <row r="74" spans="1:16" hidden="1" x14ac:dyDescent="0.15">
      <c r="A74" s="193"/>
      <c r="B74" s="193"/>
      <c r="C74" s="329"/>
      <c r="D74" s="204"/>
      <c r="E74" s="193"/>
      <c r="F74" s="203"/>
      <c r="G74" s="329"/>
      <c r="H74" s="204"/>
      <c r="I74" s="329"/>
      <c r="J74" s="193"/>
      <c r="K74" s="193"/>
      <c r="L74" s="329"/>
      <c r="M74" s="193"/>
      <c r="N74" s="329">
        <f t="shared" si="2"/>
        <v>93014.96500000004</v>
      </c>
      <c r="O74" s="329">
        <f t="shared" si="3"/>
        <v>722856.96499999973</v>
      </c>
    </row>
    <row r="75" spans="1:16" hidden="1" x14ac:dyDescent="0.15">
      <c r="A75" s="193"/>
      <c r="B75" s="193"/>
      <c r="C75" s="329"/>
      <c r="D75" s="204"/>
      <c r="E75" s="193"/>
      <c r="F75" s="203"/>
      <c r="G75" s="329"/>
      <c r="H75" s="204"/>
      <c r="I75" s="329"/>
      <c r="J75" s="193"/>
      <c r="K75" s="193"/>
      <c r="L75" s="329"/>
      <c r="M75" s="193"/>
      <c r="N75" s="329">
        <f t="shared" si="2"/>
        <v>93014.96500000004</v>
      </c>
      <c r="O75" s="329">
        <f t="shared" si="3"/>
        <v>722856.96499999973</v>
      </c>
    </row>
    <row r="76" spans="1:16" hidden="1" x14ac:dyDescent="0.15">
      <c r="A76" s="193"/>
      <c r="B76" s="193"/>
      <c r="C76" s="329"/>
      <c r="D76" s="204"/>
      <c r="E76" s="193"/>
      <c r="F76" s="193"/>
      <c r="G76" s="329"/>
      <c r="H76" s="204"/>
      <c r="I76" s="329"/>
      <c r="J76" s="193"/>
      <c r="K76" s="193"/>
      <c r="L76" s="329"/>
      <c r="M76" s="193"/>
      <c r="N76" s="329">
        <f t="shared" si="2"/>
        <v>93014.96500000004</v>
      </c>
      <c r="O76" s="329">
        <f t="shared" si="3"/>
        <v>722856.96499999973</v>
      </c>
    </row>
    <row r="77" spans="1:16" x14ac:dyDescent="0.15">
      <c r="A77" s="220"/>
      <c r="B77" s="220"/>
      <c r="C77" s="334"/>
      <c r="D77" s="222"/>
      <c r="E77" s="220"/>
      <c r="F77" s="220"/>
      <c r="G77" s="334"/>
      <c r="H77" s="222"/>
      <c r="I77" s="334"/>
      <c r="J77" s="220"/>
      <c r="K77" s="220"/>
      <c r="L77" s="334"/>
      <c r="M77" s="220"/>
      <c r="N77" s="329">
        <f t="shared" ref="N77" si="10">+N76-I77-L77</f>
        <v>93014.96500000004</v>
      </c>
      <c r="O77" s="329">
        <f t="shared" ref="O77" si="11">O76+G77-I77-L77</f>
        <v>722856.96499999973</v>
      </c>
    </row>
    <row r="78" spans="1:16" x14ac:dyDescent="0.15">
      <c r="A78" s="224"/>
      <c r="B78" s="224"/>
      <c r="C78" s="335">
        <f>SUM(C7:C77)</f>
        <v>720513.41500000004</v>
      </c>
      <c r="D78" s="224"/>
      <c r="E78" s="224"/>
      <c r="F78" s="224"/>
      <c r="G78" s="335">
        <f>SUM(G7:G76)</f>
        <v>629842</v>
      </c>
      <c r="H78" s="226"/>
      <c r="I78" s="335">
        <f>SUM(I7:I76)</f>
        <v>226185.77000000002</v>
      </c>
      <c r="J78" s="224"/>
      <c r="K78" s="224"/>
      <c r="L78" s="335">
        <f>SUM(L9:L76)</f>
        <v>401312.68</v>
      </c>
      <c r="M78" s="224"/>
      <c r="N78" s="227"/>
      <c r="O78" s="228">
        <f>C78+G78-I78-L78</f>
        <v>722856.96500000008</v>
      </c>
      <c r="P78" s="259"/>
    </row>
    <row r="79" spans="1:16" x14ac:dyDescent="0.15">
      <c r="A79" s="230"/>
      <c r="B79" s="615"/>
      <c r="C79" s="615"/>
      <c r="D79" s="615"/>
      <c r="E79" s="231"/>
      <c r="F79" s="363"/>
      <c r="G79" s="232"/>
      <c r="H79" s="233"/>
      <c r="I79" s="234"/>
      <c r="J79" s="272"/>
      <c r="K79" s="235" t="s">
        <v>200</v>
      </c>
      <c r="L79" s="236">
        <f>+L78+I78</f>
        <v>627498.44999999995</v>
      </c>
      <c r="M79" s="284"/>
      <c r="N79" s="330">
        <f>+N77</f>
        <v>93014.96500000004</v>
      </c>
      <c r="O79" s="331" t="s">
        <v>963</v>
      </c>
      <c r="P79" s="259"/>
    </row>
    <row r="80" spans="1:16" x14ac:dyDescent="0.15">
      <c r="A80" s="181"/>
      <c r="B80" s="364"/>
      <c r="C80" s="336"/>
      <c r="D80" s="364"/>
      <c r="E80" s="231"/>
      <c r="F80" s="363"/>
      <c r="G80" s="232"/>
      <c r="H80" s="233"/>
      <c r="I80" s="234"/>
      <c r="J80" s="273"/>
      <c r="K80" s="235"/>
      <c r="L80" s="236"/>
      <c r="M80" s="235"/>
      <c r="N80" s="330">
        <f>+G19</f>
        <v>135037</v>
      </c>
      <c r="O80" s="331" t="s">
        <v>1002</v>
      </c>
    </row>
    <row r="81" spans="1:16" x14ac:dyDescent="0.15">
      <c r="A81" s="241"/>
      <c r="B81" s="364"/>
      <c r="C81" s="336"/>
      <c r="D81" s="364"/>
      <c r="E81" s="231"/>
      <c r="F81" s="363"/>
      <c r="G81" s="232"/>
      <c r="H81" s="233"/>
      <c r="I81" s="234"/>
      <c r="J81" s="273"/>
      <c r="K81" s="235"/>
      <c r="L81" s="236"/>
      <c r="M81" s="235"/>
      <c r="N81" s="330">
        <f>+G20</f>
        <v>135080</v>
      </c>
      <c r="O81" s="331" t="s">
        <v>1003</v>
      </c>
    </row>
    <row r="82" spans="1:16" x14ac:dyDescent="0.15">
      <c r="A82" s="241" t="s">
        <v>960</v>
      </c>
      <c r="B82" s="364" t="s">
        <v>969</v>
      </c>
      <c r="C82" s="336"/>
      <c r="D82" s="364"/>
      <c r="E82" s="231" t="s">
        <v>67</v>
      </c>
      <c r="F82" s="363">
        <v>4840192.21</v>
      </c>
      <c r="G82" s="232" t="s">
        <v>98</v>
      </c>
      <c r="H82" s="233">
        <v>40623</v>
      </c>
      <c r="I82" s="234" t="s">
        <v>199</v>
      </c>
      <c r="J82" s="273">
        <v>127355.921</v>
      </c>
      <c r="K82" s="235"/>
      <c r="L82" s="236"/>
      <c r="M82" s="235"/>
      <c r="N82" s="330">
        <f>+G36</f>
        <v>179870</v>
      </c>
      <c r="O82" s="332" t="s">
        <v>1004</v>
      </c>
    </row>
    <row r="83" spans="1:16" x14ac:dyDescent="0.15">
      <c r="A83" s="241" t="s">
        <v>963</v>
      </c>
      <c r="B83" s="365" t="s">
        <v>1009</v>
      </c>
      <c r="C83" s="336"/>
      <c r="D83" s="364"/>
      <c r="E83" s="231" t="s">
        <v>67</v>
      </c>
      <c r="F83" s="363">
        <v>46087131.859999999</v>
      </c>
      <c r="G83" s="232" t="s">
        <v>98</v>
      </c>
      <c r="H83" s="233">
        <v>40644</v>
      </c>
      <c r="I83" s="234" t="s">
        <v>199</v>
      </c>
      <c r="J83" s="273">
        <v>2584.7999999999997</v>
      </c>
      <c r="K83" s="235"/>
      <c r="L83" s="236"/>
      <c r="M83" s="235"/>
      <c r="N83" s="330">
        <f>+G37</f>
        <v>179855</v>
      </c>
      <c r="O83" s="331" t="s">
        <v>1005</v>
      </c>
    </row>
    <row r="84" spans="1:16" hidden="1" x14ac:dyDescent="0.15">
      <c r="A84" s="241"/>
      <c r="B84" s="364"/>
      <c r="C84" s="336"/>
      <c r="D84" s="364"/>
      <c r="E84" s="231"/>
      <c r="F84" s="363"/>
      <c r="G84" s="232"/>
      <c r="H84" s="233"/>
      <c r="I84" s="234" t="s">
        <v>199</v>
      </c>
      <c r="J84" s="273"/>
      <c r="K84" s="235"/>
      <c r="L84" s="236"/>
      <c r="M84" s="235"/>
      <c r="N84" s="330"/>
      <c r="O84" s="331"/>
    </row>
    <row r="85" spans="1:16" ht="12" hidden="1" customHeight="1" x14ac:dyDescent="0.15">
      <c r="A85" s="241"/>
      <c r="B85" s="364"/>
      <c r="C85" s="336"/>
      <c r="D85" s="364"/>
      <c r="E85" s="231"/>
      <c r="F85" s="363"/>
      <c r="G85" s="232"/>
      <c r="H85" s="233"/>
      <c r="I85" s="234" t="s">
        <v>199</v>
      </c>
      <c r="J85" s="273"/>
      <c r="K85" s="235"/>
      <c r="L85" s="236"/>
      <c r="M85" s="235"/>
      <c r="N85" s="330"/>
      <c r="O85" s="331"/>
    </row>
    <row r="86" spans="1:16" ht="12" hidden="1" customHeight="1" x14ac:dyDescent="0.15">
      <c r="A86" s="241"/>
      <c r="B86" s="364"/>
      <c r="C86" s="336"/>
      <c r="D86" s="364"/>
      <c r="E86" s="231"/>
      <c r="F86" s="363"/>
      <c r="G86" s="232"/>
      <c r="H86" s="233"/>
      <c r="I86" s="234" t="s">
        <v>199</v>
      </c>
      <c r="J86" s="273"/>
      <c r="K86" s="235"/>
      <c r="L86" s="236"/>
      <c r="M86" s="235"/>
      <c r="N86" s="330"/>
      <c r="O86" s="331"/>
    </row>
    <row r="87" spans="1:16" ht="11.25" customHeight="1" thickBot="1" x14ac:dyDescent="0.2">
      <c r="A87" s="241"/>
      <c r="B87" s="364"/>
      <c r="C87" s="336"/>
      <c r="D87" s="364"/>
      <c r="E87" s="231"/>
      <c r="F87" s="363"/>
      <c r="G87" s="232"/>
      <c r="H87" s="233"/>
      <c r="I87" s="180" t="s">
        <v>54</v>
      </c>
      <c r="J87" s="295">
        <f>SUM(J82:J86)</f>
        <v>129940.72100000001</v>
      </c>
      <c r="K87" s="235"/>
      <c r="L87" s="236"/>
      <c r="M87" s="235"/>
      <c r="N87" s="330"/>
      <c r="O87" s="330"/>
    </row>
    <row r="88" spans="1:16" ht="12" thickTop="1" x14ac:dyDescent="0.15">
      <c r="A88" s="241" t="s">
        <v>961</v>
      </c>
      <c r="B88" s="365" t="s">
        <v>1010</v>
      </c>
      <c r="C88" s="336"/>
      <c r="D88" s="364"/>
      <c r="E88" s="231" t="s">
        <v>67</v>
      </c>
      <c r="F88" s="363">
        <v>83986572.659999996</v>
      </c>
      <c r="G88" s="232" t="s">
        <v>98</v>
      </c>
      <c r="H88" s="233">
        <v>40591</v>
      </c>
      <c r="I88" s="234" t="s">
        <v>199</v>
      </c>
      <c r="J88" s="273">
        <v>67821.528999999995</v>
      </c>
      <c r="K88" s="235"/>
      <c r="L88" s="236"/>
      <c r="M88" s="266"/>
      <c r="N88" s="228" t="s">
        <v>56</v>
      </c>
      <c r="O88" s="333">
        <f>SUM(N79:N87)</f>
        <v>722856.96500000008</v>
      </c>
      <c r="P88" s="259"/>
    </row>
    <row r="89" spans="1:16" x14ac:dyDescent="0.15">
      <c r="A89" s="241" t="s">
        <v>962</v>
      </c>
      <c r="B89" s="365" t="s">
        <v>1011</v>
      </c>
      <c r="C89" s="336"/>
      <c r="D89" s="364"/>
      <c r="E89" s="231" t="s">
        <v>67</v>
      </c>
      <c r="F89" s="363">
        <v>104072726</v>
      </c>
      <c r="G89" s="232" t="s">
        <v>98</v>
      </c>
      <c r="H89" s="233">
        <v>40602</v>
      </c>
      <c r="I89" s="234" t="s">
        <v>199</v>
      </c>
      <c r="J89" s="273">
        <v>203550.43000000002</v>
      </c>
      <c r="K89" s="235"/>
      <c r="L89" s="236"/>
      <c r="M89" s="266"/>
      <c r="N89" s="366"/>
      <c r="O89" s="367"/>
      <c r="P89" s="259"/>
    </row>
    <row r="90" spans="1:16" ht="12" thickBot="1" x14ac:dyDescent="0.2">
      <c r="B90" s="364"/>
      <c r="C90" s="336"/>
      <c r="D90" s="364"/>
      <c r="E90" s="231"/>
      <c r="F90" s="363"/>
      <c r="G90" s="232"/>
      <c r="H90" s="233"/>
      <c r="I90" s="234"/>
      <c r="J90" s="295">
        <f>SUM(J88:J89)</f>
        <v>271371.95900000003</v>
      </c>
      <c r="O90" s="180">
        <f>+O88-O78</f>
        <v>0</v>
      </c>
    </row>
    <row r="91" spans="1:16" ht="12" thickTop="1" x14ac:dyDescent="0.15">
      <c r="A91" s="241"/>
      <c r="B91" s="364"/>
      <c r="C91" s="336"/>
      <c r="D91" s="364"/>
      <c r="E91" s="231"/>
      <c r="F91" s="363"/>
      <c r="G91" s="232"/>
      <c r="H91" s="233"/>
      <c r="I91" s="234"/>
      <c r="J91" s="273"/>
    </row>
    <row r="92" spans="1:16" s="180" customFormat="1" x14ac:dyDescent="0.15">
      <c r="A92" s="181" t="s">
        <v>869</v>
      </c>
      <c r="B92" s="181" t="s">
        <v>10</v>
      </c>
      <c r="C92" s="348" t="s">
        <v>1008</v>
      </c>
      <c r="D92" s="181" t="s">
        <v>871</v>
      </c>
      <c r="E92" s="181" t="s">
        <v>872</v>
      </c>
      <c r="F92" s="181" t="s">
        <v>18</v>
      </c>
      <c r="H92" s="181"/>
      <c r="J92" s="182"/>
      <c r="K92" s="181"/>
      <c r="M92" s="182"/>
      <c r="P92" s="182"/>
    </row>
    <row r="93" spans="1:16" s="180" customFormat="1" x14ac:dyDescent="0.15">
      <c r="A93" s="241" t="s">
        <v>960</v>
      </c>
      <c r="B93" s="180">
        <v>127356</v>
      </c>
      <c r="C93" s="349">
        <v>25.262</v>
      </c>
      <c r="D93" s="350">
        <f>+(B93*C93)*0.01</f>
        <v>32172.672719999999</v>
      </c>
      <c r="E93" s="350">
        <f>+D93*0.1</f>
        <v>3217.267272</v>
      </c>
      <c r="F93" s="351">
        <f>+D93+E93</f>
        <v>35389.939992</v>
      </c>
      <c r="H93" s="181"/>
      <c r="J93" s="182"/>
      <c r="K93" s="181"/>
      <c r="M93" s="182"/>
      <c r="P93" s="182"/>
    </row>
    <row r="94" spans="1:16" s="180" customFormat="1" x14ac:dyDescent="0.15">
      <c r="A94" s="241" t="s">
        <v>963</v>
      </c>
      <c r="B94" s="180">
        <v>2585</v>
      </c>
      <c r="C94" s="349">
        <v>25.478200000000001</v>
      </c>
      <c r="D94" s="350">
        <f>+(B94*C94)*0.01</f>
        <v>658.61146999999994</v>
      </c>
      <c r="E94" s="350">
        <f>+D94*0.1</f>
        <v>65.861147000000003</v>
      </c>
      <c r="F94" s="351">
        <f>+D94+E94</f>
        <v>724.4726169999999</v>
      </c>
      <c r="H94" s="181"/>
      <c r="J94" s="182"/>
      <c r="K94" s="181"/>
      <c r="M94" s="182"/>
      <c r="P94" s="182"/>
    </row>
    <row r="95" spans="1:16" s="180" customFormat="1" ht="12" thickBot="1" x14ac:dyDescent="0.2">
      <c r="A95" s="182"/>
      <c r="B95" s="295">
        <f>SUM(B93:B94)</f>
        <v>129941</v>
      </c>
      <c r="C95" s="349"/>
      <c r="D95" s="352">
        <f>SUM(D93:D94)</f>
        <v>32831.284189999998</v>
      </c>
      <c r="E95" s="352">
        <f t="shared" ref="E95:F95" si="12">SUM(E93:E94)</f>
        <v>3283.1284190000001</v>
      </c>
      <c r="F95" s="352">
        <f t="shared" si="12"/>
        <v>36114.412608999999</v>
      </c>
      <c r="H95" s="181"/>
      <c r="J95" s="182"/>
      <c r="K95" s="181"/>
      <c r="M95" s="182"/>
      <c r="P95" s="182"/>
    </row>
    <row r="96" spans="1:16" s="180" customFormat="1" ht="12" thickTop="1" x14ac:dyDescent="0.15">
      <c r="A96" s="241" t="s">
        <v>961</v>
      </c>
      <c r="B96" s="180">
        <v>67822</v>
      </c>
      <c r="C96" s="349">
        <v>22.8477</v>
      </c>
      <c r="D96" s="350">
        <f>+(B96*C96)*0.01</f>
        <v>15495.767094000001</v>
      </c>
      <c r="E96" s="350">
        <f>+D96*0.1</f>
        <v>1549.5767094000003</v>
      </c>
      <c r="F96" s="351">
        <f>+D96+E96</f>
        <v>17045.343803399999</v>
      </c>
      <c r="H96" s="181"/>
      <c r="J96" s="182"/>
      <c r="K96" s="181"/>
      <c r="M96" s="182"/>
      <c r="P96" s="182"/>
    </row>
    <row r="97" spans="1:16" s="180" customFormat="1" x14ac:dyDescent="0.15">
      <c r="A97" s="241" t="s">
        <v>962</v>
      </c>
      <c r="B97" s="180">
        <v>203550</v>
      </c>
      <c r="C97" s="349">
        <v>23.273099999999999</v>
      </c>
      <c r="D97" s="350">
        <f>+(B97*C97)*0.01</f>
        <v>47372.395049999999</v>
      </c>
      <c r="E97" s="350">
        <f>+D97*0.1</f>
        <v>4737.2395050000005</v>
      </c>
      <c r="F97" s="351">
        <f>+D97+E97</f>
        <v>52109.634554999997</v>
      </c>
      <c r="H97" s="181"/>
      <c r="J97" s="182"/>
      <c r="K97" s="181"/>
      <c r="M97" s="182"/>
      <c r="P97" s="182"/>
    </row>
    <row r="98" spans="1:16" s="180" customFormat="1" ht="12" thickBot="1" x14ac:dyDescent="0.2">
      <c r="A98" s="182"/>
      <c r="B98" s="295">
        <f>SUM(B96:B97)</f>
        <v>271372</v>
      </c>
      <c r="C98" s="349"/>
      <c r="D98" s="352">
        <f>SUM(D96:D97)</f>
        <v>62868.162144000002</v>
      </c>
      <c r="E98" s="352">
        <f t="shared" ref="E98:F98" si="13">SUM(E96:E97)</f>
        <v>6286.8162144000007</v>
      </c>
      <c r="F98" s="352">
        <f t="shared" si="13"/>
        <v>69154.978358399996</v>
      </c>
      <c r="H98" s="181"/>
      <c r="J98" s="182"/>
      <c r="K98" s="181"/>
      <c r="M98" s="182"/>
      <c r="P98" s="182"/>
    </row>
    <row r="99" spans="1:16" s="180" customFormat="1" ht="12" thickTop="1" x14ac:dyDescent="0.15">
      <c r="A99" s="182"/>
      <c r="B99" s="179"/>
      <c r="C99" s="349"/>
      <c r="D99" s="181"/>
      <c r="E99" s="181"/>
      <c r="F99" s="182"/>
      <c r="H99" s="181"/>
      <c r="J99" s="182"/>
      <c r="K99" s="181"/>
      <c r="M99" s="182"/>
      <c r="P99" s="182"/>
    </row>
    <row r="100" spans="1:16" s="180" customFormat="1" x14ac:dyDescent="0.15">
      <c r="A100" s="182"/>
      <c r="B100" s="358"/>
      <c r="D100" s="181"/>
      <c r="E100" s="181"/>
      <c r="F100" s="182"/>
      <c r="H100" s="181"/>
      <c r="J100" s="182"/>
      <c r="K100" s="181"/>
      <c r="M100" s="182"/>
      <c r="P100" s="182"/>
    </row>
  </sheetData>
  <mergeCells count="7">
    <mergeCell ref="B79:D7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P98"/>
  <sheetViews>
    <sheetView zoomScale="115" zoomScaleNormal="115" workbookViewId="0">
      <pane ySplit="6" topLeftCell="A74" activePane="bottomLeft" state="frozen"/>
      <selection pane="bottomLeft" activeCell="A83" sqref="A83:I8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926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906</v>
      </c>
      <c r="B7" s="263"/>
      <c r="C7" s="328">
        <v>55751.217000000019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55751.217000000019</v>
      </c>
      <c r="O7" s="328">
        <f>+C75</f>
        <v>505576.42100000003</v>
      </c>
    </row>
    <row r="8" spans="1:16" x14ac:dyDescent="0.15">
      <c r="A8" s="193" t="s">
        <v>911</v>
      </c>
      <c r="B8" s="193"/>
      <c r="C8" s="329">
        <v>269772.20400000003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55751.217000000019</v>
      </c>
      <c r="O8" s="329">
        <f>O7+G8-I8-L8</f>
        <v>505576.42100000003</v>
      </c>
    </row>
    <row r="9" spans="1:16" x14ac:dyDescent="0.15">
      <c r="A9" s="193" t="s">
        <v>908</v>
      </c>
      <c r="B9" s="193"/>
      <c r="C9" s="329">
        <v>180053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55751.217000000019</v>
      </c>
      <c r="O9" s="329">
        <f t="shared" ref="O9" si="1">O8+G9-I9-L9</f>
        <v>505576.42100000003</v>
      </c>
    </row>
    <row r="10" spans="1:16" x14ac:dyDescent="0.15">
      <c r="A10" s="193"/>
      <c r="B10" s="193"/>
      <c r="C10" s="329"/>
      <c r="D10" s="193"/>
      <c r="E10" s="193"/>
      <c r="F10" s="193"/>
      <c r="G10" s="329"/>
      <c r="H10" s="193" t="s">
        <v>927</v>
      </c>
      <c r="I10" s="329">
        <v>12351.44</v>
      </c>
      <c r="J10" s="193" t="s">
        <v>906</v>
      </c>
      <c r="K10" s="193" t="s">
        <v>964</v>
      </c>
      <c r="L10" s="329">
        <v>16589.419999999998</v>
      </c>
      <c r="M10" s="193" t="s">
        <v>906</v>
      </c>
      <c r="N10" s="329">
        <f t="shared" ref="N10:N74" si="2">+N9-I10-L10</f>
        <v>26810.357000000018</v>
      </c>
      <c r="O10" s="329">
        <f t="shared" ref="O10:O74" si="3">O9+G10-I10-L10</f>
        <v>476635.56100000005</v>
      </c>
    </row>
    <row r="11" spans="1:16" x14ac:dyDescent="0.15">
      <c r="A11" s="193"/>
      <c r="B11" s="193"/>
      <c r="C11" s="329"/>
      <c r="D11" s="193" t="s">
        <v>928</v>
      </c>
      <c r="E11" s="193" t="s">
        <v>958</v>
      </c>
      <c r="F11" s="193"/>
      <c r="G11" s="329">
        <v>179934</v>
      </c>
      <c r="H11" s="193" t="s">
        <v>928</v>
      </c>
      <c r="I11" s="329">
        <v>5983.94</v>
      </c>
      <c r="J11" s="193" t="s">
        <v>906</v>
      </c>
      <c r="K11" s="193" t="s">
        <v>964</v>
      </c>
      <c r="L11" s="329">
        <v>16615.14</v>
      </c>
      <c r="M11" s="193" t="s">
        <v>906</v>
      </c>
      <c r="N11" s="329">
        <f t="shared" si="2"/>
        <v>4211.2770000000201</v>
      </c>
      <c r="O11" s="329">
        <f t="shared" si="3"/>
        <v>633970.48100000003</v>
      </c>
    </row>
    <row r="12" spans="1:16" x14ac:dyDescent="0.15">
      <c r="A12" s="193"/>
      <c r="B12" s="193"/>
      <c r="C12" s="329"/>
      <c r="D12" s="200" t="s">
        <v>929</v>
      </c>
      <c r="E12" s="193" t="s">
        <v>959</v>
      </c>
      <c r="F12" s="203"/>
      <c r="G12" s="329">
        <v>180011</v>
      </c>
      <c r="H12" s="200" t="s">
        <v>929</v>
      </c>
      <c r="I12" s="329">
        <v>4211.277</v>
      </c>
      <c r="J12" s="193" t="s">
        <v>906</v>
      </c>
      <c r="K12" s="193"/>
      <c r="L12" s="329"/>
      <c r="M12" s="207"/>
      <c r="N12" s="329">
        <f t="shared" si="2"/>
        <v>2.0008883439004421E-11</v>
      </c>
      <c r="O12" s="329">
        <f t="shared" si="3"/>
        <v>809770.20400000003</v>
      </c>
    </row>
    <row r="13" spans="1:16" x14ac:dyDescent="0.15">
      <c r="A13" s="193"/>
      <c r="B13" s="193"/>
      <c r="C13" s="329"/>
      <c r="D13" s="200"/>
      <c r="E13" s="193"/>
      <c r="F13" s="203"/>
      <c r="G13" s="329"/>
      <c r="H13" s="200" t="s">
        <v>929</v>
      </c>
      <c r="I13" s="329">
        <v>5881.4629999999997</v>
      </c>
      <c r="J13" s="193" t="s">
        <v>911</v>
      </c>
      <c r="K13" s="193" t="s">
        <v>965</v>
      </c>
      <c r="L13" s="329">
        <v>34472.51</v>
      </c>
      <c r="M13" s="193" t="s">
        <v>911</v>
      </c>
      <c r="N13" s="329">
        <f>C8+N12-I13-L13</f>
        <v>229418.23100000003</v>
      </c>
      <c r="O13" s="329">
        <f t="shared" ref="O13:O19" si="4">O12+G13-I13-L13</f>
        <v>769416.23100000003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930</v>
      </c>
      <c r="I14" s="329">
        <v>10180.530000000001</v>
      </c>
      <c r="J14" s="193" t="s">
        <v>911</v>
      </c>
      <c r="K14" s="193"/>
      <c r="L14" s="329"/>
      <c r="M14" s="207"/>
      <c r="N14" s="329">
        <f t="shared" ref="N14:N19" si="5">+N13-I14-L14</f>
        <v>219237.70100000003</v>
      </c>
      <c r="O14" s="329">
        <f t="shared" si="4"/>
        <v>759235.701</v>
      </c>
    </row>
    <row r="15" spans="1:16" x14ac:dyDescent="0.15">
      <c r="A15" s="193"/>
      <c r="B15" s="193"/>
      <c r="C15" s="329"/>
      <c r="D15" s="200"/>
      <c r="E15" s="193"/>
      <c r="F15" s="203"/>
      <c r="G15" s="329"/>
      <c r="H15" s="200" t="s">
        <v>931</v>
      </c>
      <c r="I15" s="329">
        <v>5575.65</v>
      </c>
      <c r="J15" s="193" t="s">
        <v>911</v>
      </c>
      <c r="K15" s="193"/>
      <c r="L15" s="329"/>
      <c r="M15" s="193"/>
      <c r="N15" s="329">
        <f t="shared" si="5"/>
        <v>213662.05100000004</v>
      </c>
      <c r="O15" s="329">
        <f t="shared" si="4"/>
        <v>753660.05099999998</v>
      </c>
    </row>
    <row r="16" spans="1:16" x14ac:dyDescent="0.15">
      <c r="A16" s="193"/>
      <c r="B16" s="193"/>
      <c r="C16" s="329"/>
      <c r="D16" s="200"/>
      <c r="E16" s="193"/>
      <c r="F16" s="203"/>
      <c r="G16" s="329"/>
      <c r="H16" s="200" t="s">
        <v>932</v>
      </c>
      <c r="I16" s="329">
        <v>4624.13</v>
      </c>
      <c r="J16" s="193" t="s">
        <v>911</v>
      </c>
      <c r="K16" s="193"/>
      <c r="L16" s="329"/>
      <c r="M16" s="193"/>
      <c r="N16" s="329">
        <f t="shared" si="5"/>
        <v>209037.92100000003</v>
      </c>
      <c r="O16" s="329">
        <f t="shared" si="4"/>
        <v>749035.92099999997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933</v>
      </c>
      <c r="I17" s="329">
        <v>7115.77</v>
      </c>
      <c r="J17" s="193" t="s">
        <v>911</v>
      </c>
      <c r="K17" s="193" t="s">
        <v>965</v>
      </c>
      <c r="L17" s="329">
        <v>33547.949999999997</v>
      </c>
      <c r="M17" s="193" t="s">
        <v>911</v>
      </c>
      <c r="N17" s="329">
        <f t="shared" si="5"/>
        <v>168374.20100000006</v>
      </c>
      <c r="O17" s="329">
        <f t="shared" si="4"/>
        <v>708372.201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933</v>
      </c>
      <c r="I18" s="329"/>
      <c r="J18" s="193"/>
      <c r="K18" s="193" t="s">
        <v>965</v>
      </c>
      <c r="L18" s="329">
        <v>26758.84</v>
      </c>
      <c r="M18" s="193" t="s">
        <v>911</v>
      </c>
      <c r="N18" s="329">
        <f t="shared" si="5"/>
        <v>141615.36100000006</v>
      </c>
      <c r="O18" s="329">
        <f t="shared" si="4"/>
        <v>681613.36100000003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934</v>
      </c>
      <c r="I19" s="329">
        <v>12187.87</v>
      </c>
      <c r="J19" s="193" t="s">
        <v>911</v>
      </c>
      <c r="K19" s="193" t="s">
        <v>965</v>
      </c>
      <c r="L19" s="329">
        <v>49821.5</v>
      </c>
      <c r="M19" s="193" t="s">
        <v>911</v>
      </c>
      <c r="N19" s="329">
        <f t="shared" si="5"/>
        <v>79605.991000000067</v>
      </c>
      <c r="O19" s="329">
        <f t="shared" si="4"/>
        <v>619603.99100000004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935</v>
      </c>
      <c r="I20" s="329">
        <v>5276.65</v>
      </c>
      <c r="J20" s="193" t="s">
        <v>911</v>
      </c>
      <c r="K20" s="193" t="s">
        <v>965</v>
      </c>
      <c r="L20" s="329">
        <v>28890.68</v>
      </c>
      <c r="M20" s="193" t="s">
        <v>911</v>
      </c>
      <c r="N20" s="329">
        <f t="shared" si="2"/>
        <v>45438.661000000073</v>
      </c>
      <c r="O20" s="329">
        <f t="shared" si="3"/>
        <v>585436.66099999996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935</v>
      </c>
      <c r="I21" s="329"/>
      <c r="J21" s="193"/>
      <c r="K21" s="193" t="s">
        <v>965</v>
      </c>
      <c r="L21" s="329">
        <v>33380.120000000003</v>
      </c>
      <c r="M21" s="193" t="s">
        <v>911</v>
      </c>
      <c r="N21" s="329">
        <f t="shared" si="2"/>
        <v>12058.54100000007</v>
      </c>
      <c r="O21" s="329">
        <f t="shared" si="3"/>
        <v>552056.54099999997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935</v>
      </c>
      <c r="I22" s="329"/>
      <c r="J22" s="193"/>
      <c r="K22" s="193" t="s">
        <v>965</v>
      </c>
      <c r="L22" s="329">
        <v>12058.540999999999</v>
      </c>
      <c r="M22" s="193" t="s">
        <v>911</v>
      </c>
      <c r="N22" s="329">
        <f t="shared" si="2"/>
        <v>7.0940586738288403E-11</v>
      </c>
      <c r="O22" s="329">
        <f t="shared" si="3"/>
        <v>539998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935</v>
      </c>
      <c r="I23" s="329"/>
      <c r="J23" s="193"/>
      <c r="K23" s="193" t="s">
        <v>964</v>
      </c>
      <c r="L23" s="329">
        <v>15893.089</v>
      </c>
      <c r="M23" s="193" t="s">
        <v>908</v>
      </c>
      <c r="N23" s="329">
        <f>C9+N22-I23-L23</f>
        <v>164159.91100000005</v>
      </c>
      <c r="O23" s="329">
        <f t="shared" ref="O23:O27" si="6">O22+G23-I23-L23</f>
        <v>524104.91100000002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936</v>
      </c>
      <c r="I24" s="329">
        <v>8235.8200000000015</v>
      </c>
      <c r="J24" s="193" t="s">
        <v>908</v>
      </c>
      <c r="K24" s="193" t="s">
        <v>964</v>
      </c>
      <c r="L24" s="329">
        <v>33271.85</v>
      </c>
      <c r="M24" s="193" t="s">
        <v>908</v>
      </c>
      <c r="N24" s="329">
        <f t="shared" ref="N24:N27" si="7">+N23-I24-L24</f>
        <v>122652.24100000004</v>
      </c>
      <c r="O24" s="329">
        <f t="shared" si="6"/>
        <v>482597.24100000004</v>
      </c>
      <c r="P24" s="259"/>
    </row>
    <row r="25" spans="1:16" x14ac:dyDescent="0.15">
      <c r="A25" s="193"/>
      <c r="B25" s="193"/>
      <c r="C25" s="329"/>
      <c r="D25" s="200" t="s">
        <v>937</v>
      </c>
      <c r="E25" s="193" t="s">
        <v>960</v>
      </c>
      <c r="F25" s="203"/>
      <c r="G25" s="329">
        <v>270019</v>
      </c>
      <c r="H25" s="200" t="s">
        <v>937</v>
      </c>
      <c r="I25" s="329">
        <v>5418.25</v>
      </c>
      <c r="J25" s="193" t="s">
        <v>908</v>
      </c>
      <c r="K25" s="193"/>
      <c r="L25" s="329"/>
      <c r="M25" s="193"/>
      <c r="N25" s="329">
        <f t="shared" si="7"/>
        <v>117233.99100000004</v>
      </c>
      <c r="O25" s="329">
        <f t="shared" si="6"/>
        <v>747197.99100000004</v>
      </c>
      <c r="P25" s="259"/>
    </row>
    <row r="26" spans="1:16" x14ac:dyDescent="0.15">
      <c r="A26" s="193"/>
      <c r="B26" s="193"/>
      <c r="C26" s="329"/>
      <c r="D26" s="200" t="s">
        <v>937</v>
      </c>
      <c r="E26" s="193" t="s">
        <v>961</v>
      </c>
      <c r="F26" s="203"/>
      <c r="G26" s="329">
        <v>134821.39199999999</v>
      </c>
      <c r="H26" s="200" t="s">
        <v>937</v>
      </c>
      <c r="I26" s="329"/>
      <c r="J26" s="193"/>
      <c r="K26" s="193"/>
      <c r="L26" s="329"/>
      <c r="M26" s="193"/>
      <c r="N26" s="329">
        <f t="shared" si="7"/>
        <v>117233.99100000004</v>
      </c>
      <c r="O26" s="329">
        <f t="shared" si="6"/>
        <v>882019.38300000003</v>
      </c>
      <c r="P26" s="259"/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938</v>
      </c>
      <c r="I27" s="329">
        <v>4314.88</v>
      </c>
      <c r="J27" s="193" t="s">
        <v>908</v>
      </c>
      <c r="K27" s="193"/>
      <c r="L27" s="329"/>
      <c r="M27" s="193"/>
      <c r="N27" s="329">
        <f t="shared" si="7"/>
        <v>112919.11100000003</v>
      </c>
      <c r="O27" s="329">
        <f t="shared" si="6"/>
        <v>877704.50300000003</v>
      </c>
      <c r="P27" s="259"/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939</v>
      </c>
      <c r="I28" s="329">
        <v>2517.91</v>
      </c>
      <c r="J28" s="193" t="s">
        <v>908</v>
      </c>
      <c r="K28" s="193"/>
      <c r="L28" s="329"/>
      <c r="M28" s="193"/>
      <c r="N28" s="329">
        <f t="shared" si="2"/>
        <v>110401.20100000003</v>
      </c>
      <c r="O28" s="329">
        <f t="shared" si="3"/>
        <v>875186.59299999999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940</v>
      </c>
      <c r="I29" s="329">
        <v>10412.080000000002</v>
      </c>
      <c r="J29" s="193" t="s">
        <v>908</v>
      </c>
      <c r="K29" s="193" t="s">
        <v>964</v>
      </c>
      <c r="L29" s="329">
        <v>33096.22</v>
      </c>
      <c r="M29" s="193" t="s">
        <v>908</v>
      </c>
      <c r="N29" s="329">
        <f t="shared" si="2"/>
        <v>66892.901000000027</v>
      </c>
      <c r="O29" s="329">
        <f t="shared" si="3"/>
        <v>831678.29300000006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941</v>
      </c>
      <c r="I30" s="329">
        <v>38668.910000000003</v>
      </c>
      <c r="J30" s="193" t="s">
        <v>908</v>
      </c>
      <c r="K30" s="193"/>
      <c r="L30" s="329"/>
      <c r="M30" s="193"/>
      <c r="N30" s="329">
        <f t="shared" si="2"/>
        <v>28223.991000000024</v>
      </c>
      <c r="O30" s="329">
        <f t="shared" si="3"/>
        <v>793009.38300000003</v>
      </c>
      <c r="P30" s="259"/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942</v>
      </c>
      <c r="I31" s="329">
        <v>3619.2200000000003</v>
      </c>
      <c r="J31" s="193" t="s">
        <v>908</v>
      </c>
      <c r="K31" s="193" t="s">
        <v>964</v>
      </c>
      <c r="L31" s="329">
        <v>4450.13</v>
      </c>
      <c r="M31" s="193" t="s">
        <v>908</v>
      </c>
      <c r="N31" s="329">
        <f t="shared" si="2"/>
        <v>20154.641000000021</v>
      </c>
      <c r="O31" s="329">
        <f t="shared" si="3"/>
        <v>784940.03300000005</v>
      </c>
      <c r="P31" s="259"/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943</v>
      </c>
      <c r="I32" s="329">
        <v>7362.2800000000007</v>
      </c>
      <c r="J32" s="193" t="s">
        <v>908</v>
      </c>
      <c r="K32" s="193" t="s">
        <v>964</v>
      </c>
      <c r="L32" s="329">
        <v>12792.361000000001</v>
      </c>
      <c r="M32" s="193" t="s">
        <v>908</v>
      </c>
      <c r="N32" s="329">
        <f t="shared" si="2"/>
        <v>2.0008883439004421E-11</v>
      </c>
      <c r="O32" s="329">
        <f t="shared" si="3"/>
        <v>764785.39199999999</v>
      </c>
    </row>
    <row r="33" spans="1:15" x14ac:dyDescent="0.15">
      <c r="A33" s="193"/>
      <c r="B33" s="193"/>
      <c r="C33" s="329"/>
      <c r="D33" s="200"/>
      <c r="E33" s="193"/>
      <c r="F33" s="203"/>
      <c r="G33" s="329"/>
      <c r="H33" s="200" t="s">
        <v>943</v>
      </c>
      <c r="I33" s="329"/>
      <c r="J33" s="193"/>
      <c r="K33" s="193" t="s">
        <v>964</v>
      </c>
      <c r="L33" s="329">
        <v>22472.429</v>
      </c>
      <c r="M33" s="193" t="s">
        <v>958</v>
      </c>
      <c r="N33" s="329">
        <f>G11+N32-I33-L33</f>
        <v>157461.57100000003</v>
      </c>
      <c r="O33" s="329">
        <f t="shared" ref="O33:O35" si="8">O32+G33-I33-L33</f>
        <v>742312.96299999999</v>
      </c>
    </row>
    <row r="34" spans="1:15" x14ac:dyDescent="0.15">
      <c r="A34" s="193"/>
      <c r="B34" s="193"/>
      <c r="C34" s="329"/>
      <c r="D34" s="200"/>
      <c r="E34" s="193"/>
      <c r="F34" s="203"/>
      <c r="G34" s="329"/>
      <c r="H34" s="200" t="s">
        <v>943</v>
      </c>
      <c r="I34" s="329"/>
      <c r="J34" s="203"/>
      <c r="K34" s="193" t="s">
        <v>964</v>
      </c>
      <c r="L34" s="329">
        <v>122188.4</v>
      </c>
      <c r="M34" s="193" t="s">
        <v>958</v>
      </c>
      <c r="N34" s="329">
        <f t="shared" ref="N34:N35" si="9">+N33-I34-L34</f>
        <v>35273.171000000031</v>
      </c>
      <c r="O34" s="329">
        <f t="shared" si="8"/>
        <v>620124.56299999997</v>
      </c>
    </row>
    <row r="35" spans="1:15" x14ac:dyDescent="0.15">
      <c r="A35" s="193"/>
      <c r="B35" s="193"/>
      <c r="C35" s="329"/>
      <c r="D35" s="200"/>
      <c r="E35" s="193"/>
      <c r="F35" s="203"/>
      <c r="G35" s="329"/>
      <c r="H35" s="200" t="s">
        <v>944</v>
      </c>
      <c r="I35" s="329">
        <v>3991.13</v>
      </c>
      <c r="J35" s="193" t="s">
        <v>958</v>
      </c>
      <c r="K35" s="193"/>
      <c r="L35" s="329"/>
      <c r="M35" s="203"/>
      <c r="N35" s="329">
        <f t="shared" si="9"/>
        <v>31282.04100000003</v>
      </c>
      <c r="O35" s="329">
        <f t="shared" si="8"/>
        <v>616133.43299999996</v>
      </c>
    </row>
    <row r="36" spans="1:15" x14ac:dyDescent="0.15">
      <c r="A36" s="193"/>
      <c r="B36" s="193"/>
      <c r="C36" s="329"/>
      <c r="D36" s="200" t="s">
        <v>945</v>
      </c>
      <c r="E36" s="193" t="s">
        <v>962</v>
      </c>
      <c r="F36" s="203"/>
      <c r="G36" s="329">
        <v>270620.54200000002</v>
      </c>
      <c r="H36" s="200" t="s">
        <v>945</v>
      </c>
      <c r="I36" s="329">
        <v>2339.04</v>
      </c>
      <c r="J36" s="193" t="s">
        <v>958</v>
      </c>
      <c r="K36" s="193"/>
      <c r="L36" s="329"/>
      <c r="M36" s="203"/>
      <c r="N36" s="329">
        <f t="shared" si="2"/>
        <v>28943.001000000029</v>
      </c>
      <c r="O36" s="329">
        <f t="shared" si="3"/>
        <v>884414.93499999994</v>
      </c>
    </row>
    <row r="37" spans="1:15" x14ac:dyDescent="0.15">
      <c r="A37" s="193"/>
      <c r="B37" s="193"/>
      <c r="C37" s="329"/>
      <c r="D37" s="200"/>
      <c r="E37" s="193"/>
      <c r="F37" s="203"/>
      <c r="G37" s="329"/>
      <c r="H37" s="200" t="s">
        <v>946</v>
      </c>
      <c r="I37" s="329">
        <v>10002.869999999999</v>
      </c>
      <c r="J37" s="193" t="s">
        <v>958</v>
      </c>
      <c r="K37" s="193" t="s">
        <v>964</v>
      </c>
      <c r="L37" s="329">
        <v>18940.131000000001</v>
      </c>
      <c r="M37" s="193" t="s">
        <v>958</v>
      </c>
      <c r="N37" s="329">
        <f t="shared" si="2"/>
        <v>2.9103830456733704E-11</v>
      </c>
      <c r="O37" s="329">
        <f t="shared" si="3"/>
        <v>855471.93399999989</v>
      </c>
    </row>
    <row r="38" spans="1:15" x14ac:dyDescent="0.15">
      <c r="A38" s="193"/>
      <c r="B38" s="193"/>
      <c r="C38" s="329"/>
      <c r="D38" s="200"/>
      <c r="E38" s="193"/>
      <c r="F38" s="203"/>
      <c r="G38" s="329"/>
      <c r="H38" s="200" t="s">
        <v>946</v>
      </c>
      <c r="I38" s="329"/>
      <c r="J38" s="203"/>
      <c r="K38" s="193" t="s">
        <v>964</v>
      </c>
      <c r="L38" s="329">
        <v>14324.489</v>
      </c>
      <c r="M38" s="193" t="s">
        <v>959</v>
      </c>
      <c r="N38" s="329">
        <f>G12+N37-I38-L38</f>
        <v>165686.51100000003</v>
      </c>
      <c r="O38" s="329">
        <f t="shared" ref="O38:O41" si="10">O37+G38-I38-L38</f>
        <v>841147.44499999995</v>
      </c>
    </row>
    <row r="39" spans="1:15" x14ac:dyDescent="0.15">
      <c r="A39" s="193"/>
      <c r="B39" s="193"/>
      <c r="C39" s="329"/>
      <c r="D39" s="200"/>
      <c r="E39" s="193"/>
      <c r="F39" s="203"/>
      <c r="G39" s="329"/>
      <c r="H39" s="200" t="s">
        <v>947</v>
      </c>
      <c r="I39" s="329">
        <v>6586.9699999999984</v>
      </c>
      <c r="J39" s="193" t="s">
        <v>959</v>
      </c>
      <c r="K39" s="193" t="s">
        <v>964</v>
      </c>
      <c r="L39" s="329">
        <v>32906.94</v>
      </c>
      <c r="M39" s="193" t="s">
        <v>959</v>
      </c>
      <c r="N39" s="329">
        <f t="shared" ref="N39:N41" si="11">+N38-I39-L39</f>
        <v>126192.60100000002</v>
      </c>
      <c r="O39" s="329">
        <f t="shared" si="10"/>
        <v>801653.53499999992</v>
      </c>
    </row>
    <row r="40" spans="1:15" x14ac:dyDescent="0.15">
      <c r="A40" s="193"/>
      <c r="B40" s="193"/>
      <c r="C40" s="329"/>
      <c r="D40" s="200"/>
      <c r="E40" s="193"/>
      <c r="F40" s="203"/>
      <c r="G40" s="329"/>
      <c r="H40" s="200" t="s">
        <v>948</v>
      </c>
      <c r="I40" s="329">
        <v>6139.380000000001</v>
      </c>
      <c r="J40" s="193" t="s">
        <v>959</v>
      </c>
      <c r="K40" s="193"/>
      <c r="L40" s="329"/>
      <c r="M40" s="203"/>
      <c r="N40" s="329">
        <f t="shared" si="11"/>
        <v>120053.22100000002</v>
      </c>
      <c r="O40" s="329">
        <f t="shared" si="10"/>
        <v>795514.15499999991</v>
      </c>
    </row>
    <row r="41" spans="1:15" x14ac:dyDescent="0.15">
      <c r="A41" s="193"/>
      <c r="B41" s="193"/>
      <c r="C41" s="329"/>
      <c r="D41" s="200"/>
      <c r="E41" s="193"/>
      <c r="F41" s="203"/>
      <c r="G41" s="329"/>
      <c r="H41" s="200" t="s">
        <v>949</v>
      </c>
      <c r="I41" s="329">
        <v>5709.0400000000009</v>
      </c>
      <c r="J41" s="193" t="s">
        <v>959</v>
      </c>
      <c r="K41" s="193"/>
      <c r="L41" s="329"/>
      <c r="M41" s="193"/>
      <c r="N41" s="329">
        <f t="shared" si="11"/>
        <v>114344.18100000001</v>
      </c>
      <c r="O41" s="329">
        <f t="shared" si="10"/>
        <v>789805.11499999987</v>
      </c>
    </row>
    <row r="42" spans="1:15" x14ac:dyDescent="0.15">
      <c r="A42" s="193"/>
      <c r="B42" s="193"/>
      <c r="C42" s="329"/>
      <c r="D42" s="200"/>
      <c r="E42" s="193"/>
      <c r="F42" s="203"/>
      <c r="G42" s="329"/>
      <c r="H42" s="200" t="s">
        <v>950</v>
      </c>
      <c r="I42" s="329">
        <v>8855.7100000000009</v>
      </c>
      <c r="J42" s="193" t="s">
        <v>959</v>
      </c>
      <c r="K42" s="193" t="s">
        <v>964</v>
      </c>
      <c r="L42" s="329">
        <v>35260.959999999999</v>
      </c>
      <c r="M42" s="193" t="s">
        <v>959</v>
      </c>
      <c r="N42" s="329">
        <f t="shared" si="2"/>
        <v>70227.510999999999</v>
      </c>
      <c r="O42" s="329">
        <f t="shared" si="3"/>
        <v>745688.44499999995</v>
      </c>
    </row>
    <row r="43" spans="1:15" x14ac:dyDescent="0.15">
      <c r="A43" s="193"/>
      <c r="B43" s="193"/>
      <c r="C43" s="329"/>
      <c r="D43" s="200"/>
      <c r="E43" s="193"/>
      <c r="F43" s="203"/>
      <c r="G43" s="329"/>
      <c r="H43" s="200" t="s">
        <v>950</v>
      </c>
      <c r="I43" s="329"/>
      <c r="J43" s="193"/>
      <c r="K43" s="193" t="s">
        <v>964</v>
      </c>
      <c r="L43" s="329">
        <v>7349.78</v>
      </c>
      <c r="M43" s="193" t="s">
        <v>959</v>
      </c>
      <c r="N43" s="329">
        <f t="shared" si="2"/>
        <v>62877.731</v>
      </c>
      <c r="O43" s="329">
        <f t="shared" si="3"/>
        <v>738338.66499999992</v>
      </c>
    </row>
    <row r="44" spans="1:15" x14ac:dyDescent="0.15">
      <c r="A44" s="193"/>
      <c r="B44" s="193"/>
      <c r="C44" s="329"/>
      <c r="D44" s="200"/>
      <c r="E44" s="193"/>
      <c r="F44" s="203"/>
      <c r="G44" s="329"/>
      <c r="H44" s="200" t="s">
        <v>951</v>
      </c>
      <c r="I44" s="329">
        <v>16698.14</v>
      </c>
      <c r="J44" s="193" t="s">
        <v>959</v>
      </c>
      <c r="K44" s="193" t="s">
        <v>964</v>
      </c>
      <c r="L44" s="329">
        <v>10242.73</v>
      </c>
      <c r="M44" s="193" t="s">
        <v>959</v>
      </c>
      <c r="N44" s="329">
        <f t="shared" si="2"/>
        <v>35936.861000000004</v>
      </c>
      <c r="O44" s="329">
        <f t="shared" si="3"/>
        <v>711397.79499999993</v>
      </c>
    </row>
    <row r="45" spans="1:15" x14ac:dyDescent="0.15">
      <c r="A45" s="193"/>
      <c r="B45" s="198"/>
      <c r="C45" s="329"/>
      <c r="D45" s="200"/>
      <c r="E45" s="193"/>
      <c r="F45" s="203"/>
      <c r="G45" s="329"/>
      <c r="H45" s="200" t="s">
        <v>952</v>
      </c>
      <c r="I45" s="329">
        <v>2506.4899999999998</v>
      </c>
      <c r="J45" s="193" t="s">
        <v>959</v>
      </c>
      <c r="K45" s="193"/>
      <c r="L45" s="329"/>
      <c r="M45" s="193"/>
      <c r="N45" s="329">
        <f t="shared" si="2"/>
        <v>33430.371000000006</v>
      </c>
      <c r="O45" s="329">
        <f t="shared" si="3"/>
        <v>708891.30499999993</v>
      </c>
    </row>
    <row r="46" spans="1:15" x14ac:dyDescent="0.15">
      <c r="A46" s="193"/>
      <c r="B46" s="198"/>
      <c r="C46" s="329"/>
      <c r="D46" s="200"/>
      <c r="E46" s="193"/>
      <c r="F46" s="203"/>
      <c r="G46" s="329"/>
      <c r="H46" s="200" t="s">
        <v>953</v>
      </c>
      <c r="I46" s="329">
        <v>3229.05</v>
      </c>
      <c r="J46" s="193" t="s">
        <v>959</v>
      </c>
      <c r="K46" s="193" t="s">
        <v>964</v>
      </c>
      <c r="L46" s="329">
        <v>12023.02</v>
      </c>
      <c r="M46" s="193" t="s">
        <v>959</v>
      </c>
      <c r="N46" s="329">
        <f t="shared" ref="N46:N53" si="12">+N45-I46-L46</f>
        <v>18178.301000000007</v>
      </c>
      <c r="O46" s="329">
        <f t="shared" ref="O46:O53" si="13">O45+G46-I46-L46</f>
        <v>693639.23499999987</v>
      </c>
    </row>
    <row r="47" spans="1:15" x14ac:dyDescent="0.15">
      <c r="A47" s="193"/>
      <c r="B47" s="198"/>
      <c r="C47" s="329"/>
      <c r="D47" s="200"/>
      <c r="E47" s="193"/>
      <c r="F47" s="203"/>
      <c r="G47" s="329"/>
      <c r="H47" s="200" t="s">
        <v>954</v>
      </c>
      <c r="I47" s="329">
        <v>2839.27</v>
      </c>
      <c r="J47" s="193" t="s">
        <v>959</v>
      </c>
      <c r="K47" s="193" t="s">
        <v>964</v>
      </c>
      <c r="L47" s="329">
        <v>15339.031000000001</v>
      </c>
      <c r="M47" s="193" t="s">
        <v>959</v>
      </c>
      <c r="N47" s="329">
        <f t="shared" ref="N47" si="14">+N46-I47-L47</f>
        <v>0</v>
      </c>
      <c r="O47" s="329">
        <f t="shared" ref="O47" si="15">O46+G47-I47-L47</f>
        <v>675460.93399999989</v>
      </c>
    </row>
    <row r="48" spans="1:15" x14ac:dyDescent="0.15">
      <c r="A48" s="193"/>
      <c r="B48" s="198"/>
      <c r="C48" s="329"/>
      <c r="D48" s="200"/>
      <c r="E48" s="193"/>
      <c r="F48" s="203"/>
      <c r="G48" s="329"/>
      <c r="H48" s="200" t="s">
        <v>954</v>
      </c>
      <c r="I48" s="329"/>
      <c r="J48" s="193"/>
      <c r="K48" s="193" t="s">
        <v>964</v>
      </c>
      <c r="L48" s="329">
        <v>12873.799000000001</v>
      </c>
      <c r="M48" s="203" t="s">
        <v>960</v>
      </c>
      <c r="N48" s="329">
        <f>G25+N47-I48-L48</f>
        <v>257145.201</v>
      </c>
      <c r="O48" s="329">
        <f t="shared" ref="O48:O51" si="16">O47+G48-I48-L48</f>
        <v>662587.13499999989</v>
      </c>
    </row>
    <row r="49" spans="1:16" x14ac:dyDescent="0.15">
      <c r="A49" s="193"/>
      <c r="B49" s="198"/>
      <c r="C49" s="329"/>
      <c r="D49" s="200"/>
      <c r="E49" s="193"/>
      <c r="F49" s="203"/>
      <c r="G49" s="329"/>
      <c r="H49" s="200" t="s">
        <v>955</v>
      </c>
      <c r="I49" s="329">
        <v>2484.25</v>
      </c>
      <c r="J49" s="203" t="s">
        <v>960</v>
      </c>
      <c r="K49" s="193" t="s">
        <v>964</v>
      </c>
      <c r="L49" s="329">
        <v>36595.870000000003</v>
      </c>
      <c r="M49" s="193" t="s">
        <v>960</v>
      </c>
      <c r="N49" s="329">
        <f t="shared" ref="N49:N51" si="17">+N48-I49-L49</f>
        <v>218065.08100000001</v>
      </c>
      <c r="O49" s="329">
        <f t="shared" si="16"/>
        <v>623507.0149999999</v>
      </c>
    </row>
    <row r="50" spans="1:16" x14ac:dyDescent="0.15">
      <c r="A50" s="193"/>
      <c r="B50" s="198"/>
      <c r="C50" s="329"/>
      <c r="D50" s="200" t="s">
        <v>956</v>
      </c>
      <c r="E50" s="193" t="s">
        <v>963</v>
      </c>
      <c r="F50" s="203"/>
      <c r="G50" s="329">
        <v>180597</v>
      </c>
      <c r="H50" s="200" t="s">
        <v>956</v>
      </c>
      <c r="I50" s="329">
        <v>19385.04</v>
      </c>
      <c r="J50" s="203" t="s">
        <v>960</v>
      </c>
      <c r="K50" s="193" t="s">
        <v>964</v>
      </c>
      <c r="L50" s="329">
        <v>30006.959999999999</v>
      </c>
      <c r="M50" s="203" t="s">
        <v>960</v>
      </c>
      <c r="N50" s="329">
        <f t="shared" si="17"/>
        <v>168673.08100000001</v>
      </c>
      <c r="O50" s="329">
        <f t="shared" si="16"/>
        <v>754712.0149999999</v>
      </c>
    </row>
    <row r="51" spans="1:16" x14ac:dyDescent="0.15">
      <c r="A51" s="193"/>
      <c r="B51" s="198"/>
      <c r="C51" s="329"/>
      <c r="D51" s="200"/>
      <c r="E51" s="193"/>
      <c r="F51" s="203"/>
      <c r="G51" s="329"/>
      <c r="H51" s="200" t="s">
        <v>957</v>
      </c>
      <c r="I51" s="329">
        <v>5104.45</v>
      </c>
      <c r="J51" s="193" t="s">
        <v>960</v>
      </c>
      <c r="K51" s="193" t="s">
        <v>964</v>
      </c>
      <c r="L51" s="329">
        <v>29094.15</v>
      </c>
      <c r="M51" s="203" t="s">
        <v>960</v>
      </c>
      <c r="N51" s="329">
        <f t="shared" si="17"/>
        <v>134474.481</v>
      </c>
      <c r="O51" s="329">
        <f t="shared" si="16"/>
        <v>720513.41499999992</v>
      </c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193"/>
      <c r="K52" s="193"/>
      <c r="L52" s="329"/>
      <c r="M52" s="203"/>
      <c r="N52" s="329">
        <f t="shared" si="12"/>
        <v>134474.481</v>
      </c>
      <c r="O52" s="329">
        <f t="shared" si="13"/>
        <v>720513.41499999992</v>
      </c>
      <c r="P52" s="259"/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193"/>
      <c r="K53" s="193"/>
      <c r="L53" s="329"/>
      <c r="M53" s="203"/>
      <c r="N53" s="329">
        <f t="shared" si="12"/>
        <v>134474.481</v>
      </c>
      <c r="O53" s="329">
        <f t="shared" si="13"/>
        <v>720513.41499999992</v>
      </c>
      <c r="P53" s="259"/>
    </row>
    <row r="54" spans="1:16" hidden="1" x14ac:dyDescent="0.15">
      <c r="A54" s="193"/>
      <c r="B54" s="198"/>
      <c r="C54" s="329"/>
      <c r="D54" s="200"/>
      <c r="E54" s="193"/>
      <c r="F54" s="205"/>
      <c r="G54" s="329"/>
      <c r="H54" s="200"/>
      <c r="I54" s="329"/>
      <c r="J54" s="203"/>
      <c r="K54" s="193"/>
      <c r="L54" s="329"/>
      <c r="M54" s="203"/>
      <c r="N54" s="329">
        <f t="shared" si="2"/>
        <v>134474.481</v>
      </c>
      <c r="O54" s="329">
        <f t="shared" si="3"/>
        <v>720513.41499999992</v>
      </c>
      <c r="P54" s="259"/>
    </row>
    <row r="55" spans="1:16" hidden="1" x14ac:dyDescent="0.15">
      <c r="A55" s="193"/>
      <c r="B55" s="198"/>
      <c r="C55" s="329"/>
      <c r="D55" s="200"/>
      <c r="E55" s="193"/>
      <c r="F55" s="205"/>
      <c r="G55" s="329"/>
      <c r="H55" s="200"/>
      <c r="I55" s="329"/>
      <c r="J55" s="193"/>
      <c r="K55" s="193"/>
      <c r="L55" s="329"/>
      <c r="M55" s="203"/>
      <c r="N55" s="329">
        <f t="shared" si="2"/>
        <v>134474.481</v>
      </c>
      <c r="O55" s="329">
        <f t="shared" si="3"/>
        <v>720513.41499999992</v>
      </c>
      <c r="P55" s="259"/>
    </row>
    <row r="56" spans="1:16" hidden="1" x14ac:dyDescent="0.15">
      <c r="A56" s="193"/>
      <c r="B56" s="198"/>
      <c r="C56" s="329"/>
      <c r="D56" s="200"/>
      <c r="E56" s="193"/>
      <c r="F56" s="205"/>
      <c r="G56" s="329"/>
      <c r="H56" s="200"/>
      <c r="I56" s="329"/>
      <c r="J56" s="193"/>
      <c r="K56" s="193"/>
      <c r="L56" s="329"/>
      <c r="M56" s="203"/>
      <c r="N56" s="329">
        <f t="shared" si="2"/>
        <v>134474.481</v>
      </c>
      <c r="O56" s="329">
        <f t="shared" si="3"/>
        <v>720513.41499999992</v>
      </c>
      <c r="P56" s="259"/>
    </row>
    <row r="57" spans="1:16" hidden="1" x14ac:dyDescent="0.15">
      <c r="A57" s="193"/>
      <c r="B57" s="198"/>
      <c r="C57" s="329"/>
      <c r="D57" s="200"/>
      <c r="E57" s="193"/>
      <c r="F57" s="205"/>
      <c r="G57" s="329"/>
      <c r="H57" s="200"/>
      <c r="I57" s="329"/>
      <c r="J57" s="193"/>
      <c r="K57" s="193"/>
      <c r="L57" s="329"/>
      <c r="M57" s="203"/>
      <c r="N57" s="329">
        <f t="shared" si="2"/>
        <v>134474.481</v>
      </c>
      <c r="O57" s="329">
        <f t="shared" si="3"/>
        <v>720513.41499999992</v>
      </c>
      <c r="P57" s="259"/>
    </row>
    <row r="58" spans="1:16" hidden="1" x14ac:dyDescent="0.15">
      <c r="A58" s="193"/>
      <c r="B58" s="198"/>
      <c r="C58" s="329"/>
      <c r="D58" s="200"/>
      <c r="E58" s="193"/>
      <c r="F58" s="205"/>
      <c r="G58" s="329"/>
      <c r="H58" s="200"/>
      <c r="I58" s="329"/>
      <c r="J58" s="193"/>
      <c r="K58" s="193"/>
      <c r="L58" s="329"/>
      <c r="M58" s="203"/>
      <c r="N58" s="329">
        <f t="shared" si="2"/>
        <v>134474.481</v>
      </c>
      <c r="O58" s="329">
        <f t="shared" si="3"/>
        <v>720513.41499999992</v>
      </c>
      <c r="P58" s="259"/>
    </row>
    <row r="59" spans="1:16" hidden="1" x14ac:dyDescent="0.15">
      <c r="A59" s="193"/>
      <c r="B59" s="198"/>
      <c r="C59" s="329"/>
      <c r="D59" s="200"/>
      <c r="E59" s="193"/>
      <c r="F59" s="205"/>
      <c r="G59" s="329"/>
      <c r="H59" s="200"/>
      <c r="I59" s="329"/>
      <c r="J59" s="203"/>
      <c r="K59" s="193"/>
      <c r="L59" s="329"/>
      <c r="M59" s="203"/>
      <c r="N59" s="329">
        <f t="shared" si="2"/>
        <v>134474.481</v>
      </c>
      <c r="O59" s="329">
        <f t="shared" si="3"/>
        <v>720513.41499999992</v>
      </c>
      <c r="P59" s="259"/>
    </row>
    <row r="60" spans="1:16" hidden="1" x14ac:dyDescent="0.15">
      <c r="A60" s="193"/>
      <c r="B60" s="198"/>
      <c r="C60" s="329"/>
      <c r="D60" s="200"/>
      <c r="E60" s="193"/>
      <c r="F60" s="203"/>
      <c r="G60" s="329"/>
      <c r="H60" s="200"/>
      <c r="I60" s="329"/>
      <c r="J60" s="203"/>
      <c r="K60" s="193"/>
      <c r="L60" s="329"/>
      <c r="M60" s="203"/>
      <c r="N60" s="329">
        <f t="shared" si="2"/>
        <v>134474.481</v>
      </c>
      <c r="O60" s="329">
        <f t="shared" si="3"/>
        <v>720513.41499999992</v>
      </c>
      <c r="P60" s="259"/>
    </row>
    <row r="61" spans="1:16" hidden="1" x14ac:dyDescent="0.15">
      <c r="A61" s="193"/>
      <c r="B61" s="198"/>
      <c r="C61" s="329"/>
      <c r="D61" s="200"/>
      <c r="E61" s="193"/>
      <c r="F61" s="203"/>
      <c r="G61" s="329"/>
      <c r="H61" s="200"/>
      <c r="I61" s="329"/>
      <c r="J61" s="203"/>
      <c r="K61" s="193"/>
      <c r="L61" s="329"/>
      <c r="M61" s="203"/>
      <c r="N61" s="329">
        <f t="shared" si="2"/>
        <v>134474.481</v>
      </c>
      <c r="O61" s="329">
        <f t="shared" si="3"/>
        <v>720513.41499999992</v>
      </c>
      <c r="P61" s="259"/>
    </row>
    <row r="62" spans="1:16" hidden="1" x14ac:dyDescent="0.15">
      <c r="A62" s="193"/>
      <c r="B62" s="198"/>
      <c r="C62" s="329"/>
      <c r="D62" s="200"/>
      <c r="E62" s="193"/>
      <c r="F62" s="203"/>
      <c r="G62" s="329"/>
      <c r="H62" s="200"/>
      <c r="I62" s="329"/>
      <c r="J62" s="193"/>
      <c r="K62" s="193"/>
      <c r="L62" s="329"/>
      <c r="M62" s="203"/>
      <c r="N62" s="329">
        <f t="shared" si="2"/>
        <v>134474.481</v>
      </c>
      <c r="O62" s="329">
        <f t="shared" si="3"/>
        <v>720513.41499999992</v>
      </c>
      <c r="P62" s="259"/>
    </row>
    <row r="63" spans="1:16" hidden="1" x14ac:dyDescent="0.15">
      <c r="A63" s="193"/>
      <c r="B63" s="198"/>
      <c r="C63" s="329"/>
      <c r="D63" s="200"/>
      <c r="E63" s="193"/>
      <c r="F63" s="203"/>
      <c r="G63" s="329"/>
      <c r="H63" s="200"/>
      <c r="I63" s="329"/>
      <c r="J63" s="193"/>
      <c r="K63" s="193"/>
      <c r="L63" s="329"/>
      <c r="M63" s="203"/>
      <c r="N63" s="329">
        <f t="shared" si="2"/>
        <v>134474.481</v>
      </c>
      <c r="O63" s="329">
        <f t="shared" si="3"/>
        <v>720513.41499999992</v>
      </c>
      <c r="P63" s="259"/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193"/>
      <c r="K64" s="193"/>
      <c r="L64" s="329"/>
      <c r="M64" s="203"/>
      <c r="N64" s="329">
        <f t="shared" si="2"/>
        <v>134474.481</v>
      </c>
      <c r="O64" s="329">
        <f t="shared" si="3"/>
        <v>720513.41499999992</v>
      </c>
      <c r="P64" s="259"/>
    </row>
    <row r="65" spans="1:16" hidden="1" x14ac:dyDescent="0.15">
      <c r="A65" s="193"/>
      <c r="B65" s="198"/>
      <c r="C65" s="329"/>
      <c r="D65" s="200"/>
      <c r="E65" s="193"/>
      <c r="F65" s="203"/>
      <c r="G65" s="329"/>
      <c r="H65" s="200"/>
      <c r="I65" s="329"/>
      <c r="J65" s="193"/>
      <c r="K65" s="193"/>
      <c r="L65" s="329"/>
      <c r="M65" s="203"/>
      <c r="N65" s="329">
        <f t="shared" si="2"/>
        <v>134474.481</v>
      </c>
      <c r="O65" s="329">
        <f t="shared" si="3"/>
        <v>720513.41499999992</v>
      </c>
      <c r="P65" s="259"/>
    </row>
    <row r="66" spans="1:16" hidden="1" x14ac:dyDescent="0.15">
      <c r="A66" s="193"/>
      <c r="B66" s="198"/>
      <c r="C66" s="329"/>
      <c r="D66" s="200"/>
      <c r="E66" s="193"/>
      <c r="F66" s="203"/>
      <c r="G66" s="329"/>
      <c r="H66" s="200"/>
      <c r="I66" s="329"/>
      <c r="J66" s="193"/>
      <c r="K66" s="193"/>
      <c r="L66" s="329"/>
      <c r="M66" s="203"/>
      <c r="N66" s="329">
        <f t="shared" si="2"/>
        <v>134474.481</v>
      </c>
      <c r="O66" s="329">
        <f t="shared" si="3"/>
        <v>720513.41499999992</v>
      </c>
      <c r="P66" s="259"/>
    </row>
    <row r="67" spans="1:16" hidden="1" x14ac:dyDescent="0.15">
      <c r="A67" s="193"/>
      <c r="B67" s="198"/>
      <c r="C67" s="329"/>
      <c r="D67" s="200"/>
      <c r="E67" s="193"/>
      <c r="F67" s="203"/>
      <c r="G67" s="329"/>
      <c r="H67" s="200"/>
      <c r="I67" s="329"/>
      <c r="J67" s="203"/>
      <c r="K67" s="193"/>
      <c r="L67" s="329"/>
      <c r="M67" s="193"/>
      <c r="N67" s="329">
        <f t="shared" si="2"/>
        <v>134474.481</v>
      </c>
      <c r="O67" s="329">
        <f t="shared" si="3"/>
        <v>720513.41499999992</v>
      </c>
      <c r="P67" s="259"/>
    </row>
    <row r="68" spans="1:16" hidden="1" x14ac:dyDescent="0.15">
      <c r="A68" s="193"/>
      <c r="B68" s="193"/>
      <c r="C68" s="329"/>
      <c r="D68" s="204"/>
      <c r="E68" s="193"/>
      <c r="F68" s="193"/>
      <c r="G68" s="329"/>
      <c r="H68" s="204"/>
      <c r="I68" s="329"/>
      <c r="J68" s="203"/>
      <c r="K68" s="193"/>
      <c r="L68" s="329"/>
      <c r="M68" s="203"/>
      <c r="N68" s="329">
        <f t="shared" si="2"/>
        <v>134474.481</v>
      </c>
      <c r="O68" s="329">
        <f t="shared" si="3"/>
        <v>720513.41499999992</v>
      </c>
    </row>
    <row r="69" spans="1:16" hidden="1" x14ac:dyDescent="0.15">
      <c r="A69" s="193"/>
      <c r="B69" s="193"/>
      <c r="C69" s="329"/>
      <c r="D69" s="204"/>
      <c r="E69" s="193"/>
      <c r="F69" s="203"/>
      <c r="G69" s="329"/>
      <c r="H69" s="204"/>
      <c r="I69" s="329"/>
      <c r="J69" s="203"/>
      <c r="K69" s="193"/>
      <c r="L69" s="329"/>
      <c r="M69" s="203"/>
      <c r="N69" s="329">
        <f t="shared" si="2"/>
        <v>134474.481</v>
      </c>
      <c r="O69" s="329">
        <f t="shared" si="3"/>
        <v>720513.41499999992</v>
      </c>
    </row>
    <row r="70" spans="1:16" hidden="1" x14ac:dyDescent="0.15">
      <c r="A70" s="193"/>
      <c r="B70" s="193"/>
      <c r="C70" s="329"/>
      <c r="D70" s="204"/>
      <c r="E70" s="193"/>
      <c r="F70" s="203"/>
      <c r="G70" s="329"/>
      <c r="H70" s="204"/>
      <c r="I70" s="329"/>
      <c r="J70" s="193"/>
      <c r="K70" s="193"/>
      <c r="L70" s="329"/>
      <c r="M70" s="193"/>
      <c r="N70" s="329">
        <f t="shared" si="2"/>
        <v>134474.481</v>
      </c>
      <c r="O70" s="329">
        <f t="shared" si="3"/>
        <v>720513.41499999992</v>
      </c>
    </row>
    <row r="71" spans="1:16" hidden="1" x14ac:dyDescent="0.15">
      <c r="A71" s="193"/>
      <c r="B71" s="193"/>
      <c r="C71" s="329"/>
      <c r="D71" s="204"/>
      <c r="E71" s="193"/>
      <c r="F71" s="203"/>
      <c r="G71" s="329"/>
      <c r="H71" s="204"/>
      <c r="I71" s="329"/>
      <c r="J71" s="193"/>
      <c r="K71" s="193"/>
      <c r="L71" s="329"/>
      <c r="M71" s="193"/>
      <c r="N71" s="329">
        <f t="shared" si="2"/>
        <v>134474.481</v>
      </c>
      <c r="O71" s="329">
        <f t="shared" si="3"/>
        <v>720513.41499999992</v>
      </c>
    </row>
    <row r="72" spans="1:16" hidden="1" x14ac:dyDescent="0.15">
      <c r="A72" s="193"/>
      <c r="B72" s="193"/>
      <c r="C72" s="329"/>
      <c r="D72" s="204"/>
      <c r="E72" s="193"/>
      <c r="F72" s="203"/>
      <c r="G72" s="329"/>
      <c r="H72" s="204"/>
      <c r="I72" s="329"/>
      <c r="J72" s="193"/>
      <c r="K72" s="193"/>
      <c r="L72" s="329"/>
      <c r="M72" s="193"/>
      <c r="N72" s="329">
        <f t="shared" si="2"/>
        <v>134474.481</v>
      </c>
      <c r="O72" s="329">
        <f t="shared" si="3"/>
        <v>720513.41499999992</v>
      </c>
    </row>
    <row r="73" spans="1:16" hidden="1" x14ac:dyDescent="0.15">
      <c r="A73" s="193"/>
      <c r="B73" s="193"/>
      <c r="C73" s="329"/>
      <c r="D73" s="204"/>
      <c r="E73" s="193"/>
      <c r="F73" s="193"/>
      <c r="G73" s="329"/>
      <c r="H73" s="204"/>
      <c r="I73" s="329"/>
      <c r="J73" s="193"/>
      <c r="K73" s="193"/>
      <c r="L73" s="329"/>
      <c r="M73" s="193"/>
      <c r="N73" s="329">
        <f t="shared" si="2"/>
        <v>134474.481</v>
      </c>
      <c r="O73" s="329">
        <f t="shared" si="3"/>
        <v>720513.41499999992</v>
      </c>
    </row>
    <row r="74" spans="1:16" x14ac:dyDescent="0.15">
      <c r="A74" s="220"/>
      <c r="B74" s="220"/>
      <c r="C74" s="334"/>
      <c r="D74" s="222"/>
      <c r="E74" s="220"/>
      <c r="F74" s="220"/>
      <c r="G74" s="334"/>
      <c r="H74" s="222"/>
      <c r="I74" s="334"/>
      <c r="J74" s="220"/>
      <c r="K74" s="220"/>
      <c r="L74" s="334"/>
      <c r="M74" s="220"/>
      <c r="N74" s="329">
        <f t="shared" si="2"/>
        <v>134474.481</v>
      </c>
      <c r="O74" s="329">
        <f t="shared" si="3"/>
        <v>720513.41499999992</v>
      </c>
    </row>
    <row r="75" spans="1:16" x14ac:dyDescent="0.15">
      <c r="A75" s="224"/>
      <c r="B75" s="224"/>
      <c r="C75" s="335">
        <f>SUM(C7:C74)</f>
        <v>505576.42100000003</v>
      </c>
      <c r="D75" s="224"/>
      <c r="E75" s="224"/>
      <c r="F75" s="224"/>
      <c r="G75" s="335">
        <f>SUM(G7:G73)</f>
        <v>1216002.9339999999</v>
      </c>
      <c r="H75" s="226"/>
      <c r="I75" s="335">
        <f>SUM(I7:I73)</f>
        <v>249808.90000000002</v>
      </c>
      <c r="J75" s="224"/>
      <c r="K75" s="224"/>
      <c r="L75" s="335">
        <f>SUM(L9:L73)</f>
        <v>751257.03999999992</v>
      </c>
      <c r="M75" s="224"/>
      <c r="N75" s="227"/>
      <c r="O75" s="228">
        <f>C75+G75-I75-L75</f>
        <v>720513.41500000015</v>
      </c>
      <c r="P75" s="259"/>
    </row>
    <row r="76" spans="1:16" x14ac:dyDescent="0.15">
      <c r="A76" s="230"/>
      <c r="B76" s="615"/>
      <c r="C76" s="615"/>
      <c r="D76" s="615"/>
      <c r="E76" s="231"/>
      <c r="F76" s="360"/>
      <c r="G76" s="232"/>
      <c r="H76" s="233"/>
      <c r="I76" s="234"/>
      <c r="J76" s="272"/>
      <c r="K76" s="235" t="s">
        <v>200</v>
      </c>
      <c r="L76" s="236">
        <f>+L75+I75</f>
        <v>1001065.94</v>
      </c>
      <c r="M76" s="284"/>
      <c r="N76" s="330">
        <f>+N74</f>
        <v>134474.481</v>
      </c>
      <c r="O76" s="331" t="s">
        <v>960</v>
      </c>
      <c r="P76" s="259"/>
    </row>
    <row r="77" spans="1:16" x14ac:dyDescent="0.15">
      <c r="A77" s="181"/>
      <c r="B77" s="361"/>
      <c r="C77" s="336"/>
      <c r="D77" s="361"/>
      <c r="E77" s="231"/>
      <c r="F77" s="360"/>
      <c r="G77" s="232"/>
      <c r="H77" s="233"/>
      <c r="I77" s="234"/>
      <c r="J77" s="273"/>
      <c r="K77" s="235"/>
      <c r="L77" s="236"/>
      <c r="M77" s="235"/>
      <c r="N77" s="330">
        <f>+G26</f>
        <v>134821.39199999999</v>
      </c>
      <c r="O77" s="331" t="s">
        <v>961</v>
      </c>
    </row>
    <row r="78" spans="1:16" x14ac:dyDescent="0.15">
      <c r="A78" s="241"/>
      <c r="B78" s="361"/>
      <c r="C78" s="336"/>
      <c r="D78" s="361"/>
      <c r="E78" s="231"/>
      <c r="F78" s="360"/>
      <c r="G78" s="232"/>
      <c r="H78" s="233"/>
      <c r="I78" s="234"/>
      <c r="J78" s="273"/>
      <c r="K78" s="235"/>
      <c r="L78" s="236"/>
      <c r="M78" s="235"/>
      <c r="N78" s="330">
        <f>+G36</f>
        <v>270620.54200000002</v>
      </c>
      <c r="O78" s="331" t="s">
        <v>962</v>
      </c>
    </row>
    <row r="79" spans="1:16" x14ac:dyDescent="0.15">
      <c r="A79" s="181" t="s">
        <v>906</v>
      </c>
      <c r="B79" s="362" t="s">
        <v>924</v>
      </c>
      <c r="C79" s="336"/>
      <c r="D79" s="361"/>
      <c r="E79" s="231" t="s">
        <v>67</v>
      </c>
      <c r="F79" s="360">
        <v>23245201.710000001</v>
      </c>
      <c r="G79" s="232" t="s">
        <v>98</v>
      </c>
      <c r="H79" s="233">
        <v>40602</v>
      </c>
      <c r="I79" s="234" t="s">
        <v>199</v>
      </c>
      <c r="J79" s="273">
        <v>33204.559999999998</v>
      </c>
      <c r="K79" s="235"/>
      <c r="L79" s="236"/>
      <c r="M79" s="235"/>
      <c r="N79" s="330">
        <f>+G50</f>
        <v>180597</v>
      </c>
      <c r="O79" s="332" t="s">
        <v>963</v>
      </c>
    </row>
    <row r="80" spans="1:16" x14ac:dyDescent="0.15">
      <c r="A80" s="241" t="s">
        <v>908</v>
      </c>
      <c r="B80" s="362" t="s">
        <v>966</v>
      </c>
      <c r="C80" s="336"/>
      <c r="D80" s="361"/>
      <c r="E80" s="231" t="s">
        <v>67</v>
      </c>
      <c r="F80" s="360">
        <v>21047920.539999999</v>
      </c>
      <c r="G80" s="232" t="s">
        <v>98</v>
      </c>
      <c r="H80" s="233">
        <v>40609</v>
      </c>
      <c r="I80" s="234" t="s">
        <v>199</v>
      </c>
      <c r="J80" s="273">
        <v>99503.650000000009</v>
      </c>
      <c r="K80" s="235"/>
      <c r="L80" s="236"/>
      <c r="M80" s="235"/>
      <c r="N80" s="330"/>
      <c r="O80" s="331"/>
    </row>
    <row r="81" spans="1:16" x14ac:dyDescent="0.15">
      <c r="A81" s="241" t="s">
        <v>958</v>
      </c>
      <c r="B81" s="362" t="s">
        <v>967</v>
      </c>
      <c r="C81" s="336"/>
      <c r="D81" s="361"/>
      <c r="E81" s="231" t="s">
        <v>67</v>
      </c>
      <c r="F81" s="360">
        <v>8162090.2800000003</v>
      </c>
      <c r="G81" s="232" t="s">
        <v>98</v>
      </c>
      <c r="H81" s="233">
        <v>40616</v>
      </c>
      <c r="I81" s="234" t="s">
        <v>199</v>
      </c>
      <c r="J81" s="273">
        <v>163600.95999999999</v>
      </c>
      <c r="K81" s="235"/>
      <c r="L81" s="236"/>
      <c r="M81" s="235"/>
      <c r="N81" s="330"/>
      <c r="O81" s="331"/>
    </row>
    <row r="82" spans="1:16" ht="12" customHeight="1" x14ac:dyDescent="0.15">
      <c r="A82" s="241" t="s">
        <v>959</v>
      </c>
      <c r="B82" s="362" t="s">
        <v>968</v>
      </c>
      <c r="C82" s="336"/>
      <c r="D82" s="361"/>
      <c r="E82" s="231" t="s">
        <v>67</v>
      </c>
      <c r="F82" s="360">
        <v>4278355.68</v>
      </c>
      <c r="G82" s="232" t="s">
        <v>98</v>
      </c>
      <c r="H82" s="233">
        <v>40616</v>
      </c>
      <c r="I82" s="234" t="s">
        <v>199</v>
      </c>
      <c r="J82" s="273">
        <v>127446.95</v>
      </c>
      <c r="K82" s="235"/>
      <c r="L82" s="236"/>
      <c r="M82" s="235"/>
      <c r="N82" s="330"/>
      <c r="O82" s="331"/>
    </row>
    <row r="83" spans="1:16" ht="12" customHeight="1" x14ac:dyDescent="0.15">
      <c r="A83" s="241" t="s">
        <v>960</v>
      </c>
      <c r="B83" s="362" t="s">
        <v>969</v>
      </c>
      <c r="C83" s="336"/>
      <c r="D83" s="361"/>
      <c r="E83" s="231" t="s">
        <v>67</v>
      </c>
      <c r="F83" s="360">
        <v>4840192.21</v>
      </c>
      <c r="G83" s="232" t="s">
        <v>98</v>
      </c>
      <c r="H83" s="233">
        <v>40623</v>
      </c>
      <c r="I83" s="234" t="s">
        <v>199</v>
      </c>
      <c r="J83" s="273">
        <v>108570.77900000001</v>
      </c>
      <c r="K83" s="235"/>
      <c r="L83" s="236"/>
      <c r="M83" s="235"/>
      <c r="N83" s="330"/>
      <c r="O83" s="331"/>
    </row>
    <row r="84" spans="1:16" ht="11.25" customHeight="1" thickBot="1" x14ac:dyDescent="0.2">
      <c r="A84" s="241"/>
      <c r="B84" s="361"/>
      <c r="C84" s="336"/>
      <c r="D84" s="361"/>
      <c r="E84" s="231"/>
      <c r="F84" s="360"/>
      <c r="G84" s="232"/>
      <c r="H84" s="233"/>
      <c r="I84" s="180" t="s">
        <v>54</v>
      </c>
      <c r="J84" s="295">
        <f>SUM(J79:J83)</f>
        <v>532326.89900000009</v>
      </c>
      <c r="K84" s="235"/>
      <c r="L84" s="236"/>
      <c r="M84" s="235"/>
      <c r="N84" s="330"/>
      <c r="O84" s="330"/>
    </row>
    <row r="85" spans="1:16" ht="12" thickTop="1" x14ac:dyDescent="0.15">
      <c r="A85" s="241" t="s">
        <v>911</v>
      </c>
      <c r="B85" s="362" t="s">
        <v>970</v>
      </c>
      <c r="C85" s="336"/>
      <c r="D85" s="361"/>
      <c r="E85" s="231" t="s">
        <v>67</v>
      </c>
      <c r="F85" s="360">
        <v>93630088.329999998</v>
      </c>
      <c r="G85" s="232" t="s">
        <v>98</v>
      </c>
      <c r="H85" s="233">
        <v>40582</v>
      </c>
      <c r="I85" s="234" t="s">
        <v>199</v>
      </c>
      <c r="J85" s="273">
        <v>218930.14099999997</v>
      </c>
      <c r="K85" s="235"/>
      <c r="L85" s="236"/>
      <c r="M85" s="266"/>
      <c r="N85" s="228" t="s">
        <v>56</v>
      </c>
      <c r="O85" s="333">
        <f>SUM(N76:N84)</f>
        <v>720513.41500000004</v>
      </c>
      <c r="P85" s="259"/>
    </row>
    <row r="86" spans="1:16" ht="12" thickBot="1" x14ac:dyDescent="0.2">
      <c r="A86" s="241"/>
      <c r="B86" s="361"/>
      <c r="C86" s="336"/>
      <c r="D86" s="361"/>
      <c r="E86" s="231"/>
      <c r="F86" s="360"/>
      <c r="G86" s="232"/>
      <c r="H86" s="233"/>
      <c r="I86" s="234"/>
      <c r="J86" s="295">
        <f>SUM(J85)</f>
        <v>218930.14099999997</v>
      </c>
      <c r="O86" s="180">
        <f>+O85-O75</f>
        <v>0</v>
      </c>
    </row>
    <row r="87" spans="1:16" ht="12" thickTop="1" x14ac:dyDescent="0.15">
      <c r="A87" s="241"/>
      <c r="B87" s="361"/>
      <c r="C87" s="336"/>
      <c r="D87" s="361"/>
      <c r="E87" s="231"/>
      <c r="F87" s="360"/>
      <c r="G87" s="232"/>
      <c r="H87" s="233"/>
      <c r="I87" s="234"/>
      <c r="J87" s="273"/>
    </row>
    <row r="88" spans="1:16" s="180" customFormat="1" x14ac:dyDescent="0.15">
      <c r="A88" s="181" t="s">
        <v>869</v>
      </c>
      <c r="B88" s="181" t="s">
        <v>10</v>
      </c>
      <c r="C88" s="348" t="s">
        <v>870</v>
      </c>
      <c r="D88" s="181" t="s">
        <v>871</v>
      </c>
      <c r="E88" s="181" t="s">
        <v>872</v>
      </c>
      <c r="F88" s="181" t="s">
        <v>18</v>
      </c>
      <c r="H88" s="181"/>
      <c r="J88" s="182"/>
      <c r="K88" s="181"/>
      <c r="M88" s="182"/>
      <c r="P88" s="182"/>
    </row>
    <row r="89" spans="1:16" s="180" customFormat="1" x14ac:dyDescent="0.15">
      <c r="A89" s="181" t="s">
        <v>906</v>
      </c>
      <c r="B89" s="273">
        <v>33205</v>
      </c>
      <c r="C89" s="349">
        <v>0.23050000000000001</v>
      </c>
      <c r="D89" s="350">
        <f>+B89*C89</f>
        <v>7653.7525000000005</v>
      </c>
      <c r="E89" s="350">
        <f>+D89*0.1</f>
        <v>765.37525000000005</v>
      </c>
      <c r="F89" s="350">
        <f>+D89+E89</f>
        <v>8419.1277499999997</v>
      </c>
      <c r="H89" s="181"/>
      <c r="J89" s="182"/>
      <c r="K89" s="181"/>
      <c r="M89" s="182"/>
      <c r="P89" s="182"/>
    </row>
    <row r="90" spans="1:16" s="180" customFormat="1" x14ac:dyDescent="0.15">
      <c r="A90" s="241" t="s">
        <v>908</v>
      </c>
      <c r="B90" s="273">
        <v>99504</v>
      </c>
      <c r="C90" s="349">
        <v>0.25</v>
      </c>
      <c r="D90" s="350">
        <f t="shared" ref="D90:D93" si="18">+B90*C90</f>
        <v>24876</v>
      </c>
      <c r="E90" s="350">
        <f t="shared" ref="E90:E93" si="19">+D90*0.1</f>
        <v>2487.6000000000004</v>
      </c>
      <c r="F90" s="350">
        <f t="shared" ref="F90:F93" si="20">+D90+E90</f>
        <v>27363.599999999999</v>
      </c>
      <c r="H90" s="181"/>
      <c r="J90" s="182"/>
      <c r="K90" s="181"/>
      <c r="M90" s="182"/>
      <c r="P90" s="182"/>
    </row>
    <row r="91" spans="1:16" s="180" customFormat="1" x14ac:dyDescent="0.15">
      <c r="A91" s="241" t="s">
        <v>958</v>
      </c>
      <c r="B91" s="273">
        <v>163601</v>
      </c>
      <c r="C91" s="349">
        <v>0.25109999999999999</v>
      </c>
      <c r="D91" s="350">
        <f t="shared" si="18"/>
        <v>41080.2111</v>
      </c>
      <c r="E91" s="350">
        <f t="shared" si="19"/>
        <v>4108.0211100000006</v>
      </c>
      <c r="F91" s="350">
        <f t="shared" si="20"/>
        <v>45188.232210000002</v>
      </c>
      <c r="H91" s="181"/>
      <c r="J91" s="182"/>
      <c r="K91" s="181"/>
      <c r="M91" s="182"/>
      <c r="P91" s="182"/>
    </row>
    <row r="92" spans="1:16" s="180" customFormat="1" x14ac:dyDescent="0.15">
      <c r="A92" s="241" t="s">
        <v>959</v>
      </c>
      <c r="B92" s="273">
        <v>127447</v>
      </c>
      <c r="C92" s="349">
        <v>0.25390000000000001</v>
      </c>
      <c r="D92" s="350">
        <f t="shared" si="18"/>
        <v>32358.793300000001</v>
      </c>
      <c r="E92" s="350">
        <f t="shared" si="19"/>
        <v>3235.8793300000002</v>
      </c>
      <c r="F92" s="350">
        <f t="shared" si="20"/>
        <v>35594.672630000001</v>
      </c>
      <c r="H92" s="181"/>
      <c r="J92" s="182"/>
      <c r="K92" s="181"/>
      <c r="M92" s="182"/>
      <c r="P92" s="182"/>
    </row>
    <row r="93" spans="1:16" s="180" customFormat="1" x14ac:dyDescent="0.15">
      <c r="A93" s="241" t="s">
        <v>960</v>
      </c>
      <c r="B93" s="273">
        <v>108571</v>
      </c>
      <c r="C93" s="349">
        <v>0.25259999999999999</v>
      </c>
      <c r="D93" s="350">
        <f t="shared" si="18"/>
        <v>27425.034599999999</v>
      </c>
      <c r="E93" s="350">
        <f t="shared" si="19"/>
        <v>2742.5034599999999</v>
      </c>
      <c r="F93" s="350">
        <f t="shared" si="20"/>
        <v>30167.538059999999</v>
      </c>
      <c r="H93" s="181"/>
      <c r="J93" s="182"/>
      <c r="K93" s="181"/>
      <c r="M93" s="182"/>
      <c r="P93" s="182"/>
    </row>
    <row r="94" spans="1:16" s="180" customFormat="1" ht="12" thickBot="1" x14ac:dyDescent="0.2">
      <c r="A94" s="182"/>
      <c r="B94" s="295">
        <f>SUM(B89:B93)</f>
        <v>532328</v>
      </c>
      <c r="D94" s="352">
        <f>SUM(D89:D93)</f>
        <v>133393.79149999999</v>
      </c>
      <c r="E94" s="352">
        <f t="shared" ref="E94:F94" si="21">SUM(E89:E93)</f>
        <v>13339.379150000001</v>
      </c>
      <c r="F94" s="352">
        <f t="shared" si="21"/>
        <v>146733.17065000001</v>
      </c>
      <c r="H94" s="181"/>
      <c r="J94" s="182"/>
      <c r="K94" s="181"/>
      <c r="M94" s="182"/>
      <c r="P94" s="182"/>
    </row>
    <row r="95" spans="1:16" s="180" customFormat="1" ht="12" thickTop="1" x14ac:dyDescent="0.15">
      <c r="A95" s="241" t="s">
        <v>911</v>
      </c>
      <c r="B95" s="273">
        <v>218930</v>
      </c>
      <c r="C95" s="349">
        <v>0.2223</v>
      </c>
      <c r="D95" s="350">
        <f>+B95*C95</f>
        <v>48668.139000000003</v>
      </c>
      <c r="E95" s="350">
        <f>+D95*0.1</f>
        <v>4866.8139000000001</v>
      </c>
      <c r="F95" s="350">
        <f>+D95+E95</f>
        <v>53534.952900000004</v>
      </c>
      <c r="H95" s="181"/>
      <c r="J95" s="182"/>
      <c r="K95" s="181"/>
      <c r="M95" s="182"/>
      <c r="P95" s="182"/>
    </row>
    <row r="96" spans="1:16" s="180" customFormat="1" ht="12" thickBot="1" x14ac:dyDescent="0.2">
      <c r="A96" s="182"/>
      <c r="B96" s="295">
        <f>SUM(B95)</f>
        <v>218930</v>
      </c>
      <c r="D96" s="352">
        <f>SUM(D95)</f>
        <v>48668.139000000003</v>
      </c>
      <c r="E96" s="352">
        <f t="shared" ref="E96:F96" si="22">SUM(E95)</f>
        <v>4866.8139000000001</v>
      </c>
      <c r="F96" s="352">
        <f t="shared" si="22"/>
        <v>53534.952900000004</v>
      </c>
      <c r="H96" s="181"/>
      <c r="J96" s="182"/>
      <c r="K96" s="181"/>
      <c r="M96" s="182"/>
      <c r="P96" s="182"/>
    </row>
    <row r="97" spans="2:2" ht="12" thickTop="1" x14ac:dyDescent="0.15"/>
    <row r="98" spans="2:2" x14ac:dyDescent="0.15">
      <c r="B98" s="358"/>
    </row>
  </sheetData>
  <mergeCells count="7">
    <mergeCell ref="B76:D76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P127"/>
  <sheetViews>
    <sheetView zoomScale="115" zoomScaleNormal="115" workbookViewId="0">
      <pane ySplit="6" topLeftCell="A41" activePane="bottomLeft" state="frozen"/>
      <selection pane="bottomLeft" activeCell="D122" sqref="D12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4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873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854</v>
      </c>
      <c r="B7" s="263"/>
      <c r="C7" s="328">
        <v>95215.987000000008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95215.987000000008</v>
      </c>
      <c r="O7" s="328">
        <f>+C94</f>
        <v>500502.98700000002</v>
      </c>
    </row>
    <row r="8" spans="1:16" x14ac:dyDescent="0.15">
      <c r="A8" s="193" t="s">
        <v>855</v>
      </c>
      <c r="B8" s="193"/>
      <c r="C8" s="329">
        <v>90069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95215.987000000008</v>
      </c>
      <c r="O8" s="329">
        <f>O7+G8-I8-L8</f>
        <v>500502.98700000002</v>
      </c>
    </row>
    <row r="9" spans="1:16" x14ac:dyDescent="0.15">
      <c r="A9" s="193" t="s">
        <v>856</v>
      </c>
      <c r="B9" s="193"/>
      <c r="C9" s="329">
        <v>180157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95215.987000000008</v>
      </c>
      <c r="O9" s="329">
        <f t="shared" ref="O9:O10" si="1">O8+G9-I9-L9</f>
        <v>500502.98700000002</v>
      </c>
    </row>
    <row r="10" spans="1:16" x14ac:dyDescent="0.15">
      <c r="A10" s="193" t="s">
        <v>857</v>
      </c>
      <c r="B10" s="193"/>
      <c r="C10" s="329">
        <v>135061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95215.987000000008</v>
      </c>
      <c r="O10" s="329">
        <f t="shared" si="1"/>
        <v>500502.98700000002</v>
      </c>
    </row>
    <row r="11" spans="1:16" x14ac:dyDescent="0.15">
      <c r="A11" s="193"/>
      <c r="B11" s="193"/>
      <c r="C11" s="329"/>
      <c r="D11" s="193"/>
      <c r="E11" s="193"/>
      <c r="F11" s="193"/>
      <c r="G11" s="329"/>
      <c r="H11" s="193" t="s">
        <v>874</v>
      </c>
      <c r="I11" s="329">
        <v>10678.34</v>
      </c>
      <c r="J11" s="193" t="s">
        <v>854</v>
      </c>
      <c r="K11" s="193" t="s">
        <v>912</v>
      </c>
      <c r="L11" s="329">
        <v>35989.78</v>
      </c>
      <c r="M11" s="193" t="s">
        <v>854</v>
      </c>
      <c r="N11" s="329">
        <f t="shared" ref="N11:N76" si="2">+N10-I11-L11</f>
        <v>48547.867000000013</v>
      </c>
      <c r="O11" s="329">
        <f t="shared" ref="O11:O76" si="3">O10+G11-I11-L11</f>
        <v>453834.86699999997</v>
      </c>
    </row>
    <row r="12" spans="1:16" x14ac:dyDescent="0.15">
      <c r="A12" s="193"/>
      <c r="B12" s="193"/>
      <c r="C12" s="329"/>
      <c r="D12" s="200" t="s">
        <v>875</v>
      </c>
      <c r="E12" s="193" t="s">
        <v>54</v>
      </c>
      <c r="F12" s="203" t="s">
        <v>902</v>
      </c>
      <c r="G12" s="329">
        <v>135106</v>
      </c>
      <c r="H12" s="200" t="s">
        <v>875</v>
      </c>
      <c r="I12" s="329">
        <v>4475.3499999999995</v>
      </c>
      <c r="J12" s="193" t="s">
        <v>854</v>
      </c>
      <c r="K12" s="193" t="s">
        <v>912</v>
      </c>
      <c r="L12" s="329">
        <v>37061.910000000003</v>
      </c>
      <c r="M12" s="207" t="s">
        <v>854</v>
      </c>
      <c r="N12" s="329">
        <f t="shared" si="2"/>
        <v>7010.6070000000109</v>
      </c>
      <c r="O12" s="329">
        <f t="shared" si="3"/>
        <v>547403.60699999996</v>
      </c>
    </row>
    <row r="13" spans="1:16" x14ac:dyDescent="0.15">
      <c r="A13" s="193"/>
      <c r="B13" s="193"/>
      <c r="C13" s="329"/>
      <c r="D13" s="200" t="s">
        <v>876</v>
      </c>
      <c r="E13" s="193" t="s">
        <v>54</v>
      </c>
      <c r="F13" s="203" t="s">
        <v>903</v>
      </c>
      <c r="G13" s="329">
        <v>135131</v>
      </c>
      <c r="H13" s="200" t="s">
        <v>876</v>
      </c>
      <c r="I13" s="329">
        <v>5240.2199999999993</v>
      </c>
      <c r="J13" s="193" t="s">
        <v>854</v>
      </c>
      <c r="K13" s="193" t="s">
        <v>912</v>
      </c>
      <c r="L13" s="329">
        <v>1770</v>
      </c>
      <c r="M13" s="207" t="s">
        <v>854</v>
      </c>
      <c r="N13" s="329">
        <f t="shared" si="2"/>
        <v>0.38700000001153967</v>
      </c>
      <c r="O13" s="329">
        <f t="shared" si="3"/>
        <v>675524.38699999999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876</v>
      </c>
      <c r="I14" s="329"/>
      <c r="J14" s="193"/>
      <c r="K14" s="193" t="s">
        <v>912</v>
      </c>
      <c r="L14" s="329">
        <v>14233</v>
      </c>
      <c r="M14" s="193" t="s">
        <v>855</v>
      </c>
      <c r="N14" s="329">
        <f>C8+N13-I14-L14</f>
        <v>75836.387000000017</v>
      </c>
      <c r="O14" s="329">
        <f t="shared" ref="O14:O16" si="4">O13+G14-I14-L14</f>
        <v>661291.38699999999</v>
      </c>
    </row>
    <row r="15" spans="1:16" x14ac:dyDescent="0.15">
      <c r="A15" s="193"/>
      <c r="B15" s="193"/>
      <c r="C15" s="329"/>
      <c r="D15" s="200"/>
      <c r="E15" s="193"/>
      <c r="F15" s="203"/>
      <c r="G15" s="329"/>
      <c r="H15" s="200" t="s">
        <v>876</v>
      </c>
      <c r="I15" s="329"/>
      <c r="J15" s="193"/>
      <c r="K15" s="193" t="s">
        <v>912</v>
      </c>
      <c r="L15" s="329">
        <v>18411.05</v>
      </c>
      <c r="M15" s="193" t="s">
        <v>855</v>
      </c>
      <c r="N15" s="329">
        <f t="shared" ref="N15:N16" si="5">+N14-I15-L15</f>
        <v>57425.337000000014</v>
      </c>
      <c r="O15" s="329">
        <f t="shared" si="4"/>
        <v>642880.33699999994</v>
      </c>
      <c r="P15" s="259"/>
    </row>
    <row r="16" spans="1:16" x14ac:dyDescent="0.15">
      <c r="A16" s="193"/>
      <c r="B16" s="193"/>
      <c r="C16" s="329"/>
      <c r="D16" s="200"/>
      <c r="E16" s="193"/>
      <c r="F16" s="203"/>
      <c r="G16" s="329"/>
      <c r="H16" s="200" t="s">
        <v>876</v>
      </c>
      <c r="I16" s="329"/>
      <c r="J16" s="193"/>
      <c r="K16" s="193" t="s">
        <v>912</v>
      </c>
      <c r="L16" s="329">
        <v>57425</v>
      </c>
      <c r="M16" s="193" t="s">
        <v>855</v>
      </c>
      <c r="N16" s="329">
        <f t="shared" si="5"/>
        <v>0.33700000001408625</v>
      </c>
      <c r="O16" s="329">
        <f t="shared" si="4"/>
        <v>585455.33699999994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876</v>
      </c>
      <c r="I17" s="329"/>
      <c r="J17" s="193"/>
      <c r="K17" s="193" t="s">
        <v>912</v>
      </c>
      <c r="L17" s="329">
        <v>97319</v>
      </c>
      <c r="M17" s="193" t="s">
        <v>856</v>
      </c>
      <c r="N17" s="329">
        <f>C9+N16-I17-L17</f>
        <v>82838.337</v>
      </c>
      <c r="O17" s="329">
        <f t="shared" ref="O17:O18" si="6">O16+G17-I17-L17</f>
        <v>488136.33699999994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876</v>
      </c>
      <c r="I18" s="329"/>
      <c r="J18" s="193"/>
      <c r="K18" s="193" t="s">
        <v>912</v>
      </c>
      <c r="L18" s="329">
        <v>34990.04</v>
      </c>
      <c r="M18" s="193" t="s">
        <v>856</v>
      </c>
      <c r="N18" s="329">
        <f t="shared" ref="N18" si="7">+N17-I18-L18</f>
        <v>47848.296999999999</v>
      </c>
      <c r="O18" s="329">
        <f t="shared" si="6"/>
        <v>453146.29699999996</v>
      </c>
      <c r="P18" s="259"/>
    </row>
    <row r="19" spans="1:16" x14ac:dyDescent="0.15">
      <c r="A19" s="193"/>
      <c r="B19" s="193"/>
      <c r="C19" s="329"/>
      <c r="D19" s="200" t="s">
        <v>877</v>
      </c>
      <c r="E19" s="193" t="s">
        <v>319</v>
      </c>
      <c r="F19" s="203" t="s">
        <v>909</v>
      </c>
      <c r="G19" s="329">
        <v>148820</v>
      </c>
      <c r="H19" s="200" t="s">
        <v>877</v>
      </c>
      <c r="I19" s="329">
        <v>8643.48</v>
      </c>
      <c r="J19" s="193" t="s">
        <v>856</v>
      </c>
      <c r="K19" s="193" t="s">
        <v>912</v>
      </c>
      <c r="L19" s="329">
        <v>19774.91</v>
      </c>
      <c r="M19" s="193" t="s">
        <v>856</v>
      </c>
      <c r="N19" s="329">
        <f t="shared" ref="N19:N21" si="8">+N18-I19-L19</f>
        <v>19429.906999999996</v>
      </c>
      <c r="O19" s="329">
        <f t="shared" ref="O19:O21" si="9">O18+G19-I19-L19</f>
        <v>573547.90700000001</v>
      </c>
      <c r="P19" s="259"/>
    </row>
    <row r="20" spans="1:16" x14ac:dyDescent="0.15">
      <c r="A20" s="193"/>
      <c r="B20" s="193"/>
      <c r="C20" s="329"/>
      <c r="D20" s="200" t="s">
        <v>877</v>
      </c>
      <c r="E20" s="193" t="s">
        <v>319</v>
      </c>
      <c r="F20" s="203" t="s">
        <v>910</v>
      </c>
      <c r="G20" s="329">
        <v>27428</v>
      </c>
      <c r="H20" s="200" t="s">
        <v>877</v>
      </c>
      <c r="I20" s="329"/>
      <c r="J20" s="193"/>
      <c r="K20" s="193" t="s">
        <v>912</v>
      </c>
      <c r="L20" s="329">
        <v>5992.7</v>
      </c>
      <c r="M20" s="193" t="s">
        <v>856</v>
      </c>
      <c r="N20" s="329">
        <f t="shared" si="8"/>
        <v>13437.206999999995</v>
      </c>
      <c r="O20" s="329">
        <f t="shared" si="9"/>
        <v>594983.20700000005</v>
      </c>
      <c r="P20" s="259"/>
    </row>
    <row r="21" spans="1:16" x14ac:dyDescent="0.15">
      <c r="A21" s="193"/>
      <c r="B21" s="193"/>
      <c r="C21" s="329"/>
      <c r="D21" s="200" t="s">
        <v>877</v>
      </c>
      <c r="E21" s="193" t="s">
        <v>54</v>
      </c>
      <c r="F21" s="203" t="s">
        <v>904</v>
      </c>
      <c r="G21" s="329">
        <v>180248</v>
      </c>
      <c r="H21" s="200" t="s">
        <v>877</v>
      </c>
      <c r="I21" s="329"/>
      <c r="J21" s="193"/>
      <c r="K21" s="193"/>
      <c r="L21" s="329"/>
      <c r="M21" s="193"/>
      <c r="N21" s="329">
        <f t="shared" si="8"/>
        <v>13437.206999999995</v>
      </c>
      <c r="O21" s="329">
        <f t="shared" si="9"/>
        <v>775231.20700000005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878</v>
      </c>
      <c r="I22" s="329">
        <v>4049.08</v>
      </c>
      <c r="J22" s="193" t="s">
        <v>856</v>
      </c>
      <c r="K22" s="193" t="s">
        <v>912</v>
      </c>
      <c r="L22" s="329">
        <v>9388</v>
      </c>
      <c r="M22" s="193" t="s">
        <v>856</v>
      </c>
      <c r="N22" s="329">
        <f>+N21-I22-L22</f>
        <v>0.12699999999495049</v>
      </c>
      <c r="O22" s="329">
        <f>O21+G22-I22-L22</f>
        <v>761794.12700000009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878</v>
      </c>
      <c r="I23" s="329"/>
      <c r="J23" s="193"/>
      <c r="K23" s="193" t="s">
        <v>912</v>
      </c>
      <c r="L23" s="329">
        <v>10440</v>
      </c>
      <c r="M23" s="193" t="s">
        <v>857</v>
      </c>
      <c r="N23" s="329">
        <f>C10+N22-I23-L23</f>
        <v>124621.12700000001</v>
      </c>
      <c r="O23" s="329">
        <f t="shared" ref="O23:O27" si="10">O22+G23-I23-L23</f>
        <v>751354.12700000009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879</v>
      </c>
      <c r="I24" s="329">
        <v>7052.4099999999989</v>
      </c>
      <c r="J24" s="193" t="s">
        <v>857</v>
      </c>
      <c r="K24" s="193" t="s">
        <v>912</v>
      </c>
      <c r="L24" s="329">
        <v>20596.91</v>
      </c>
      <c r="M24" s="193" t="s">
        <v>857</v>
      </c>
      <c r="N24" s="329">
        <f t="shared" ref="N24:N27" si="11">+N23-I24-L24</f>
        <v>96971.807000000001</v>
      </c>
      <c r="O24" s="329">
        <f t="shared" si="10"/>
        <v>723704.80700000003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879</v>
      </c>
      <c r="I25" s="329"/>
      <c r="J25" s="193"/>
      <c r="K25" s="193" t="s">
        <v>912</v>
      </c>
      <c r="L25" s="329">
        <v>35525.72</v>
      </c>
      <c r="M25" s="193" t="s">
        <v>857</v>
      </c>
      <c r="N25" s="329">
        <f t="shared" si="11"/>
        <v>61446.087</v>
      </c>
      <c r="O25" s="329">
        <f t="shared" si="10"/>
        <v>688179.08700000006</v>
      </c>
      <c r="P25" s="259"/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879</v>
      </c>
      <c r="I26" s="329"/>
      <c r="J26" s="193"/>
      <c r="K26" s="193" t="s">
        <v>912</v>
      </c>
      <c r="L26" s="329">
        <v>18419.560000000001</v>
      </c>
      <c r="M26" s="193" t="s">
        <v>857</v>
      </c>
      <c r="N26" s="329">
        <f t="shared" si="11"/>
        <v>43026.527000000002</v>
      </c>
      <c r="O26" s="329">
        <f t="shared" si="10"/>
        <v>669759.527</v>
      </c>
      <c r="P26" s="259"/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880</v>
      </c>
      <c r="I27" s="329">
        <v>13982.81</v>
      </c>
      <c r="J27" s="193" t="s">
        <v>857</v>
      </c>
      <c r="K27" s="193" t="s">
        <v>912</v>
      </c>
      <c r="L27" s="329">
        <v>6295.61</v>
      </c>
      <c r="M27" s="193" t="s">
        <v>857</v>
      </c>
      <c r="N27" s="329">
        <f t="shared" si="11"/>
        <v>22748.107000000004</v>
      </c>
      <c r="O27" s="329">
        <f t="shared" si="10"/>
        <v>649481.10699999996</v>
      </c>
      <c r="P27" s="259"/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880</v>
      </c>
      <c r="I28" s="329"/>
      <c r="J28" s="193"/>
      <c r="K28" s="193" t="s">
        <v>912</v>
      </c>
      <c r="L28" s="329">
        <v>22748</v>
      </c>
      <c r="M28" s="193" t="s">
        <v>857</v>
      </c>
      <c r="N28" s="329">
        <f t="shared" si="2"/>
        <v>0.10700000000360887</v>
      </c>
      <c r="O28" s="329">
        <f t="shared" si="3"/>
        <v>626733.10699999996</v>
      </c>
      <c r="P28" s="259"/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880</v>
      </c>
      <c r="I29" s="329"/>
      <c r="J29" s="193"/>
      <c r="K29" s="193" t="s">
        <v>912</v>
      </c>
      <c r="L29" s="329">
        <v>11799</v>
      </c>
      <c r="M29" s="203" t="s">
        <v>902</v>
      </c>
      <c r="N29" s="329">
        <f>G12+N28-I29-L29</f>
        <v>123307.10700000002</v>
      </c>
      <c r="O29" s="329">
        <f t="shared" ref="O29:O31" si="12">O28+G29-I29-L29</f>
        <v>614934.10699999996</v>
      </c>
      <c r="P29" s="259"/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881</v>
      </c>
      <c r="I30" s="329">
        <v>8790.2999999999993</v>
      </c>
      <c r="J30" s="203" t="s">
        <v>902</v>
      </c>
      <c r="K30" s="193"/>
      <c r="L30" s="329"/>
      <c r="M30" s="193"/>
      <c r="N30" s="329">
        <f t="shared" ref="N30:N31" si="13">+N29-I30-L30</f>
        <v>114516.80700000002</v>
      </c>
      <c r="O30" s="329">
        <f t="shared" si="12"/>
        <v>606143.80699999991</v>
      </c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882</v>
      </c>
      <c r="I31" s="329">
        <v>5641.5499999999993</v>
      </c>
      <c r="J31" s="203" t="s">
        <v>902</v>
      </c>
      <c r="K31" s="193" t="s">
        <v>912</v>
      </c>
      <c r="L31" s="329">
        <v>16744.900000000001</v>
      </c>
      <c r="M31" s="203" t="s">
        <v>902</v>
      </c>
      <c r="N31" s="329">
        <f t="shared" si="13"/>
        <v>92130.357000000018</v>
      </c>
      <c r="O31" s="329">
        <f t="shared" si="12"/>
        <v>583757.35699999984</v>
      </c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882</v>
      </c>
      <c r="I32" s="329"/>
      <c r="J32" s="193"/>
      <c r="K32" s="193" t="s">
        <v>912</v>
      </c>
      <c r="L32" s="329">
        <v>17154.36</v>
      </c>
      <c r="M32" s="203" t="s">
        <v>902</v>
      </c>
      <c r="N32" s="329">
        <f t="shared" si="2"/>
        <v>74975.997000000018</v>
      </c>
      <c r="O32" s="329">
        <f t="shared" si="3"/>
        <v>566602.99699999986</v>
      </c>
    </row>
    <row r="33" spans="1:16" x14ac:dyDescent="0.15">
      <c r="A33" s="193"/>
      <c r="B33" s="193"/>
      <c r="C33" s="329"/>
      <c r="D33" s="200" t="s">
        <v>883</v>
      </c>
      <c r="E33" s="193" t="s">
        <v>54</v>
      </c>
      <c r="F33" s="203" t="s">
        <v>905</v>
      </c>
      <c r="G33" s="329">
        <v>270132</v>
      </c>
      <c r="H33" s="200" t="s">
        <v>883</v>
      </c>
      <c r="I33" s="329">
        <v>6799.0300000000007</v>
      </c>
      <c r="J33" s="203" t="s">
        <v>902</v>
      </c>
      <c r="K33" s="193" t="s">
        <v>912</v>
      </c>
      <c r="L33" s="329">
        <v>33027.410000000003</v>
      </c>
      <c r="M33" s="203" t="s">
        <v>902</v>
      </c>
      <c r="N33" s="329">
        <f t="shared" si="2"/>
        <v>35149.557000000015</v>
      </c>
      <c r="O33" s="329">
        <f t="shared" si="3"/>
        <v>796908.5569999998</v>
      </c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883</v>
      </c>
      <c r="I34" s="329"/>
      <c r="J34" s="193"/>
      <c r="K34" s="193" t="s">
        <v>912</v>
      </c>
      <c r="L34" s="329">
        <v>9660.25</v>
      </c>
      <c r="M34" s="203" t="s">
        <v>902</v>
      </c>
      <c r="N34" s="329">
        <f t="shared" si="2"/>
        <v>25489.307000000015</v>
      </c>
      <c r="O34" s="329">
        <f t="shared" si="3"/>
        <v>787248.3069999998</v>
      </c>
    </row>
    <row r="35" spans="1:16" x14ac:dyDescent="0.15">
      <c r="A35" s="193"/>
      <c r="B35" s="193"/>
      <c r="C35" s="329"/>
      <c r="D35" s="200"/>
      <c r="E35" s="193"/>
      <c r="F35" s="203"/>
      <c r="G35" s="329"/>
      <c r="H35" s="200" t="s">
        <v>883</v>
      </c>
      <c r="I35" s="329"/>
      <c r="J35" s="193"/>
      <c r="K35" s="193" t="s">
        <v>912</v>
      </c>
      <c r="L35" s="329">
        <v>16639.04</v>
      </c>
      <c r="M35" s="203" t="s">
        <v>902</v>
      </c>
      <c r="N35" s="329">
        <f t="shared" si="2"/>
        <v>8850.2670000000144</v>
      </c>
      <c r="O35" s="329">
        <f t="shared" si="3"/>
        <v>770609.26699999976</v>
      </c>
    </row>
    <row r="36" spans="1:16" x14ac:dyDescent="0.15">
      <c r="A36" s="193"/>
      <c r="B36" s="193"/>
      <c r="C36" s="329"/>
      <c r="D36" s="200"/>
      <c r="E36" s="193"/>
      <c r="F36" s="203"/>
      <c r="G36" s="329"/>
      <c r="H36" s="200" t="s">
        <v>884</v>
      </c>
      <c r="I36" s="329">
        <v>5861.28</v>
      </c>
      <c r="J36" s="203" t="s">
        <v>902</v>
      </c>
      <c r="K36" s="193"/>
      <c r="L36" s="329"/>
      <c r="M36" s="193"/>
      <c r="N36" s="329">
        <f t="shared" si="2"/>
        <v>2988.9870000000146</v>
      </c>
      <c r="O36" s="329">
        <f t="shared" si="3"/>
        <v>764747.98699999973</v>
      </c>
    </row>
    <row r="37" spans="1:16" x14ac:dyDescent="0.15">
      <c r="A37" s="193"/>
      <c r="B37" s="193"/>
      <c r="C37" s="329"/>
      <c r="D37" s="200"/>
      <c r="E37" s="193"/>
      <c r="F37" s="203"/>
      <c r="G37" s="329"/>
      <c r="H37" s="200" t="s">
        <v>885</v>
      </c>
      <c r="I37" s="329">
        <v>2475.98</v>
      </c>
      <c r="J37" s="203" t="s">
        <v>902</v>
      </c>
      <c r="K37" s="193" t="s">
        <v>912</v>
      </c>
      <c r="L37" s="329">
        <v>513</v>
      </c>
      <c r="M37" s="203" t="s">
        <v>902</v>
      </c>
      <c r="N37" s="329">
        <f t="shared" si="2"/>
        <v>7.0000000146137609E-3</v>
      </c>
      <c r="O37" s="329">
        <f t="shared" si="3"/>
        <v>761759.00699999975</v>
      </c>
    </row>
    <row r="38" spans="1:16" x14ac:dyDescent="0.15">
      <c r="A38" s="193"/>
      <c r="B38" s="193"/>
      <c r="C38" s="329"/>
      <c r="D38" s="200"/>
      <c r="E38" s="193"/>
      <c r="F38" s="203"/>
      <c r="G38" s="329"/>
      <c r="H38" s="200" t="s">
        <v>885</v>
      </c>
      <c r="I38" s="329"/>
      <c r="J38" s="193"/>
      <c r="K38" s="193" t="s">
        <v>912</v>
      </c>
      <c r="L38" s="329">
        <v>16104</v>
      </c>
      <c r="M38" s="203" t="s">
        <v>903</v>
      </c>
      <c r="N38" s="329">
        <f>G13+N37-I38-L38</f>
        <v>119027.00700000001</v>
      </c>
      <c r="O38" s="329">
        <f t="shared" ref="O38:O42" si="14">O37+G38-I38-L38</f>
        <v>745655.00699999975</v>
      </c>
    </row>
    <row r="39" spans="1:16" x14ac:dyDescent="0.15">
      <c r="A39" s="193"/>
      <c r="B39" s="193"/>
      <c r="C39" s="329"/>
      <c r="D39" s="200"/>
      <c r="E39" s="193"/>
      <c r="F39" s="203"/>
      <c r="G39" s="329"/>
      <c r="H39" s="200" t="s">
        <v>885</v>
      </c>
      <c r="I39" s="329"/>
      <c r="J39" s="193"/>
      <c r="K39" s="193" t="s">
        <v>912</v>
      </c>
      <c r="L39" s="329">
        <v>15357.29</v>
      </c>
      <c r="M39" s="203" t="s">
        <v>903</v>
      </c>
      <c r="N39" s="329">
        <f t="shared" ref="N39:N42" si="15">+N38-I39-L39</f>
        <v>103669.717</v>
      </c>
      <c r="O39" s="329">
        <f t="shared" si="14"/>
        <v>730297.71699999971</v>
      </c>
    </row>
    <row r="40" spans="1:16" x14ac:dyDescent="0.15">
      <c r="A40" s="193"/>
      <c r="B40" s="193"/>
      <c r="C40" s="329"/>
      <c r="D40" s="200"/>
      <c r="E40" s="193"/>
      <c r="F40" s="203"/>
      <c r="G40" s="329"/>
      <c r="H40" s="200" t="s">
        <v>886</v>
      </c>
      <c r="I40" s="329">
        <v>4305.63</v>
      </c>
      <c r="J40" s="203" t="s">
        <v>903</v>
      </c>
      <c r="K40" s="193"/>
      <c r="L40" s="329"/>
      <c r="M40" s="193"/>
      <c r="N40" s="329">
        <f t="shared" si="15"/>
        <v>99364.087</v>
      </c>
      <c r="O40" s="329">
        <f t="shared" si="14"/>
        <v>725992.08699999971</v>
      </c>
    </row>
    <row r="41" spans="1:16" x14ac:dyDescent="0.15">
      <c r="A41" s="193"/>
      <c r="B41" s="198"/>
      <c r="C41" s="329"/>
      <c r="D41" s="200"/>
      <c r="E41" s="193"/>
      <c r="F41" s="203"/>
      <c r="G41" s="329"/>
      <c r="H41" s="200" t="s">
        <v>887</v>
      </c>
      <c r="I41" s="329">
        <v>6053.4100000000017</v>
      </c>
      <c r="J41" s="203" t="s">
        <v>903</v>
      </c>
      <c r="K41" s="193" t="s">
        <v>912</v>
      </c>
      <c r="L41" s="329">
        <v>15619.8</v>
      </c>
      <c r="M41" s="203" t="s">
        <v>903</v>
      </c>
      <c r="N41" s="329">
        <f t="shared" si="15"/>
        <v>77690.876999999993</v>
      </c>
      <c r="O41" s="329">
        <f t="shared" si="14"/>
        <v>704318.87699999963</v>
      </c>
    </row>
    <row r="42" spans="1:16" x14ac:dyDescent="0.15">
      <c r="A42" s="193"/>
      <c r="B42" s="198"/>
      <c r="C42" s="329"/>
      <c r="D42" s="200"/>
      <c r="E42" s="193"/>
      <c r="F42" s="203"/>
      <c r="G42" s="329"/>
      <c r="H42" s="200" t="s">
        <v>887</v>
      </c>
      <c r="I42" s="329"/>
      <c r="J42" s="193"/>
      <c r="K42" s="193" t="s">
        <v>912</v>
      </c>
      <c r="L42" s="329">
        <v>32999.089999999997</v>
      </c>
      <c r="M42" s="203" t="s">
        <v>903</v>
      </c>
      <c r="N42" s="329">
        <f t="shared" si="15"/>
        <v>44691.786999999997</v>
      </c>
      <c r="O42" s="329">
        <f t="shared" si="14"/>
        <v>671319.78699999966</v>
      </c>
    </row>
    <row r="43" spans="1:16" x14ac:dyDescent="0.15">
      <c r="A43" s="193"/>
      <c r="B43" s="198"/>
      <c r="C43" s="329"/>
      <c r="D43" s="200"/>
      <c r="E43" s="193"/>
      <c r="F43" s="203"/>
      <c r="G43" s="329"/>
      <c r="H43" s="200" t="s">
        <v>888</v>
      </c>
      <c r="I43" s="329">
        <v>8213.16</v>
      </c>
      <c r="J43" s="203" t="s">
        <v>903</v>
      </c>
      <c r="K43" s="193"/>
      <c r="L43" s="329"/>
      <c r="M43" s="193"/>
      <c r="N43" s="329">
        <f t="shared" si="2"/>
        <v>36478.626999999993</v>
      </c>
      <c r="O43" s="329">
        <f t="shared" si="3"/>
        <v>663106.62699999963</v>
      </c>
    </row>
    <row r="44" spans="1:16" x14ac:dyDescent="0.15">
      <c r="A44" s="193"/>
      <c r="B44" s="198"/>
      <c r="C44" s="329"/>
      <c r="D44" s="200" t="s">
        <v>889</v>
      </c>
      <c r="E44" s="193" t="s">
        <v>54</v>
      </c>
      <c r="F44" s="203" t="s">
        <v>907</v>
      </c>
      <c r="G44" s="329">
        <v>180125</v>
      </c>
      <c r="H44" s="200" t="s">
        <v>889</v>
      </c>
      <c r="I44" s="329">
        <v>16130.689999999999</v>
      </c>
      <c r="J44" s="203" t="s">
        <v>903</v>
      </c>
      <c r="K44" s="193" t="s">
        <v>912</v>
      </c>
      <c r="L44" s="329">
        <v>20348</v>
      </c>
      <c r="M44" s="203" t="s">
        <v>903</v>
      </c>
      <c r="N44" s="329">
        <f t="shared" si="2"/>
        <v>-6.3000000005558832E-2</v>
      </c>
      <c r="O44" s="329">
        <f t="shared" si="3"/>
        <v>806752.93699999969</v>
      </c>
    </row>
    <row r="45" spans="1:16" x14ac:dyDescent="0.15">
      <c r="A45" s="193"/>
      <c r="B45" s="198"/>
      <c r="C45" s="329"/>
      <c r="D45" s="200"/>
      <c r="E45" s="193"/>
      <c r="F45" s="203"/>
      <c r="G45" s="329"/>
      <c r="H45" s="200" t="s">
        <v>889</v>
      </c>
      <c r="I45" s="329"/>
      <c r="J45" s="193"/>
      <c r="K45" s="193" t="s">
        <v>913</v>
      </c>
      <c r="L45" s="329">
        <v>12743</v>
      </c>
      <c r="M45" s="203" t="s">
        <v>909</v>
      </c>
      <c r="N45" s="329">
        <f>G19+N44-I45-L45</f>
        <v>136076.93700000001</v>
      </c>
      <c r="O45" s="329">
        <f t="shared" ref="O45:O49" si="16">O44+G45-I45-L45</f>
        <v>794009.93699999969</v>
      </c>
    </row>
    <row r="46" spans="1:16" x14ac:dyDescent="0.15">
      <c r="A46" s="193"/>
      <c r="B46" s="198"/>
      <c r="C46" s="329"/>
      <c r="D46" s="200" t="s">
        <v>890</v>
      </c>
      <c r="E46" s="193" t="s">
        <v>54</v>
      </c>
      <c r="F46" s="203" t="s">
        <v>906</v>
      </c>
      <c r="G46" s="329">
        <v>179994</v>
      </c>
      <c r="H46" s="200" t="s">
        <v>890</v>
      </c>
      <c r="I46" s="329">
        <v>9099.99</v>
      </c>
      <c r="J46" s="203" t="s">
        <v>909</v>
      </c>
      <c r="K46" s="193" t="s">
        <v>913</v>
      </c>
      <c r="L46" s="329">
        <v>17272.2</v>
      </c>
      <c r="M46" s="203" t="s">
        <v>909</v>
      </c>
      <c r="N46" s="329">
        <f t="shared" ref="N46:N49" si="17">+N45-I46-L46</f>
        <v>109704.747</v>
      </c>
      <c r="O46" s="329">
        <f t="shared" si="16"/>
        <v>947631.74699999974</v>
      </c>
    </row>
    <row r="47" spans="1:16" x14ac:dyDescent="0.15">
      <c r="A47" s="193"/>
      <c r="B47" s="198"/>
      <c r="C47" s="329"/>
      <c r="D47" s="200"/>
      <c r="E47" s="193"/>
      <c r="F47" s="203"/>
      <c r="G47" s="329"/>
      <c r="H47" s="200" t="s">
        <v>890</v>
      </c>
      <c r="I47" s="329"/>
      <c r="J47" s="193"/>
      <c r="K47" s="193" t="s">
        <v>913</v>
      </c>
      <c r="L47" s="329">
        <v>16534.18</v>
      </c>
      <c r="M47" s="203" t="s">
        <v>909</v>
      </c>
      <c r="N47" s="329">
        <f t="shared" si="17"/>
        <v>93170.56700000001</v>
      </c>
      <c r="O47" s="329">
        <f t="shared" si="16"/>
        <v>931097.56699999969</v>
      </c>
      <c r="P47" s="259"/>
    </row>
    <row r="48" spans="1:16" x14ac:dyDescent="0.15">
      <c r="A48" s="193"/>
      <c r="B48" s="198"/>
      <c r="C48" s="329"/>
      <c r="D48" s="200"/>
      <c r="E48" s="193"/>
      <c r="F48" s="203"/>
      <c r="G48" s="329"/>
      <c r="H48" s="200" t="s">
        <v>890</v>
      </c>
      <c r="I48" s="329"/>
      <c r="J48" s="193"/>
      <c r="K48" s="193" t="s">
        <v>913</v>
      </c>
      <c r="L48" s="329">
        <v>32404.23</v>
      </c>
      <c r="M48" s="203" t="s">
        <v>909</v>
      </c>
      <c r="N48" s="329">
        <f t="shared" si="17"/>
        <v>60766.337000000014</v>
      </c>
      <c r="O48" s="329">
        <f t="shared" si="16"/>
        <v>898693.33699999971</v>
      </c>
      <c r="P48" s="259"/>
    </row>
    <row r="49" spans="1:16" x14ac:dyDescent="0.15">
      <c r="A49" s="193"/>
      <c r="B49" s="198"/>
      <c r="C49" s="329"/>
      <c r="D49" s="200"/>
      <c r="E49" s="193"/>
      <c r="F49" s="205"/>
      <c r="G49" s="329"/>
      <c r="H49" s="200" t="s">
        <v>891</v>
      </c>
      <c r="I49" s="329">
        <v>9744.14</v>
      </c>
      <c r="J49" s="203" t="s">
        <v>909</v>
      </c>
      <c r="K49" s="193" t="s">
        <v>913</v>
      </c>
      <c r="L49" s="329">
        <v>16492.23</v>
      </c>
      <c r="M49" s="203" t="s">
        <v>909</v>
      </c>
      <c r="N49" s="329">
        <f t="shared" si="17"/>
        <v>34529.967000000019</v>
      </c>
      <c r="O49" s="329">
        <f t="shared" si="16"/>
        <v>872456.96699999971</v>
      </c>
      <c r="P49" s="259"/>
    </row>
    <row r="50" spans="1:16" x14ac:dyDescent="0.15">
      <c r="A50" s="193"/>
      <c r="B50" s="198"/>
      <c r="C50" s="329"/>
      <c r="D50" s="200"/>
      <c r="E50" s="193"/>
      <c r="F50" s="205"/>
      <c r="G50" s="329"/>
      <c r="H50" s="200" t="s">
        <v>891</v>
      </c>
      <c r="I50" s="329"/>
      <c r="J50" s="193"/>
      <c r="K50" s="193" t="s">
        <v>913</v>
      </c>
      <c r="L50" s="329">
        <v>28554.31</v>
      </c>
      <c r="M50" s="203" t="s">
        <v>909</v>
      </c>
      <c r="N50" s="329">
        <f t="shared" si="2"/>
        <v>5975.6570000000174</v>
      </c>
      <c r="O50" s="329">
        <f t="shared" si="3"/>
        <v>843902.65699999966</v>
      </c>
      <c r="P50" s="259"/>
    </row>
    <row r="51" spans="1:16" x14ac:dyDescent="0.15">
      <c r="A51" s="193"/>
      <c r="B51" s="198"/>
      <c r="C51" s="329"/>
      <c r="D51" s="200"/>
      <c r="E51" s="193"/>
      <c r="F51" s="205"/>
      <c r="G51" s="329"/>
      <c r="H51" s="200" t="s">
        <v>891</v>
      </c>
      <c r="I51" s="329"/>
      <c r="J51" s="193"/>
      <c r="K51" s="193" t="s">
        <v>913</v>
      </c>
      <c r="L51" s="329">
        <v>5976</v>
      </c>
      <c r="M51" s="203" t="s">
        <v>909</v>
      </c>
      <c r="N51" s="329">
        <f t="shared" ref="N51" si="18">+N50-I51-L51</f>
        <v>-0.34299999998256681</v>
      </c>
      <c r="O51" s="329">
        <f t="shared" ref="O51:O52" si="19">O50+G51-I51-L51</f>
        <v>837926.65699999966</v>
      </c>
      <c r="P51" s="259"/>
    </row>
    <row r="52" spans="1:16" x14ac:dyDescent="0.15">
      <c r="A52" s="193"/>
      <c r="B52" s="198"/>
      <c r="C52" s="329"/>
      <c r="D52" s="200"/>
      <c r="E52" s="193"/>
      <c r="F52" s="205"/>
      <c r="G52" s="329"/>
      <c r="H52" s="200" t="s">
        <v>891</v>
      </c>
      <c r="I52" s="329"/>
      <c r="J52" s="193"/>
      <c r="K52" s="193" t="s">
        <v>913</v>
      </c>
      <c r="L52" s="329">
        <v>27428</v>
      </c>
      <c r="M52" s="203" t="s">
        <v>910</v>
      </c>
      <c r="N52" s="329">
        <f>G20+N51-I52-L52</f>
        <v>-0.34299999998256681</v>
      </c>
      <c r="O52" s="329">
        <f t="shared" si="19"/>
        <v>810498.65699999966</v>
      </c>
      <c r="P52" s="259"/>
    </row>
    <row r="53" spans="1:16" x14ac:dyDescent="0.15">
      <c r="A53" s="193"/>
      <c r="B53" s="198"/>
      <c r="C53" s="329"/>
      <c r="D53" s="200"/>
      <c r="E53" s="193"/>
      <c r="F53" s="205"/>
      <c r="G53" s="329"/>
      <c r="H53" s="200" t="s">
        <v>891</v>
      </c>
      <c r="I53" s="329"/>
      <c r="J53" s="193"/>
      <c r="K53" s="193" t="s">
        <v>912</v>
      </c>
      <c r="L53" s="329">
        <v>6116</v>
      </c>
      <c r="M53" s="203" t="s">
        <v>904</v>
      </c>
      <c r="N53" s="329">
        <f>G21+N51-I53-L53</f>
        <v>174131.65700000001</v>
      </c>
      <c r="O53" s="329">
        <f>O51+G53-I53-L53</f>
        <v>831810.65699999966</v>
      </c>
      <c r="P53" s="259"/>
    </row>
    <row r="54" spans="1:16" x14ac:dyDescent="0.15">
      <c r="A54" s="193"/>
      <c r="B54" s="198"/>
      <c r="C54" s="329"/>
      <c r="D54" s="200"/>
      <c r="E54" s="193"/>
      <c r="F54" s="205"/>
      <c r="G54" s="329"/>
      <c r="H54" s="200" t="s">
        <v>892</v>
      </c>
      <c r="I54" s="329">
        <v>7194.4399999999987</v>
      </c>
      <c r="J54" s="203" t="s">
        <v>904</v>
      </c>
      <c r="K54" s="193" t="s">
        <v>912</v>
      </c>
      <c r="L54" s="329">
        <v>41412.18</v>
      </c>
      <c r="M54" s="203" t="s">
        <v>904</v>
      </c>
      <c r="N54" s="329">
        <f t="shared" ref="N54:N58" si="20">+N53-I54-L54</f>
        <v>125525.03700000001</v>
      </c>
      <c r="O54" s="329">
        <f t="shared" ref="O54:O58" si="21">O53+G54-I54-L54</f>
        <v>783204.03699999966</v>
      </c>
      <c r="P54" s="259"/>
    </row>
    <row r="55" spans="1:16" x14ac:dyDescent="0.15">
      <c r="A55" s="193"/>
      <c r="B55" s="198"/>
      <c r="C55" s="329"/>
      <c r="D55" s="200"/>
      <c r="E55" s="193"/>
      <c r="F55" s="205"/>
      <c r="G55" s="329"/>
      <c r="H55" s="200" t="s">
        <v>892</v>
      </c>
      <c r="I55" s="329"/>
      <c r="J55" s="193"/>
      <c r="K55" s="193" t="s">
        <v>912</v>
      </c>
      <c r="L55" s="329">
        <v>18804.82</v>
      </c>
      <c r="M55" s="203" t="s">
        <v>904</v>
      </c>
      <c r="N55" s="329">
        <f t="shared" si="20"/>
        <v>106720.217</v>
      </c>
      <c r="O55" s="329">
        <f t="shared" si="21"/>
        <v>764399.21699999971</v>
      </c>
      <c r="P55" s="259"/>
    </row>
    <row r="56" spans="1:16" x14ac:dyDescent="0.15">
      <c r="A56" s="193"/>
      <c r="B56" s="198"/>
      <c r="C56" s="329"/>
      <c r="D56" s="200"/>
      <c r="E56" s="193"/>
      <c r="F56" s="205"/>
      <c r="G56" s="329"/>
      <c r="H56" s="200" t="s">
        <v>892</v>
      </c>
      <c r="I56" s="329"/>
      <c r="J56" s="193"/>
      <c r="K56" s="193" t="s">
        <v>912</v>
      </c>
      <c r="L56" s="329">
        <v>15781.59</v>
      </c>
      <c r="M56" s="203" t="s">
        <v>904</v>
      </c>
      <c r="N56" s="329">
        <f t="shared" si="20"/>
        <v>90938.627000000008</v>
      </c>
      <c r="O56" s="329">
        <f t="shared" si="21"/>
        <v>748617.62699999975</v>
      </c>
      <c r="P56" s="259"/>
    </row>
    <row r="57" spans="1:16" x14ac:dyDescent="0.15">
      <c r="A57" s="193"/>
      <c r="B57" s="198"/>
      <c r="C57" s="329"/>
      <c r="D57" s="200"/>
      <c r="E57" s="193"/>
      <c r="F57" s="205"/>
      <c r="G57" s="329"/>
      <c r="H57" s="200" t="s">
        <v>893</v>
      </c>
      <c r="I57" s="329">
        <v>9108.68</v>
      </c>
      <c r="J57" s="203" t="s">
        <v>904</v>
      </c>
      <c r="K57" s="193" t="s">
        <v>912</v>
      </c>
      <c r="L57" s="329">
        <v>29302.240000000002</v>
      </c>
      <c r="M57" s="203" t="s">
        <v>904</v>
      </c>
      <c r="N57" s="329">
        <f t="shared" si="20"/>
        <v>52527.707000000009</v>
      </c>
      <c r="O57" s="329">
        <f t="shared" si="21"/>
        <v>710206.7069999997</v>
      </c>
      <c r="P57" s="259"/>
    </row>
    <row r="58" spans="1:16" x14ac:dyDescent="0.15">
      <c r="A58" s="193"/>
      <c r="B58" s="198"/>
      <c r="C58" s="329"/>
      <c r="D58" s="200"/>
      <c r="E58" s="193"/>
      <c r="F58" s="205"/>
      <c r="G58" s="329"/>
      <c r="H58" s="200" t="s">
        <v>894</v>
      </c>
      <c r="I58" s="329">
        <v>8269.1</v>
      </c>
      <c r="J58" s="203" t="s">
        <v>904</v>
      </c>
      <c r="K58" s="193" t="s">
        <v>912</v>
      </c>
      <c r="L58" s="329">
        <v>17779.53</v>
      </c>
      <c r="M58" s="203" t="s">
        <v>904</v>
      </c>
      <c r="N58" s="329">
        <f t="shared" si="20"/>
        <v>26479.077000000012</v>
      </c>
      <c r="O58" s="329">
        <f t="shared" si="21"/>
        <v>684158.0769999997</v>
      </c>
      <c r="P58" s="259"/>
    </row>
    <row r="59" spans="1:16" x14ac:dyDescent="0.15">
      <c r="A59" s="193"/>
      <c r="B59" s="198"/>
      <c r="C59" s="329"/>
      <c r="D59" s="200"/>
      <c r="E59" s="193"/>
      <c r="F59" s="203"/>
      <c r="G59" s="329"/>
      <c r="H59" s="200" t="s">
        <v>894</v>
      </c>
      <c r="I59" s="329"/>
      <c r="J59" s="193"/>
      <c r="K59" s="193" t="s">
        <v>912</v>
      </c>
      <c r="L59" s="329">
        <v>26479</v>
      </c>
      <c r="M59" s="203" t="s">
        <v>904</v>
      </c>
      <c r="N59" s="329">
        <f t="shared" si="2"/>
        <v>7.7000000012048986E-2</v>
      </c>
      <c r="O59" s="329">
        <f t="shared" si="3"/>
        <v>657679.0769999997</v>
      </c>
      <c r="P59" s="259"/>
    </row>
    <row r="60" spans="1:16" x14ac:dyDescent="0.15">
      <c r="A60" s="193"/>
      <c r="B60" s="198"/>
      <c r="C60" s="329"/>
      <c r="D60" s="200"/>
      <c r="E60" s="193"/>
      <c r="F60" s="203"/>
      <c r="G60" s="329"/>
      <c r="H60" s="200" t="s">
        <v>894</v>
      </c>
      <c r="I60" s="329"/>
      <c r="J60" s="193"/>
      <c r="K60" s="193" t="s">
        <v>912</v>
      </c>
      <c r="L60" s="329">
        <v>10487</v>
      </c>
      <c r="M60" s="203" t="s">
        <v>905</v>
      </c>
      <c r="N60" s="329">
        <f>G33+N59-I60-L60</f>
        <v>259645.07699999999</v>
      </c>
      <c r="O60" s="329">
        <f t="shared" si="3"/>
        <v>647192.0769999997</v>
      </c>
      <c r="P60" s="259"/>
    </row>
    <row r="61" spans="1:16" x14ac:dyDescent="0.15">
      <c r="A61" s="193"/>
      <c r="B61" s="198"/>
      <c r="C61" s="329"/>
      <c r="D61" s="200"/>
      <c r="E61" s="193"/>
      <c r="F61" s="203"/>
      <c r="G61" s="329"/>
      <c r="H61" s="200" t="s">
        <v>894</v>
      </c>
      <c r="I61" s="329"/>
      <c r="J61" s="203"/>
      <c r="K61" s="193" t="s">
        <v>912</v>
      </c>
      <c r="L61" s="329">
        <v>34459.519999999997</v>
      </c>
      <c r="M61" s="203" t="s">
        <v>905</v>
      </c>
      <c r="N61" s="329">
        <f t="shared" ref="N61:N64" si="22">+N60-I61-L61</f>
        <v>225185.557</v>
      </c>
      <c r="O61" s="329">
        <f t="shared" ref="O61:O64" si="23">O60+G61-I61-L61</f>
        <v>612732.55699999968</v>
      </c>
      <c r="P61" s="259"/>
    </row>
    <row r="62" spans="1:16" x14ac:dyDescent="0.15">
      <c r="A62" s="193"/>
      <c r="B62" s="198"/>
      <c r="C62" s="329"/>
      <c r="D62" s="200"/>
      <c r="E62" s="193"/>
      <c r="F62" s="203"/>
      <c r="G62" s="329"/>
      <c r="H62" s="200" t="s">
        <v>894</v>
      </c>
      <c r="I62" s="329"/>
      <c r="J62" s="203"/>
      <c r="K62" s="193" t="s">
        <v>912</v>
      </c>
      <c r="L62" s="329">
        <v>40260.86</v>
      </c>
      <c r="M62" s="203" t="s">
        <v>905</v>
      </c>
      <c r="N62" s="329">
        <f t="shared" si="22"/>
        <v>184924.69699999999</v>
      </c>
      <c r="O62" s="329">
        <f t="shared" si="23"/>
        <v>572471.69699999969</v>
      </c>
      <c r="P62" s="259"/>
    </row>
    <row r="63" spans="1:16" x14ac:dyDescent="0.15">
      <c r="A63" s="193"/>
      <c r="B63" s="198"/>
      <c r="C63" s="329"/>
      <c r="D63" s="200"/>
      <c r="E63" s="193"/>
      <c r="F63" s="205"/>
      <c r="G63" s="329"/>
      <c r="H63" s="200" t="s">
        <v>895</v>
      </c>
      <c r="I63" s="329">
        <v>7806.9000000000015</v>
      </c>
      <c r="J63" s="203" t="s">
        <v>905</v>
      </c>
      <c r="K63" s="193" t="s">
        <v>912</v>
      </c>
      <c r="L63" s="329">
        <v>21083.03</v>
      </c>
      <c r="M63" s="203" t="s">
        <v>905</v>
      </c>
      <c r="N63" s="329">
        <f t="shared" si="22"/>
        <v>156034.76699999999</v>
      </c>
      <c r="O63" s="329">
        <f t="shared" si="23"/>
        <v>543581.76699999964</v>
      </c>
      <c r="P63" s="259"/>
    </row>
    <row r="64" spans="1:16" x14ac:dyDescent="0.15">
      <c r="A64" s="193"/>
      <c r="B64" s="198"/>
      <c r="C64" s="329"/>
      <c r="D64" s="200"/>
      <c r="E64" s="193"/>
      <c r="F64" s="203"/>
      <c r="G64" s="329"/>
      <c r="H64" s="200" t="s">
        <v>895</v>
      </c>
      <c r="I64" s="329"/>
      <c r="J64" s="203"/>
      <c r="K64" s="193" t="s">
        <v>912</v>
      </c>
      <c r="L64" s="329">
        <v>104751.1</v>
      </c>
      <c r="M64" s="203" t="s">
        <v>905</v>
      </c>
      <c r="N64" s="329">
        <f t="shared" si="22"/>
        <v>51283.666999999987</v>
      </c>
      <c r="O64" s="329">
        <f t="shared" si="23"/>
        <v>438830.66699999967</v>
      </c>
      <c r="P64" s="259"/>
    </row>
    <row r="65" spans="1:16" x14ac:dyDescent="0.15">
      <c r="A65" s="193"/>
      <c r="B65" s="198"/>
      <c r="C65" s="329"/>
      <c r="D65" s="200"/>
      <c r="E65" s="193"/>
      <c r="F65" s="205"/>
      <c r="G65" s="329"/>
      <c r="H65" s="200" t="s">
        <v>896</v>
      </c>
      <c r="I65" s="329">
        <v>6023.0499999999993</v>
      </c>
      <c r="J65" s="203" t="s">
        <v>905</v>
      </c>
      <c r="K65" s="193" t="s">
        <v>912</v>
      </c>
      <c r="L65" s="329">
        <v>22826.87</v>
      </c>
      <c r="M65" s="203" t="s">
        <v>905</v>
      </c>
      <c r="N65" s="329">
        <f t="shared" si="2"/>
        <v>22433.746999999985</v>
      </c>
      <c r="O65" s="329">
        <f t="shared" si="3"/>
        <v>409980.74699999968</v>
      </c>
      <c r="P65" s="259"/>
    </row>
    <row r="66" spans="1:16" x14ac:dyDescent="0.15">
      <c r="A66" s="193"/>
      <c r="B66" s="198"/>
      <c r="C66" s="329"/>
      <c r="D66" s="200"/>
      <c r="E66" s="193"/>
      <c r="F66" s="203"/>
      <c r="G66" s="329"/>
      <c r="H66" s="200" t="s">
        <v>896</v>
      </c>
      <c r="I66" s="329"/>
      <c r="J66" s="203"/>
      <c r="K66" s="193" t="s">
        <v>912</v>
      </c>
      <c r="L66" s="329">
        <v>20510.93</v>
      </c>
      <c r="M66" s="203" t="s">
        <v>905</v>
      </c>
      <c r="N66" s="329">
        <f t="shared" si="2"/>
        <v>1922.8169999999845</v>
      </c>
      <c r="O66" s="329">
        <f t="shared" si="3"/>
        <v>389469.81699999969</v>
      </c>
      <c r="P66" s="259"/>
    </row>
    <row r="67" spans="1:16" x14ac:dyDescent="0.15">
      <c r="A67" s="193"/>
      <c r="B67" s="198"/>
      <c r="C67" s="329"/>
      <c r="D67" s="200"/>
      <c r="E67" s="193"/>
      <c r="F67" s="203"/>
      <c r="G67" s="329"/>
      <c r="H67" s="200" t="s">
        <v>897</v>
      </c>
      <c r="I67" s="329">
        <v>1923</v>
      </c>
      <c r="J67" s="203" t="s">
        <v>905</v>
      </c>
      <c r="K67" s="193"/>
      <c r="L67" s="329"/>
      <c r="M67" s="203"/>
      <c r="N67" s="329">
        <f t="shared" si="2"/>
        <v>-0.18300000001545413</v>
      </c>
      <c r="O67" s="329">
        <f t="shared" si="3"/>
        <v>387546.81699999969</v>
      </c>
      <c r="P67" s="259"/>
    </row>
    <row r="68" spans="1:16" x14ac:dyDescent="0.15">
      <c r="A68" s="193"/>
      <c r="B68" s="198"/>
      <c r="C68" s="329"/>
      <c r="D68" s="200"/>
      <c r="E68" s="193"/>
      <c r="F68" s="203"/>
      <c r="G68" s="329"/>
      <c r="H68" s="200" t="s">
        <v>897</v>
      </c>
      <c r="I68" s="329">
        <v>14756</v>
      </c>
      <c r="J68" s="203" t="s">
        <v>907</v>
      </c>
      <c r="K68" s="193" t="s">
        <v>912</v>
      </c>
      <c r="L68" s="329">
        <v>18856.78</v>
      </c>
      <c r="M68" s="203" t="s">
        <v>907</v>
      </c>
      <c r="N68" s="329">
        <f>G44+N67-I68-L68</f>
        <v>146512.03699999998</v>
      </c>
      <c r="O68" s="329">
        <f t="shared" ref="O68:O70" si="24">O67+G68-I68-L68</f>
        <v>353934.03699999966</v>
      </c>
      <c r="P68" s="259"/>
    </row>
    <row r="69" spans="1:16" x14ac:dyDescent="0.15">
      <c r="A69" s="193"/>
      <c r="B69" s="198"/>
      <c r="C69" s="329"/>
      <c r="D69" s="200"/>
      <c r="E69" s="193"/>
      <c r="F69" s="203"/>
      <c r="G69" s="329"/>
      <c r="H69" s="200" t="s">
        <v>897</v>
      </c>
      <c r="I69" s="329"/>
      <c r="J69" s="203"/>
      <c r="K69" s="193" t="s">
        <v>912</v>
      </c>
      <c r="L69" s="329">
        <v>34724.28</v>
      </c>
      <c r="M69" s="203" t="s">
        <v>907</v>
      </c>
      <c r="N69" s="329">
        <f t="shared" ref="N69:N70" si="25">+N68-I69-L69</f>
        <v>111787.75699999998</v>
      </c>
      <c r="O69" s="329">
        <f t="shared" si="24"/>
        <v>319209.75699999963</v>
      </c>
      <c r="P69" s="259"/>
    </row>
    <row r="70" spans="1:16" x14ac:dyDescent="0.15">
      <c r="A70" s="193"/>
      <c r="B70" s="198"/>
      <c r="C70" s="329"/>
      <c r="D70" s="200"/>
      <c r="E70" s="193"/>
      <c r="F70" s="203"/>
      <c r="G70" s="329"/>
      <c r="H70" s="200" t="s">
        <v>897</v>
      </c>
      <c r="I70" s="329"/>
      <c r="J70" s="203"/>
      <c r="K70" s="193" t="s">
        <v>912</v>
      </c>
      <c r="L70" s="329">
        <v>18104.46</v>
      </c>
      <c r="M70" s="203" t="s">
        <v>907</v>
      </c>
      <c r="N70" s="329">
        <f t="shared" si="25"/>
        <v>93683.296999999991</v>
      </c>
      <c r="O70" s="329">
        <f t="shared" si="24"/>
        <v>301105.29699999961</v>
      </c>
      <c r="P70" s="259"/>
    </row>
    <row r="71" spans="1:16" x14ac:dyDescent="0.15">
      <c r="A71" s="193"/>
      <c r="B71" s="198"/>
      <c r="C71" s="329"/>
      <c r="D71" s="200" t="s">
        <v>898</v>
      </c>
      <c r="E71" s="193" t="s">
        <v>319</v>
      </c>
      <c r="F71" s="203" t="s">
        <v>911</v>
      </c>
      <c r="G71" s="329">
        <v>269772.20400000003</v>
      </c>
      <c r="H71" s="200" t="s">
        <v>898</v>
      </c>
      <c r="I71" s="329">
        <v>8528.1500000000015</v>
      </c>
      <c r="J71" s="203" t="s">
        <v>907</v>
      </c>
      <c r="K71" s="193" t="s">
        <v>912</v>
      </c>
      <c r="L71" s="329">
        <v>30498.44</v>
      </c>
      <c r="M71" s="203" t="s">
        <v>907</v>
      </c>
      <c r="N71" s="329">
        <f t="shared" si="2"/>
        <v>54656.706999999995</v>
      </c>
      <c r="O71" s="329">
        <f t="shared" si="3"/>
        <v>531850.91099999973</v>
      </c>
      <c r="P71" s="259"/>
    </row>
    <row r="72" spans="1:16" x14ac:dyDescent="0.15">
      <c r="A72" s="193"/>
      <c r="B72" s="198"/>
      <c r="C72" s="329"/>
      <c r="D72" s="200" t="s">
        <v>898</v>
      </c>
      <c r="E72" s="193" t="s">
        <v>54</v>
      </c>
      <c r="F72" s="203" t="s">
        <v>908</v>
      </c>
      <c r="G72" s="329">
        <v>180053</v>
      </c>
      <c r="H72" s="200" t="s">
        <v>898</v>
      </c>
      <c r="I72" s="329"/>
      <c r="J72" s="193"/>
      <c r="K72" s="193" t="s">
        <v>912</v>
      </c>
      <c r="L72" s="329">
        <v>4214.1499999999996</v>
      </c>
      <c r="M72" s="203" t="s">
        <v>907</v>
      </c>
      <c r="N72" s="329">
        <f t="shared" si="2"/>
        <v>50442.556999999993</v>
      </c>
      <c r="O72" s="329">
        <f t="shared" si="3"/>
        <v>707689.76099999971</v>
      </c>
      <c r="P72" s="259"/>
    </row>
    <row r="73" spans="1:16" x14ac:dyDescent="0.15">
      <c r="A73" s="193"/>
      <c r="B73" s="198"/>
      <c r="C73" s="329"/>
      <c r="D73" s="200"/>
      <c r="E73" s="193"/>
      <c r="F73" s="203"/>
      <c r="G73" s="329"/>
      <c r="H73" s="200" t="s">
        <v>898</v>
      </c>
      <c r="I73" s="329"/>
      <c r="J73" s="203"/>
      <c r="K73" s="193" t="s">
        <v>912</v>
      </c>
      <c r="L73" s="329">
        <v>33542.5</v>
      </c>
      <c r="M73" s="203" t="s">
        <v>907</v>
      </c>
      <c r="N73" s="329">
        <f t="shared" si="2"/>
        <v>16900.056999999993</v>
      </c>
      <c r="O73" s="329">
        <f t="shared" si="3"/>
        <v>674147.26099999971</v>
      </c>
      <c r="P73" s="259"/>
    </row>
    <row r="74" spans="1:16" x14ac:dyDescent="0.15">
      <c r="A74" s="193"/>
      <c r="B74" s="198"/>
      <c r="C74" s="329"/>
      <c r="D74" s="200"/>
      <c r="E74" s="193"/>
      <c r="F74" s="203"/>
      <c r="G74" s="329"/>
      <c r="H74" s="200" t="s">
        <v>899</v>
      </c>
      <c r="I74" s="329">
        <v>4294.46</v>
      </c>
      <c r="J74" s="203" t="s">
        <v>907</v>
      </c>
      <c r="K74" s="193" t="s">
        <v>912</v>
      </c>
      <c r="L74" s="329">
        <v>12606</v>
      </c>
      <c r="M74" s="203" t="s">
        <v>907</v>
      </c>
      <c r="N74" s="329">
        <f t="shared" si="2"/>
        <v>-0.40300000000570435</v>
      </c>
      <c r="O74" s="329">
        <f t="shared" si="3"/>
        <v>657246.80099999974</v>
      </c>
      <c r="P74" s="259"/>
    </row>
    <row r="75" spans="1:16" x14ac:dyDescent="0.15">
      <c r="A75" s="193"/>
      <c r="B75" s="198"/>
      <c r="C75" s="329"/>
      <c r="D75" s="200"/>
      <c r="E75" s="193"/>
      <c r="F75" s="203"/>
      <c r="G75" s="329"/>
      <c r="H75" s="200" t="s">
        <v>899</v>
      </c>
      <c r="I75" s="329"/>
      <c r="J75" s="203"/>
      <c r="K75" s="193" t="s">
        <v>912</v>
      </c>
      <c r="L75" s="329">
        <v>5397</v>
      </c>
      <c r="M75" s="203" t="s">
        <v>906</v>
      </c>
      <c r="N75" s="329">
        <f>G46+N74-I75-L75</f>
        <v>174596.59700000001</v>
      </c>
      <c r="O75" s="329">
        <f t="shared" si="3"/>
        <v>651849.80099999974</v>
      </c>
      <c r="P75" s="259"/>
    </row>
    <row r="76" spans="1:16" x14ac:dyDescent="0.15">
      <c r="A76" s="193"/>
      <c r="B76" s="198"/>
      <c r="C76" s="329"/>
      <c r="D76" s="200"/>
      <c r="E76" s="193"/>
      <c r="F76" s="203"/>
      <c r="G76" s="329"/>
      <c r="H76" s="200" t="s">
        <v>899</v>
      </c>
      <c r="I76" s="329"/>
      <c r="J76" s="203"/>
      <c r="K76" s="193" t="s">
        <v>912</v>
      </c>
      <c r="L76" s="329">
        <v>19166.810000000001</v>
      </c>
      <c r="M76" s="203" t="s">
        <v>906</v>
      </c>
      <c r="N76" s="329">
        <f t="shared" si="2"/>
        <v>155429.78700000001</v>
      </c>
      <c r="O76" s="329">
        <f t="shared" si="3"/>
        <v>632682.99099999969</v>
      </c>
      <c r="P76" s="259"/>
    </row>
    <row r="77" spans="1:16" x14ac:dyDescent="0.15">
      <c r="A77" s="193"/>
      <c r="B77" s="198"/>
      <c r="C77" s="329"/>
      <c r="D77" s="200"/>
      <c r="E77" s="193"/>
      <c r="F77" s="203"/>
      <c r="G77" s="329"/>
      <c r="H77" s="200" t="s">
        <v>900</v>
      </c>
      <c r="I77" s="329">
        <v>3833.11</v>
      </c>
      <c r="J77" s="203" t="s">
        <v>906</v>
      </c>
      <c r="K77" s="193" t="s">
        <v>912</v>
      </c>
      <c r="L77" s="329">
        <v>3107.85</v>
      </c>
      <c r="M77" s="203" t="s">
        <v>906</v>
      </c>
      <c r="N77" s="329">
        <f t="shared" ref="N77:N79" si="26">+N76-I77-L77</f>
        <v>148488.82700000002</v>
      </c>
      <c r="O77" s="329">
        <f t="shared" ref="O77:O79" si="27">O76+G77-I77-L77</f>
        <v>625742.03099999973</v>
      </c>
      <c r="P77" s="259"/>
    </row>
    <row r="78" spans="1:16" x14ac:dyDescent="0.15">
      <c r="A78" s="193"/>
      <c r="B78" s="198"/>
      <c r="C78" s="329"/>
      <c r="D78" s="200"/>
      <c r="E78" s="193"/>
      <c r="F78" s="203"/>
      <c r="G78" s="329"/>
      <c r="H78" s="200" t="s">
        <v>900</v>
      </c>
      <c r="I78" s="329"/>
      <c r="J78" s="203"/>
      <c r="K78" s="193" t="s">
        <v>912</v>
      </c>
      <c r="L78" s="329">
        <v>34425.06</v>
      </c>
      <c r="M78" s="203" t="s">
        <v>906</v>
      </c>
      <c r="N78" s="329">
        <f t="shared" si="26"/>
        <v>114063.76700000002</v>
      </c>
      <c r="O78" s="329">
        <f t="shared" si="27"/>
        <v>591316.97099999967</v>
      </c>
      <c r="P78" s="259"/>
    </row>
    <row r="79" spans="1:16" x14ac:dyDescent="0.15">
      <c r="A79" s="193"/>
      <c r="B79" s="198"/>
      <c r="C79" s="329"/>
      <c r="D79" s="200"/>
      <c r="E79" s="193"/>
      <c r="F79" s="203"/>
      <c r="G79" s="329"/>
      <c r="H79" s="200" t="s">
        <v>900</v>
      </c>
      <c r="I79" s="329"/>
      <c r="J79" s="203"/>
      <c r="K79" s="193" t="s">
        <v>912</v>
      </c>
      <c r="L79" s="329">
        <v>18291.439999999999</v>
      </c>
      <c r="M79" s="203" t="s">
        <v>906</v>
      </c>
      <c r="N79" s="329">
        <f t="shared" si="26"/>
        <v>95772.327000000019</v>
      </c>
      <c r="O79" s="329">
        <f t="shared" si="27"/>
        <v>573025.53099999973</v>
      </c>
      <c r="P79" s="259"/>
    </row>
    <row r="80" spans="1:16" x14ac:dyDescent="0.15">
      <c r="A80" s="193"/>
      <c r="B80" s="198"/>
      <c r="C80" s="329"/>
      <c r="D80" s="200"/>
      <c r="E80" s="193"/>
      <c r="F80" s="203"/>
      <c r="G80" s="329"/>
      <c r="H80" s="200" t="s">
        <v>901</v>
      </c>
      <c r="I80" s="329">
        <v>6570.66</v>
      </c>
      <c r="J80" s="203" t="s">
        <v>906</v>
      </c>
      <c r="K80" s="193" t="s">
        <v>912</v>
      </c>
      <c r="L80" s="329">
        <v>33450.449999999997</v>
      </c>
      <c r="M80" s="203" t="s">
        <v>906</v>
      </c>
      <c r="N80" s="329">
        <f t="shared" ref="N80:N93" si="28">+N79-I80-L80</f>
        <v>55751.217000000019</v>
      </c>
      <c r="O80" s="329">
        <f t="shared" ref="O80:O93" si="29">O79+G80-I80-L80</f>
        <v>533004.42099999974</v>
      </c>
      <c r="P80" s="259"/>
    </row>
    <row r="81" spans="1:16" hidden="1" x14ac:dyDescent="0.15">
      <c r="A81" s="193"/>
      <c r="B81" s="198"/>
      <c r="C81" s="329"/>
      <c r="D81" s="200"/>
      <c r="E81" s="193"/>
      <c r="F81" s="203"/>
      <c r="G81" s="329"/>
      <c r="H81" s="200"/>
      <c r="I81" s="329"/>
      <c r="J81" s="193"/>
      <c r="K81" s="193"/>
      <c r="L81" s="329"/>
      <c r="M81" s="203"/>
      <c r="N81" s="329">
        <f t="shared" si="28"/>
        <v>55751.217000000019</v>
      </c>
      <c r="O81" s="329">
        <f t="shared" si="29"/>
        <v>533004.42099999974</v>
      </c>
      <c r="P81" s="259"/>
    </row>
    <row r="82" spans="1:16" hidden="1" x14ac:dyDescent="0.15">
      <c r="A82" s="193"/>
      <c r="B82" s="198"/>
      <c r="C82" s="329"/>
      <c r="D82" s="200"/>
      <c r="E82" s="193"/>
      <c r="F82" s="203"/>
      <c r="G82" s="329"/>
      <c r="H82" s="200"/>
      <c r="I82" s="329"/>
      <c r="J82" s="193"/>
      <c r="K82" s="193"/>
      <c r="L82" s="329"/>
      <c r="M82" s="203"/>
      <c r="N82" s="329">
        <f t="shared" si="28"/>
        <v>55751.217000000019</v>
      </c>
      <c r="O82" s="329">
        <f t="shared" si="29"/>
        <v>533004.42099999974</v>
      </c>
      <c r="P82" s="259"/>
    </row>
    <row r="83" spans="1:16" hidden="1" x14ac:dyDescent="0.15">
      <c r="A83" s="193"/>
      <c r="B83" s="198"/>
      <c r="C83" s="329"/>
      <c r="D83" s="200"/>
      <c r="E83" s="193"/>
      <c r="F83" s="203"/>
      <c r="G83" s="329"/>
      <c r="H83" s="200"/>
      <c r="I83" s="329"/>
      <c r="J83" s="193"/>
      <c r="K83" s="193"/>
      <c r="L83" s="329"/>
      <c r="M83" s="203"/>
      <c r="N83" s="329">
        <f t="shared" si="28"/>
        <v>55751.217000000019</v>
      </c>
      <c r="O83" s="329">
        <f t="shared" si="29"/>
        <v>533004.42099999974</v>
      </c>
      <c r="P83" s="259"/>
    </row>
    <row r="84" spans="1:16" hidden="1" x14ac:dyDescent="0.15">
      <c r="A84" s="193"/>
      <c r="B84" s="198"/>
      <c r="C84" s="329"/>
      <c r="D84" s="200"/>
      <c r="E84" s="193"/>
      <c r="F84" s="203"/>
      <c r="G84" s="329"/>
      <c r="H84" s="200"/>
      <c r="I84" s="329"/>
      <c r="J84" s="193"/>
      <c r="K84" s="193"/>
      <c r="L84" s="329"/>
      <c r="M84" s="203"/>
      <c r="N84" s="329">
        <f t="shared" si="28"/>
        <v>55751.217000000019</v>
      </c>
      <c r="O84" s="329">
        <f t="shared" si="29"/>
        <v>533004.42099999974</v>
      </c>
      <c r="P84" s="259"/>
    </row>
    <row r="85" spans="1:16" hidden="1" x14ac:dyDescent="0.15">
      <c r="A85" s="193"/>
      <c r="B85" s="198"/>
      <c r="C85" s="329"/>
      <c r="D85" s="200"/>
      <c r="E85" s="193"/>
      <c r="F85" s="203"/>
      <c r="G85" s="329"/>
      <c r="H85" s="200"/>
      <c r="I85" s="329"/>
      <c r="J85" s="193"/>
      <c r="K85" s="193"/>
      <c r="L85" s="329"/>
      <c r="M85" s="203"/>
      <c r="N85" s="329">
        <f t="shared" si="28"/>
        <v>55751.217000000019</v>
      </c>
      <c r="O85" s="329">
        <f t="shared" si="29"/>
        <v>533004.42099999974</v>
      </c>
      <c r="P85" s="259"/>
    </row>
    <row r="86" spans="1:16" hidden="1" x14ac:dyDescent="0.15">
      <c r="A86" s="193"/>
      <c r="B86" s="198"/>
      <c r="C86" s="329"/>
      <c r="D86" s="200"/>
      <c r="E86" s="193"/>
      <c r="F86" s="203"/>
      <c r="G86" s="329"/>
      <c r="H86" s="200"/>
      <c r="I86" s="329"/>
      <c r="J86" s="203"/>
      <c r="K86" s="193"/>
      <c r="L86" s="329"/>
      <c r="M86" s="193"/>
      <c r="N86" s="329">
        <f t="shared" si="28"/>
        <v>55751.217000000019</v>
      </c>
      <c r="O86" s="329">
        <f t="shared" si="29"/>
        <v>533004.42099999974</v>
      </c>
      <c r="P86" s="259"/>
    </row>
    <row r="87" spans="1:16" hidden="1" x14ac:dyDescent="0.15">
      <c r="A87" s="193"/>
      <c r="B87" s="193"/>
      <c r="C87" s="329"/>
      <c r="D87" s="204"/>
      <c r="E87" s="193"/>
      <c r="F87" s="193"/>
      <c r="G87" s="329"/>
      <c r="H87" s="204"/>
      <c r="I87" s="329"/>
      <c r="J87" s="203"/>
      <c r="K87" s="193"/>
      <c r="L87" s="329"/>
      <c r="M87" s="203"/>
      <c r="N87" s="329">
        <f t="shared" si="28"/>
        <v>55751.217000000019</v>
      </c>
      <c r="O87" s="329">
        <f t="shared" si="29"/>
        <v>533004.42099999974</v>
      </c>
    </row>
    <row r="88" spans="1:16" hidden="1" x14ac:dyDescent="0.15">
      <c r="A88" s="193"/>
      <c r="B88" s="193"/>
      <c r="C88" s="329"/>
      <c r="D88" s="204"/>
      <c r="E88" s="193"/>
      <c r="F88" s="203"/>
      <c r="G88" s="329"/>
      <c r="H88" s="204"/>
      <c r="I88" s="329"/>
      <c r="J88" s="203"/>
      <c r="K88" s="193"/>
      <c r="L88" s="329"/>
      <c r="M88" s="203"/>
      <c r="N88" s="329">
        <f t="shared" si="28"/>
        <v>55751.217000000019</v>
      </c>
      <c r="O88" s="329">
        <f t="shared" si="29"/>
        <v>533004.42099999974</v>
      </c>
    </row>
    <row r="89" spans="1:16" hidden="1" x14ac:dyDescent="0.15">
      <c r="A89" s="193"/>
      <c r="B89" s="193"/>
      <c r="C89" s="329"/>
      <c r="D89" s="204"/>
      <c r="E89" s="193"/>
      <c r="F89" s="203"/>
      <c r="G89" s="329"/>
      <c r="H89" s="204"/>
      <c r="I89" s="329"/>
      <c r="J89" s="193"/>
      <c r="K89" s="193"/>
      <c r="L89" s="329"/>
      <c r="M89" s="193"/>
      <c r="N89" s="329">
        <f t="shared" si="28"/>
        <v>55751.217000000019</v>
      </c>
      <c r="O89" s="329">
        <f t="shared" si="29"/>
        <v>533004.42099999974</v>
      </c>
    </row>
    <row r="90" spans="1:16" hidden="1" x14ac:dyDescent="0.15">
      <c r="A90" s="193"/>
      <c r="B90" s="193"/>
      <c r="C90" s="329"/>
      <c r="D90" s="204"/>
      <c r="E90" s="193"/>
      <c r="F90" s="203"/>
      <c r="G90" s="329"/>
      <c r="H90" s="204"/>
      <c r="I90" s="329"/>
      <c r="J90" s="193"/>
      <c r="K90" s="193"/>
      <c r="L90" s="329"/>
      <c r="M90" s="193"/>
      <c r="N90" s="329">
        <f t="shared" si="28"/>
        <v>55751.217000000019</v>
      </c>
      <c r="O90" s="329">
        <f t="shared" si="29"/>
        <v>533004.42099999974</v>
      </c>
    </row>
    <row r="91" spans="1:16" hidden="1" x14ac:dyDescent="0.15">
      <c r="A91" s="193"/>
      <c r="B91" s="193"/>
      <c r="C91" s="329"/>
      <c r="D91" s="204"/>
      <c r="E91" s="193"/>
      <c r="F91" s="203"/>
      <c r="G91" s="329"/>
      <c r="H91" s="204"/>
      <c r="I91" s="329"/>
      <c r="J91" s="193"/>
      <c r="K91" s="193"/>
      <c r="L91" s="329"/>
      <c r="M91" s="193"/>
      <c r="N91" s="329">
        <f t="shared" si="28"/>
        <v>55751.217000000019</v>
      </c>
      <c r="O91" s="329">
        <f t="shared" si="29"/>
        <v>533004.42099999974</v>
      </c>
    </row>
    <row r="92" spans="1:16" hidden="1" x14ac:dyDescent="0.15">
      <c r="A92" s="193"/>
      <c r="B92" s="193"/>
      <c r="C92" s="329"/>
      <c r="D92" s="204"/>
      <c r="E92" s="193"/>
      <c r="F92" s="193"/>
      <c r="G92" s="329"/>
      <c r="H92" s="204"/>
      <c r="I92" s="329"/>
      <c r="J92" s="193"/>
      <c r="K92" s="193"/>
      <c r="L92" s="329"/>
      <c r="M92" s="193"/>
      <c r="N92" s="329">
        <f t="shared" si="28"/>
        <v>55751.217000000019</v>
      </c>
      <c r="O92" s="329">
        <f t="shared" si="29"/>
        <v>533004.42099999974</v>
      </c>
    </row>
    <row r="93" spans="1:16" x14ac:dyDescent="0.15">
      <c r="A93" s="220"/>
      <c r="B93" s="220"/>
      <c r="C93" s="334"/>
      <c r="D93" s="222"/>
      <c r="E93" s="220"/>
      <c r="F93" s="220"/>
      <c r="G93" s="334"/>
      <c r="H93" s="222"/>
      <c r="I93" s="334"/>
      <c r="J93" s="220"/>
      <c r="K93" s="220"/>
      <c r="L93" s="334"/>
      <c r="M93" s="220"/>
      <c r="N93" s="329">
        <f t="shared" si="28"/>
        <v>55751.217000000019</v>
      </c>
      <c r="O93" s="329">
        <f t="shared" si="29"/>
        <v>533004.42099999974</v>
      </c>
    </row>
    <row r="94" spans="1:16" x14ac:dyDescent="0.15">
      <c r="A94" s="224"/>
      <c r="B94" s="224"/>
      <c r="C94" s="335">
        <f>SUM(C7:C93)</f>
        <v>500502.98700000002</v>
      </c>
      <c r="D94" s="224"/>
      <c r="E94" s="224"/>
      <c r="F94" s="224"/>
      <c r="G94" s="335">
        <f>SUM(G7:G92)</f>
        <v>1706809.2039999999</v>
      </c>
      <c r="H94" s="226"/>
      <c r="I94" s="335">
        <f>SUM(I7:I92)</f>
        <v>215544.39999999997</v>
      </c>
      <c r="J94" s="224"/>
      <c r="K94" s="224"/>
      <c r="L94" s="335">
        <f>SUM(L9:L92)</f>
        <v>1486191.37</v>
      </c>
      <c r="M94" s="224"/>
      <c r="N94" s="227"/>
      <c r="O94" s="228">
        <f>C94+G94-I94-L94</f>
        <v>505576.42100000009</v>
      </c>
      <c r="P94" s="259"/>
    </row>
    <row r="95" spans="1:16" x14ac:dyDescent="0.15">
      <c r="A95" s="230"/>
      <c r="B95" s="615"/>
      <c r="C95" s="615"/>
      <c r="D95" s="615"/>
      <c r="E95" s="231"/>
      <c r="F95" s="346"/>
      <c r="G95" s="232"/>
      <c r="H95" s="233"/>
      <c r="I95" s="234"/>
      <c r="J95" s="272"/>
      <c r="K95" s="235" t="s">
        <v>200</v>
      </c>
      <c r="L95" s="236">
        <f>+L94+I94</f>
        <v>1701735.77</v>
      </c>
      <c r="M95" s="284"/>
      <c r="N95" s="330">
        <f>+N93</f>
        <v>55751.217000000019</v>
      </c>
      <c r="O95" s="331" t="s">
        <v>906</v>
      </c>
      <c r="P95" s="259"/>
    </row>
    <row r="96" spans="1:16" x14ac:dyDescent="0.15">
      <c r="A96" s="181" t="s">
        <v>854</v>
      </c>
      <c r="B96" s="347" t="s">
        <v>868</v>
      </c>
      <c r="C96" s="336"/>
      <c r="D96" s="347"/>
      <c r="E96" s="231" t="s">
        <v>67</v>
      </c>
      <c r="F96" s="346">
        <v>40631564.560000002</v>
      </c>
      <c r="G96" s="232" t="s">
        <v>98</v>
      </c>
      <c r="H96" s="233">
        <v>40574</v>
      </c>
      <c r="I96" s="234" t="s">
        <v>199</v>
      </c>
      <c r="J96" s="273">
        <v>74821.69</v>
      </c>
      <c r="K96" s="235"/>
      <c r="L96" s="236"/>
      <c r="M96" s="235"/>
      <c r="N96" s="330">
        <f>+G71</f>
        <v>269772.20400000003</v>
      </c>
      <c r="O96" s="331" t="s">
        <v>911</v>
      </c>
    </row>
    <row r="97" spans="1:16" x14ac:dyDescent="0.15">
      <c r="A97" s="241" t="s">
        <v>855</v>
      </c>
      <c r="B97" s="356" t="s">
        <v>916</v>
      </c>
      <c r="C97" s="336"/>
      <c r="D97" s="347"/>
      <c r="E97" s="231" t="s">
        <v>67</v>
      </c>
      <c r="F97" s="346">
        <v>23707875.969999999</v>
      </c>
      <c r="G97" s="232" t="s">
        <v>98</v>
      </c>
      <c r="H97" s="233">
        <v>40581</v>
      </c>
      <c r="I97" s="234" t="s">
        <v>199</v>
      </c>
      <c r="J97" s="273">
        <v>90069.05</v>
      </c>
      <c r="K97" s="235"/>
      <c r="L97" s="236"/>
      <c r="M97" s="235"/>
      <c r="N97" s="330">
        <f>+G72</f>
        <v>180053</v>
      </c>
      <c r="O97" s="331" t="s">
        <v>908</v>
      </c>
    </row>
    <row r="98" spans="1:16" x14ac:dyDescent="0.15">
      <c r="A98" s="241" t="s">
        <v>856</v>
      </c>
      <c r="B98" s="356" t="s">
        <v>917</v>
      </c>
      <c r="C98" s="336"/>
      <c r="D98" s="347"/>
      <c r="E98" s="231" t="s">
        <v>67</v>
      </c>
      <c r="F98" s="346">
        <v>65882784.469999999</v>
      </c>
      <c r="G98" s="232" t="s">
        <v>98</v>
      </c>
      <c r="H98" s="233">
        <v>40581</v>
      </c>
      <c r="I98" s="234" t="s">
        <v>199</v>
      </c>
      <c r="J98" s="273">
        <v>167464.65000000002</v>
      </c>
      <c r="K98" s="235"/>
      <c r="L98" s="236"/>
      <c r="M98" s="235"/>
      <c r="N98" s="330"/>
      <c r="O98" s="332"/>
    </row>
    <row r="99" spans="1:16" x14ac:dyDescent="0.15">
      <c r="A99" s="241" t="s">
        <v>857</v>
      </c>
      <c r="B99" s="356" t="s">
        <v>918</v>
      </c>
      <c r="C99" s="336"/>
      <c r="D99" s="347"/>
      <c r="E99" s="231" t="s">
        <v>67</v>
      </c>
      <c r="F99" s="346">
        <v>28019383</v>
      </c>
      <c r="G99" s="232" t="s">
        <v>98</v>
      </c>
      <c r="H99" s="233">
        <v>40581</v>
      </c>
      <c r="I99" s="234" t="s">
        <v>199</v>
      </c>
      <c r="J99" s="273">
        <v>114025.8</v>
      </c>
      <c r="K99" s="235"/>
      <c r="L99" s="236"/>
      <c r="M99" s="235"/>
      <c r="N99" s="330"/>
      <c r="O99" s="331"/>
    </row>
    <row r="100" spans="1:16" x14ac:dyDescent="0.15">
      <c r="A100" s="241" t="s">
        <v>902</v>
      </c>
      <c r="B100" s="356" t="s">
        <v>919</v>
      </c>
      <c r="C100" s="336"/>
      <c r="D100" s="347"/>
      <c r="E100" s="231" t="s">
        <v>67</v>
      </c>
      <c r="F100" s="346">
        <v>39426898.280000001</v>
      </c>
      <c r="G100" s="232" t="s">
        <v>98</v>
      </c>
      <c r="H100" s="233">
        <v>40588</v>
      </c>
      <c r="I100" s="234" t="s">
        <v>199</v>
      </c>
      <c r="J100" s="273">
        <v>105537.96000000002</v>
      </c>
      <c r="K100" s="235"/>
      <c r="L100" s="236"/>
      <c r="M100" s="235"/>
      <c r="N100" s="330"/>
      <c r="O100" s="331"/>
    </row>
    <row r="101" spans="1:16" ht="12" customHeight="1" x14ac:dyDescent="0.15">
      <c r="A101" s="241" t="s">
        <v>903</v>
      </c>
      <c r="B101" s="356" t="s">
        <v>920</v>
      </c>
      <c r="C101" s="336"/>
      <c r="D101" s="347"/>
      <c r="E101" s="231" t="s">
        <v>67</v>
      </c>
      <c r="F101" s="346">
        <v>35431093.149999999</v>
      </c>
      <c r="G101" s="232" t="s">
        <v>98</v>
      </c>
      <c r="H101" s="233">
        <v>40588</v>
      </c>
      <c r="I101" s="234" t="s">
        <v>199</v>
      </c>
      <c r="J101" s="273">
        <v>100428.18</v>
      </c>
      <c r="K101" s="235"/>
      <c r="L101" s="236"/>
      <c r="M101" s="235"/>
      <c r="N101" s="330"/>
      <c r="O101" s="331"/>
    </row>
    <row r="102" spans="1:16" ht="12" customHeight="1" x14ac:dyDescent="0.15">
      <c r="A102" s="241" t="s">
        <v>904</v>
      </c>
      <c r="B102" s="356" t="s">
        <v>921</v>
      </c>
      <c r="C102" s="336"/>
      <c r="D102" s="347"/>
      <c r="E102" s="231" t="s">
        <v>67</v>
      </c>
      <c r="F102" s="346">
        <v>18944572.530000001</v>
      </c>
      <c r="G102" s="232" t="s">
        <v>98</v>
      </c>
      <c r="H102" s="233">
        <v>40588</v>
      </c>
      <c r="I102" s="234" t="s">
        <v>199</v>
      </c>
      <c r="J102" s="273">
        <v>155675.35999999999</v>
      </c>
      <c r="K102" s="235"/>
      <c r="L102" s="236"/>
      <c r="M102" s="235"/>
      <c r="N102" s="330"/>
      <c r="O102" s="331"/>
    </row>
    <row r="103" spans="1:16" ht="11.25" customHeight="1" x14ac:dyDescent="0.15">
      <c r="A103" s="241" t="s">
        <v>905</v>
      </c>
      <c r="B103" s="356" t="s">
        <v>922</v>
      </c>
      <c r="C103" s="336"/>
      <c r="D103" s="347"/>
      <c r="E103" s="231" t="s">
        <v>67</v>
      </c>
      <c r="F103" s="346">
        <v>8541632.9000000004</v>
      </c>
      <c r="G103" s="232" t="s">
        <v>98</v>
      </c>
      <c r="H103" s="233">
        <v>40595</v>
      </c>
      <c r="I103" s="234" t="s">
        <v>199</v>
      </c>
      <c r="J103" s="273">
        <v>254379.31</v>
      </c>
      <c r="K103" s="235"/>
      <c r="L103" s="236"/>
      <c r="M103" s="235"/>
      <c r="N103" s="330"/>
      <c r="O103" s="330"/>
    </row>
    <row r="104" spans="1:16" x14ac:dyDescent="0.15">
      <c r="A104" s="241" t="s">
        <v>907</v>
      </c>
      <c r="B104" s="357" t="s">
        <v>923</v>
      </c>
      <c r="C104" s="336"/>
      <c r="D104" s="347"/>
      <c r="E104" s="231" t="s">
        <v>67</v>
      </c>
      <c r="F104" s="346">
        <v>14330805.48</v>
      </c>
      <c r="G104" s="232" t="s">
        <v>98</v>
      </c>
      <c r="H104" s="233">
        <v>40602</v>
      </c>
      <c r="I104" s="234" t="s">
        <v>199</v>
      </c>
      <c r="J104" s="273">
        <v>152546.60999999999</v>
      </c>
      <c r="K104" s="235"/>
      <c r="L104" s="236"/>
      <c r="M104" s="266"/>
      <c r="N104" s="228" t="s">
        <v>56</v>
      </c>
      <c r="O104" s="333">
        <f>SUM(N95:N103)</f>
        <v>505576.42100000003</v>
      </c>
      <c r="P104" s="259"/>
    </row>
    <row r="105" spans="1:16" x14ac:dyDescent="0.15">
      <c r="A105" s="181" t="s">
        <v>906</v>
      </c>
      <c r="B105" s="357" t="s">
        <v>924</v>
      </c>
      <c r="C105" s="336"/>
      <c r="D105" s="347"/>
      <c r="E105" s="231" t="s">
        <v>67</v>
      </c>
      <c r="F105" s="346">
        <v>23245201.710000001</v>
      </c>
      <c r="G105" s="232" t="s">
        <v>98</v>
      </c>
      <c r="H105" s="233">
        <v>40602</v>
      </c>
      <c r="I105" s="234" t="s">
        <v>199</v>
      </c>
      <c r="J105" s="273">
        <v>113838.61</v>
      </c>
      <c r="O105" s="180">
        <f>+O104-O94</f>
        <v>0</v>
      </c>
    </row>
    <row r="106" spans="1:16" ht="12" thickBot="1" x14ac:dyDescent="0.2">
      <c r="I106" s="180" t="s">
        <v>54</v>
      </c>
      <c r="J106" s="295">
        <f>SUM(J96:J105)</f>
        <v>1328787.22</v>
      </c>
    </row>
    <row r="107" spans="1:16" ht="12" thickTop="1" x14ac:dyDescent="0.15">
      <c r="A107" s="181" t="s">
        <v>909</v>
      </c>
      <c r="B107" s="356" t="s">
        <v>914</v>
      </c>
      <c r="C107" s="336"/>
      <c r="D107" s="355"/>
      <c r="E107" s="231" t="s">
        <v>67</v>
      </c>
      <c r="F107" s="354">
        <v>95713840.379999995</v>
      </c>
      <c r="G107" s="232" t="s">
        <v>98</v>
      </c>
      <c r="H107" s="233">
        <v>40557</v>
      </c>
      <c r="I107" s="234" t="s">
        <v>199</v>
      </c>
      <c r="J107" s="273">
        <v>129976.15</v>
      </c>
    </row>
    <row r="108" spans="1:16" x14ac:dyDescent="0.15">
      <c r="A108" s="181" t="s">
        <v>910</v>
      </c>
      <c r="B108" s="356" t="s">
        <v>915</v>
      </c>
      <c r="C108" s="336"/>
      <c r="D108" s="355"/>
      <c r="E108" s="231" t="s">
        <v>67</v>
      </c>
      <c r="F108" s="354">
        <v>107571832.31</v>
      </c>
      <c r="G108" s="232" t="s">
        <v>98</v>
      </c>
      <c r="H108" s="233">
        <v>40567</v>
      </c>
      <c r="I108" s="234" t="s">
        <v>199</v>
      </c>
      <c r="J108" s="273">
        <v>27428</v>
      </c>
    </row>
    <row r="109" spans="1:16" ht="12" thickBot="1" x14ac:dyDescent="0.2">
      <c r="J109" s="295">
        <f>SUM(J107:J108)</f>
        <v>157404.15</v>
      </c>
    </row>
    <row r="110" spans="1:16" ht="12" thickTop="1" x14ac:dyDescent="0.15">
      <c r="A110" s="181" t="s">
        <v>869</v>
      </c>
      <c r="B110" s="181" t="s">
        <v>10</v>
      </c>
      <c r="C110" s="348" t="s">
        <v>870</v>
      </c>
      <c r="D110" s="181" t="s">
        <v>871</v>
      </c>
      <c r="E110" s="181" t="s">
        <v>872</v>
      </c>
      <c r="F110" s="181" t="s">
        <v>18</v>
      </c>
    </row>
    <row r="111" spans="1:16" x14ac:dyDescent="0.15">
      <c r="A111" s="181" t="s">
        <v>854</v>
      </c>
      <c r="B111" s="273">
        <v>74821.69</v>
      </c>
      <c r="C111" s="349">
        <v>0.21654600125472157</v>
      </c>
      <c r="D111" s="350">
        <f>+B111*C111</f>
        <v>16202.337776620388</v>
      </c>
      <c r="E111" s="350">
        <f>+D111*0.1</f>
        <v>1620.2337776620388</v>
      </c>
      <c r="F111" s="351">
        <f>+D111+E111</f>
        <v>17822.571554282425</v>
      </c>
    </row>
    <row r="112" spans="1:16" s="180" customFormat="1" x14ac:dyDescent="0.15">
      <c r="A112" s="241" t="s">
        <v>855</v>
      </c>
      <c r="B112" s="273">
        <v>90069.05</v>
      </c>
      <c r="C112" s="349">
        <f>19539.25/90070</f>
        <v>0.21693405129343843</v>
      </c>
      <c r="D112" s="350">
        <f t="shared" ref="D112:D120" si="30">+B112*C112</f>
        <v>19539.043912651272</v>
      </c>
      <c r="E112" s="350">
        <f t="shared" ref="E112:E120" si="31">+D112*0.1</f>
        <v>1953.9043912651273</v>
      </c>
      <c r="F112" s="351">
        <f t="shared" ref="F112:F120" si="32">+D112+E112</f>
        <v>21492.948303916401</v>
      </c>
      <c r="H112" s="181"/>
      <c r="J112" s="182"/>
      <c r="K112" s="181"/>
      <c r="M112" s="182"/>
      <c r="P112" s="182"/>
    </row>
    <row r="113" spans="1:16" s="180" customFormat="1" x14ac:dyDescent="0.15">
      <c r="A113" s="241" t="s">
        <v>856</v>
      </c>
      <c r="B113" s="273">
        <v>167464.65000000002</v>
      </c>
      <c r="C113" s="349">
        <f>476358.88/2194828</f>
        <v>0.2170369978877616</v>
      </c>
      <c r="D113" s="350">
        <f t="shared" si="30"/>
        <v>36346.02488832474</v>
      </c>
      <c r="E113" s="350">
        <f t="shared" si="31"/>
        <v>3634.6024888324741</v>
      </c>
      <c r="F113" s="351">
        <f t="shared" si="32"/>
        <v>39980.627377157216</v>
      </c>
      <c r="H113" s="181"/>
      <c r="J113" s="182"/>
      <c r="K113" s="181"/>
      <c r="M113" s="182"/>
      <c r="P113" s="182"/>
    </row>
    <row r="114" spans="1:16" s="180" customFormat="1" x14ac:dyDescent="0.15">
      <c r="A114" s="241" t="s">
        <v>857</v>
      </c>
      <c r="B114" s="273">
        <v>114025.8</v>
      </c>
      <c r="C114" s="349">
        <f>430957.23/1952825</f>
        <v>0.22068399882221909</v>
      </c>
      <c r="D114" s="350">
        <f t="shared" si="30"/>
        <v>25163.66951290259</v>
      </c>
      <c r="E114" s="350">
        <f t="shared" si="31"/>
        <v>2516.3669512902593</v>
      </c>
      <c r="F114" s="351">
        <f t="shared" si="32"/>
        <v>27680.03646419285</v>
      </c>
      <c r="H114" s="181"/>
      <c r="J114" s="182"/>
      <c r="K114" s="181"/>
      <c r="M114" s="182"/>
      <c r="P114" s="182"/>
    </row>
    <row r="115" spans="1:16" s="180" customFormat="1" x14ac:dyDescent="0.15">
      <c r="A115" s="241" t="s">
        <v>902</v>
      </c>
      <c r="B115" s="273">
        <v>105537.96000000002</v>
      </c>
      <c r="C115" s="349">
        <f>486717.01/2150247</f>
        <v>0.22635400026136532</v>
      </c>
      <c r="D115" s="350">
        <f t="shared" si="30"/>
        <v>23888.939425423967</v>
      </c>
      <c r="E115" s="350">
        <f t="shared" si="31"/>
        <v>2388.8939425423969</v>
      </c>
      <c r="F115" s="351">
        <f t="shared" si="32"/>
        <v>26277.833367966363</v>
      </c>
      <c r="H115" s="181"/>
      <c r="J115" s="182"/>
      <c r="K115" s="181"/>
      <c r="M115" s="182"/>
      <c r="P115" s="182"/>
    </row>
    <row r="116" spans="1:16" s="180" customFormat="1" x14ac:dyDescent="0.15">
      <c r="A116" s="241" t="s">
        <v>903</v>
      </c>
      <c r="B116" s="273">
        <v>100428.18</v>
      </c>
      <c r="C116" s="349">
        <f>30643.39/135131</f>
        <v>0.2267680251015681</v>
      </c>
      <c r="D116" s="350">
        <f t="shared" si="30"/>
        <v>22773.900043144797</v>
      </c>
      <c r="E116" s="350">
        <f t="shared" si="31"/>
        <v>2277.3900043144799</v>
      </c>
      <c r="F116" s="351">
        <f t="shared" si="32"/>
        <v>25051.290047459275</v>
      </c>
      <c r="H116" s="181"/>
      <c r="J116" s="182"/>
      <c r="K116" s="181"/>
      <c r="M116" s="182"/>
      <c r="P116" s="182"/>
    </row>
    <row r="117" spans="1:16" s="180" customFormat="1" x14ac:dyDescent="0.15">
      <c r="A117" s="241" t="s">
        <v>904</v>
      </c>
      <c r="B117" s="273">
        <v>155675.35999999999</v>
      </c>
      <c r="C117" s="349">
        <f>40835.77/180249</f>
        <v>0.22655199196666831</v>
      </c>
      <c r="D117" s="350">
        <f t="shared" si="30"/>
        <v>35268.562908128195</v>
      </c>
      <c r="E117" s="350">
        <f t="shared" si="31"/>
        <v>3526.8562908128197</v>
      </c>
      <c r="F117" s="351">
        <f t="shared" si="32"/>
        <v>38795.419198941017</v>
      </c>
      <c r="H117" s="181"/>
      <c r="J117" s="182"/>
      <c r="K117" s="181"/>
      <c r="M117" s="182"/>
      <c r="P117" s="182"/>
    </row>
    <row r="118" spans="1:16" s="180" customFormat="1" x14ac:dyDescent="0.15">
      <c r="A118" s="241" t="s">
        <v>905</v>
      </c>
      <c r="B118" s="273">
        <v>254379.31</v>
      </c>
      <c r="C118" s="349">
        <f>61915.61/270132</f>
        <v>0.22920501828735582</v>
      </c>
      <c r="D118" s="350">
        <f t="shared" si="30"/>
        <v>58305.014400474953</v>
      </c>
      <c r="E118" s="350">
        <f t="shared" si="31"/>
        <v>5830.5014400474956</v>
      </c>
      <c r="F118" s="351">
        <f t="shared" si="32"/>
        <v>64135.51584052245</v>
      </c>
      <c r="H118" s="181"/>
      <c r="J118" s="182"/>
      <c r="K118" s="181"/>
      <c r="M118" s="182"/>
      <c r="P118" s="182"/>
    </row>
    <row r="119" spans="1:16" s="180" customFormat="1" x14ac:dyDescent="0.15">
      <c r="A119" s="241" t="s">
        <v>907</v>
      </c>
      <c r="B119" s="273">
        <v>152546.60999999999</v>
      </c>
      <c r="C119" s="349">
        <f>41620.4/180125</f>
        <v>0.23106398334489939</v>
      </c>
      <c r="D119" s="350">
        <f t="shared" si="30"/>
        <v>35248.027352360856</v>
      </c>
      <c r="E119" s="350">
        <f t="shared" si="31"/>
        <v>3524.8027352360859</v>
      </c>
      <c r="F119" s="351">
        <f t="shared" si="32"/>
        <v>38772.830087596943</v>
      </c>
      <c r="H119" s="181"/>
      <c r="J119" s="182"/>
      <c r="K119" s="181"/>
      <c r="M119" s="182"/>
      <c r="P119" s="182"/>
    </row>
    <row r="120" spans="1:16" s="180" customFormat="1" x14ac:dyDescent="0.15">
      <c r="A120" s="181" t="s">
        <v>906</v>
      </c>
      <c r="B120" s="273">
        <v>113838.61</v>
      </c>
      <c r="C120" s="349">
        <f>41497.31/179995</f>
        <v>0.23054701519486651</v>
      </c>
      <c r="D120" s="350">
        <f t="shared" si="30"/>
        <v>26245.151749432483</v>
      </c>
      <c r="E120" s="350">
        <f t="shared" si="31"/>
        <v>2624.5151749432484</v>
      </c>
      <c r="F120" s="351">
        <f t="shared" si="32"/>
        <v>28869.666924375731</v>
      </c>
      <c r="H120" s="181"/>
      <c r="J120" s="182"/>
      <c r="K120" s="181"/>
      <c r="M120" s="182"/>
      <c r="P120" s="182"/>
    </row>
    <row r="121" spans="1:16" s="180" customFormat="1" ht="12" thickBot="1" x14ac:dyDescent="0.2">
      <c r="A121" s="182"/>
      <c r="B121" s="353">
        <f>SUM(B111:B120)</f>
        <v>1328787.22</v>
      </c>
      <c r="D121" s="352">
        <f>SUM(D111:D120)</f>
        <v>298980.67196946422</v>
      </c>
      <c r="E121" s="352">
        <f t="shared" ref="E121:F121" si="33">SUM(E111:E120)</f>
        <v>29898.067196946431</v>
      </c>
      <c r="F121" s="352">
        <f t="shared" si="33"/>
        <v>328878.73916641064</v>
      </c>
      <c r="H121" s="181"/>
      <c r="J121" s="182"/>
      <c r="K121" s="181"/>
      <c r="M121" s="182"/>
      <c r="P121" s="182"/>
    </row>
    <row r="122" spans="1:16" s="180" customFormat="1" ht="12" thickTop="1" x14ac:dyDescent="0.15">
      <c r="A122" s="182"/>
      <c r="B122" s="179"/>
      <c r="D122" s="181"/>
      <c r="E122" s="181"/>
      <c r="F122" s="182"/>
      <c r="H122" s="181"/>
      <c r="J122" s="182"/>
      <c r="K122" s="181"/>
      <c r="M122" s="182"/>
      <c r="P122" s="182"/>
    </row>
    <row r="123" spans="1:16" s="180" customFormat="1" x14ac:dyDescent="0.15">
      <c r="A123" s="181" t="s">
        <v>909</v>
      </c>
      <c r="B123" s="273">
        <v>129976.15</v>
      </c>
      <c r="C123" s="349">
        <f>808668/4000000</f>
        <v>0.20216700000000001</v>
      </c>
      <c r="D123" s="350">
        <f t="shared" ref="D123:D124" si="34">+B123*C123</f>
        <v>26276.888317050001</v>
      </c>
      <c r="E123" s="350">
        <f t="shared" ref="E123:E124" si="35">+D123*0.1</f>
        <v>2627.6888317050002</v>
      </c>
      <c r="F123" s="351">
        <f t="shared" ref="F123:F124" si="36">+D123+E123</f>
        <v>28904.577148755001</v>
      </c>
      <c r="H123" s="181"/>
      <c r="J123" s="182"/>
      <c r="K123" s="181"/>
      <c r="M123" s="182"/>
      <c r="P123" s="182"/>
    </row>
    <row r="124" spans="1:16" s="180" customFormat="1" x14ac:dyDescent="0.15">
      <c r="A124" s="181" t="s">
        <v>910</v>
      </c>
      <c r="B124" s="273">
        <v>27428</v>
      </c>
      <c r="C124" s="349">
        <f>1493730/7000000</f>
        <v>0.21339</v>
      </c>
      <c r="D124" s="350">
        <f t="shared" si="34"/>
        <v>5852.8609200000001</v>
      </c>
      <c r="E124" s="350">
        <f t="shared" si="35"/>
        <v>585.28609200000005</v>
      </c>
      <c r="F124" s="351">
        <f t="shared" si="36"/>
        <v>6438.1470120000004</v>
      </c>
      <c r="H124" s="181"/>
      <c r="J124" s="182"/>
      <c r="K124" s="181"/>
      <c r="M124" s="182"/>
      <c r="P124" s="182"/>
    </row>
    <row r="125" spans="1:16" s="180" customFormat="1" ht="12" thickBot="1" x14ac:dyDescent="0.2">
      <c r="A125" s="182"/>
      <c r="B125" s="353">
        <f>SUM(B123:B124)</f>
        <v>157404.15</v>
      </c>
      <c r="D125" s="352">
        <f>SUM(D123:D124)</f>
        <v>32129.74923705</v>
      </c>
      <c r="E125" s="352">
        <f t="shared" ref="E125:F125" si="37">SUM(E123:E124)</f>
        <v>3212.974923705</v>
      </c>
      <c r="F125" s="352">
        <f t="shared" si="37"/>
        <v>35342.724160755002</v>
      </c>
      <c r="H125" s="181"/>
      <c r="J125" s="182"/>
      <c r="K125" s="181"/>
      <c r="M125" s="182"/>
      <c r="P125" s="182"/>
    </row>
    <row r="126" spans="1:16" ht="12" thickTop="1" x14ac:dyDescent="0.15"/>
    <row r="127" spans="1:16" x14ac:dyDescent="0.15">
      <c r="B127" s="358"/>
    </row>
  </sheetData>
  <mergeCells count="7">
    <mergeCell ref="B95:D95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P108"/>
  <sheetViews>
    <sheetView zoomScale="115" zoomScaleNormal="115" workbookViewId="0">
      <pane ySplit="6" topLeftCell="A34" activePane="bottomLeft" state="frozen"/>
      <selection pane="bottomLeft" activeCell="A93" sqref="A93:I93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1.140625" style="181" customWidth="1"/>
    <col min="5" max="5" width="10.85546875" style="181" bestFit="1" customWidth="1"/>
    <col min="6" max="6" width="13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818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806</v>
      </c>
      <c r="B7" s="263"/>
      <c r="C7" s="328">
        <v>37394.677000000018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37394.677000000018</v>
      </c>
      <c r="O7" s="328">
        <f>+C81</f>
        <v>667570.67700000003</v>
      </c>
    </row>
    <row r="8" spans="1:16" x14ac:dyDescent="0.15">
      <c r="A8" s="193" t="s">
        <v>807</v>
      </c>
      <c r="B8" s="193"/>
      <c r="C8" s="329">
        <v>134972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37394.677000000018</v>
      </c>
      <c r="O8" s="329">
        <f>O7+G8-I8-L8</f>
        <v>667570.67700000003</v>
      </c>
    </row>
    <row r="9" spans="1:16" x14ac:dyDescent="0.15">
      <c r="A9" s="193" t="s">
        <v>808</v>
      </c>
      <c r="B9" s="193"/>
      <c r="C9" s="329">
        <v>135076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37394.677000000018</v>
      </c>
      <c r="O9" s="329">
        <f t="shared" ref="O9" si="1">O8+G9-I9-L9</f>
        <v>667570.67700000003</v>
      </c>
    </row>
    <row r="10" spans="1:16" x14ac:dyDescent="0.15">
      <c r="A10" s="193" t="s">
        <v>809</v>
      </c>
      <c r="B10" s="193"/>
      <c r="C10" s="329">
        <v>135061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80" si="2">+N9-I10-L10</f>
        <v>37394.677000000018</v>
      </c>
      <c r="O10" s="329">
        <f t="shared" ref="O10:O80" si="3">O9+G10-I10-L10</f>
        <v>667570.67700000003</v>
      </c>
    </row>
    <row r="11" spans="1:16" x14ac:dyDescent="0.15">
      <c r="A11" s="193" t="s">
        <v>810</v>
      </c>
      <c r="B11" s="193"/>
      <c r="C11" s="329">
        <v>135029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37394.677000000018</v>
      </c>
      <c r="O11" s="329">
        <f t="shared" si="3"/>
        <v>667570.67700000003</v>
      </c>
    </row>
    <row r="12" spans="1:16" x14ac:dyDescent="0.15">
      <c r="A12" s="193" t="s">
        <v>811</v>
      </c>
      <c r="B12" s="193"/>
      <c r="C12" s="329">
        <v>90038</v>
      </c>
      <c r="D12" s="200"/>
      <c r="E12" s="193"/>
      <c r="F12" s="203"/>
      <c r="G12" s="329"/>
      <c r="H12" s="200"/>
      <c r="I12" s="329"/>
      <c r="J12" s="193"/>
      <c r="K12" s="193"/>
      <c r="L12" s="329"/>
      <c r="M12" s="207"/>
      <c r="N12" s="329">
        <f t="shared" si="2"/>
        <v>37394.677000000018</v>
      </c>
      <c r="O12" s="329">
        <f t="shared" si="3"/>
        <v>667570.67700000003</v>
      </c>
    </row>
    <row r="13" spans="1:16" x14ac:dyDescent="0.15">
      <c r="A13" s="193"/>
      <c r="B13" s="193"/>
      <c r="C13" s="329"/>
      <c r="D13" s="200"/>
      <c r="E13" s="193"/>
      <c r="F13" s="203"/>
      <c r="G13" s="329"/>
      <c r="H13" s="200" t="s">
        <v>819</v>
      </c>
      <c r="I13" s="329">
        <v>4783.12</v>
      </c>
      <c r="J13" s="193" t="s">
        <v>806</v>
      </c>
      <c r="K13" s="193" t="s">
        <v>858</v>
      </c>
      <c r="L13" s="329">
        <v>13668.9</v>
      </c>
      <c r="M13" s="207" t="s">
        <v>806</v>
      </c>
      <c r="N13" s="329">
        <f t="shared" si="2"/>
        <v>18942.657000000021</v>
      </c>
      <c r="O13" s="329">
        <f t="shared" si="3"/>
        <v>649118.65700000001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820</v>
      </c>
      <c r="I14" s="329">
        <v>7252.8900000000012</v>
      </c>
      <c r="J14" s="193" t="s">
        <v>806</v>
      </c>
      <c r="K14" s="193" t="s">
        <v>858</v>
      </c>
      <c r="L14" s="329">
        <v>11690</v>
      </c>
      <c r="M14" s="193" t="s">
        <v>806</v>
      </c>
      <c r="N14" s="329">
        <f t="shared" si="2"/>
        <v>-0.23299999998016574</v>
      </c>
      <c r="O14" s="329">
        <f t="shared" si="3"/>
        <v>630175.76699999999</v>
      </c>
      <c r="P14" s="259"/>
    </row>
    <row r="15" spans="1:16" x14ac:dyDescent="0.15">
      <c r="A15" s="193"/>
      <c r="B15" s="193"/>
      <c r="C15" s="329"/>
      <c r="D15" s="200"/>
      <c r="E15" s="193"/>
      <c r="F15" s="203"/>
      <c r="G15" s="329"/>
      <c r="H15" s="200" t="s">
        <v>820</v>
      </c>
      <c r="I15" s="329"/>
      <c r="J15" s="193"/>
      <c r="K15" s="193" t="s">
        <v>858</v>
      </c>
      <c r="L15" s="329">
        <v>3164</v>
      </c>
      <c r="M15" s="193" t="s">
        <v>807</v>
      </c>
      <c r="N15" s="329">
        <f>C8+N14-I15-L15</f>
        <v>131807.76700000002</v>
      </c>
      <c r="O15" s="329">
        <f t="shared" ref="O15:O20" si="4">O14+G15-I15-L15</f>
        <v>627011.76699999999</v>
      </c>
      <c r="P15" s="259"/>
    </row>
    <row r="16" spans="1:16" x14ac:dyDescent="0.15">
      <c r="A16" s="193"/>
      <c r="B16" s="193"/>
      <c r="C16" s="329"/>
      <c r="D16" s="200"/>
      <c r="E16" s="193"/>
      <c r="F16" s="203"/>
      <c r="G16" s="329"/>
      <c r="H16" s="200" t="s">
        <v>821</v>
      </c>
      <c r="I16" s="329">
        <v>9148.6500000000015</v>
      </c>
      <c r="J16" s="193" t="s">
        <v>807</v>
      </c>
      <c r="K16" s="193" t="s">
        <v>858</v>
      </c>
      <c r="L16" s="329">
        <v>17014.46</v>
      </c>
      <c r="M16" s="193" t="s">
        <v>807</v>
      </c>
      <c r="N16" s="329">
        <f t="shared" ref="N16:N20" si="5">+N15-I16-L16</f>
        <v>105644.65700000004</v>
      </c>
      <c r="O16" s="329">
        <f t="shared" si="4"/>
        <v>600848.65700000001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821</v>
      </c>
      <c r="I17" s="329"/>
      <c r="J17" s="193"/>
      <c r="K17" s="193" t="s">
        <v>858</v>
      </c>
      <c r="L17" s="329">
        <v>34718.29</v>
      </c>
      <c r="M17" s="193" t="s">
        <v>807</v>
      </c>
      <c r="N17" s="329">
        <f t="shared" si="5"/>
        <v>70926.367000000027</v>
      </c>
      <c r="O17" s="329">
        <f t="shared" si="4"/>
        <v>566130.36699999997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822</v>
      </c>
      <c r="I18" s="329">
        <v>10464.239999999998</v>
      </c>
      <c r="J18" s="193" t="s">
        <v>807</v>
      </c>
      <c r="K18" s="193" t="s">
        <v>858</v>
      </c>
      <c r="L18" s="329">
        <v>14562.26</v>
      </c>
      <c r="M18" s="193" t="s">
        <v>807</v>
      </c>
      <c r="N18" s="329">
        <f t="shared" si="5"/>
        <v>45899.867000000027</v>
      </c>
      <c r="O18" s="329">
        <f t="shared" si="4"/>
        <v>541103.86699999997</v>
      </c>
      <c r="P18" s="259"/>
    </row>
    <row r="19" spans="1:16" x14ac:dyDescent="0.15">
      <c r="A19" s="193"/>
      <c r="B19" s="193"/>
      <c r="C19" s="329"/>
      <c r="D19" s="200" t="s">
        <v>823</v>
      </c>
      <c r="E19" s="193" t="s">
        <v>54</v>
      </c>
      <c r="F19" s="203" t="s">
        <v>850</v>
      </c>
      <c r="G19" s="329">
        <v>135127</v>
      </c>
      <c r="H19" s="200" t="s">
        <v>823</v>
      </c>
      <c r="I19" s="329">
        <v>6562</v>
      </c>
      <c r="J19" s="193" t="s">
        <v>807</v>
      </c>
      <c r="K19" s="193" t="s">
        <v>858</v>
      </c>
      <c r="L19" s="329">
        <v>14749.03</v>
      </c>
      <c r="M19" s="193" t="s">
        <v>807</v>
      </c>
      <c r="N19" s="329">
        <f t="shared" si="5"/>
        <v>24588.837000000029</v>
      </c>
      <c r="O19" s="329">
        <f t="shared" si="4"/>
        <v>654919.83699999994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823</v>
      </c>
      <c r="I20" s="329"/>
      <c r="J20" s="193"/>
      <c r="K20" s="193" t="s">
        <v>858</v>
      </c>
      <c r="L20" s="329">
        <v>24589</v>
      </c>
      <c r="M20" s="193" t="s">
        <v>807</v>
      </c>
      <c r="N20" s="329">
        <f t="shared" si="5"/>
        <v>-0.16299999997136183</v>
      </c>
      <c r="O20" s="329">
        <f t="shared" si="4"/>
        <v>630330.83699999994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823</v>
      </c>
      <c r="I21" s="329"/>
      <c r="J21" s="193"/>
      <c r="K21" s="193" t="s">
        <v>858</v>
      </c>
      <c r="L21" s="329">
        <v>10549</v>
      </c>
      <c r="M21" s="193" t="s">
        <v>808</v>
      </c>
      <c r="N21" s="329">
        <f>C9+N20-I21-L21</f>
        <v>124526.83700000003</v>
      </c>
      <c r="O21" s="329">
        <f t="shared" ref="O21:O25" si="6">O20+G21-I21-L21</f>
        <v>619781.83699999994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823</v>
      </c>
      <c r="I22" s="329"/>
      <c r="J22" s="193"/>
      <c r="K22" s="193" t="s">
        <v>858</v>
      </c>
      <c r="L22" s="329">
        <v>16599.78</v>
      </c>
      <c r="M22" s="193" t="s">
        <v>808</v>
      </c>
      <c r="N22" s="329">
        <f t="shared" ref="N22:N25" si="7">+N21-I22-L22</f>
        <v>107927.05700000003</v>
      </c>
      <c r="O22" s="329">
        <f t="shared" si="6"/>
        <v>603182.05699999991</v>
      </c>
      <c r="P22" s="259"/>
    </row>
    <row r="23" spans="1:16" x14ac:dyDescent="0.15">
      <c r="A23" s="193"/>
      <c r="B23" s="193"/>
      <c r="C23" s="329"/>
      <c r="D23" s="200" t="s">
        <v>824</v>
      </c>
      <c r="E23" s="193" t="s">
        <v>54</v>
      </c>
      <c r="F23" s="203" t="s">
        <v>851</v>
      </c>
      <c r="G23" s="329">
        <v>135131</v>
      </c>
      <c r="H23" s="200" t="s">
        <v>824</v>
      </c>
      <c r="I23" s="329">
        <v>9249.7199999999993</v>
      </c>
      <c r="J23" s="193" t="s">
        <v>808</v>
      </c>
      <c r="K23" s="193" t="s">
        <v>858</v>
      </c>
      <c r="L23" s="329">
        <v>35197.120000000003</v>
      </c>
      <c r="M23" s="193" t="s">
        <v>808</v>
      </c>
      <c r="N23" s="329">
        <f t="shared" si="7"/>
        <v>63480.217000000026</v>
      </c>
      <c r="O23" s="329">
        <f t="shared" si="6"/>
        <v>693866.21699999995</v>
      </c>
      <c r="P23" s="259"/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824</v>
      </c>
      <c r="I24" s="329"/>
      <c r="J24" s="193"/>
      <c r="K24" s="193" t="s">
        <v>858</v>
      </c>
      <c r="L24" s="329">
        <v>13911.05</v>
      </c>
      <c r="M24" s="193" t="s">
        <v>808</v>
      </c>
      <c r="N24" s="329">
        <f t="shared" si="7"/>
        <v>49569.16700000003</v>
      </c>
      <c r="O24" s="329">
        <f t="shared" si="6"/>
        <v>679955.1669999999</v>
      </c>
      <c r="P24" s="259"/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825</v>
      </c>
      <c r="I25" s="329">
        <v>5994.13</v>
      </c>
      <c r="J25" s="193" t="s">
        <v>808</v>
      </c>
      <c r="K25" s="193" t="s">
        <v>858</v>
      </c>
      <c r="L25" s="329">
        <v>16730.419999999998</v>
      </c>
      <c r="M25" s="193" t="s">
        <v>808</v>
      </c>
      <c r="N25" s="329">
        <f t="shared" si="7"/>
        <v>26844.617000000035</v>
      </c>
      <c r="O25" s="329">
        <f t="shared" si="6"/>
        <v>657230.61699999985</v>
      </c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826</v>
      </c>
      <c r="I26" s="329">
        <v>7704.95</v>
      </c>
      <c r="J26" s="193" t="s">
        <v>808</v>
      </c>
      <c r="K26" s="193" t="s">
        <v>858</v>
      </c>
      <c r="L26" s="329">
        <v>15379.95</v>
      </c>
      <c r="M26" s="193" t="s">
        <v>808</v>
      </c>
      <c r="N26" s="329">
        <f t="shared" si="2"/>
        <v>3759.7170000000333</v>
      </c>
      <c r="O26" s="329">
        <f t="shared" si="3"/>
        <v>634145.71699999995</v>
      </c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827</v>
      </c>
      <c r="I27" s="329">
        <v>3760</v>
      </c>
      <c r="J27" s="193" t="s">
        <v>808</v>
      </c>
      <c r="K27" s="193"/>
      <c r="L27" s="329"/>
      <c r="M27" s="193"/>
      <c r="N27" s="329">
        <f t="shared" si="2"/>
        <v>-0.28299999996670522</v>
      </c>
      <c r="O27" s="329">
        <f t="shared" si="3"/>
        <v>630385.71699999995</v>
      </c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827</v>
      </c>
      <c r="I28" s="329">
        <v>1107</v>
      </c>
      <c r="J28" s="193" t="s">
        <v>809</v>
      </c>
      <c r="K28" s="193" t="s">
        <v>858</v>
      </c>
      <c r="L28" s="329">
        <v>14286.4</v>
      </c>
      <c r="M28" s="193" t="s">
        <v>809</v>
      </c>
      <c r="N28" s="329">
        <f>C10+N27-I28-L28</f>
        <v>119667.31700000004</v>
      </c>
      <c r="O28" s="329">
        <f t="shared" ref="O28:O32" si="8">O27+G28-I28-L28</f>
        <v>614992.31699999992</v>
      </c>
    </row>
    <row r="29" spans="1:16" x14ac:dyDescent="0.15">
      <c r="A29" s="193"/>
      <c r="B29" s="193"/>
      <c r="C29" s="329"/>
      <c r="D29" s="200"/>
      <c r="E29" s="193"/>
      <c r="F29" s="203"/>
      <c r="G29" s="329"/>
      <c r="H29" s="200" t="s">
        <v>828</v>
      </c>
      <c r="I29" s="329">
        <v>6835.4599999999991</v>
      </c>
      <c r="J29" s="193" t="s">
        <v>809</v>
      </c>
      <c r="K29" s="193" t="s">
        <v>858</v>
      </c>
      <c r="L29" s="329">
        <v>17196.04</v>
      </c>
      <c r="M29" s="193" t="s">
        <v>809</v>
      </c>
      <c r="N29" s="329">
        <f t="shared" ref="N29:N32" si="9">+N28-I29-L29</f>
        <v>95635.817000000039</v>
      </c>
      <c r="O29" s="329">
        <f t="shared" si="8"/>
        <v>590960.81699999992</v>
      </c>
    </row>
    <row r="30" spans="1:16" x14ac:dyDescent="0.15">
      <c r="A30" s="193"/>
      <c r="B30" s="193"/>
      <c r="C30" s="329"/>
      <c r="D30" s="200"/>
      <c r="E30" s="193"/>
      <c r="F30" s="203"/>
      <c r="G30" s="329"/>
      <c r="H30" s="200" t="s">
        <v>828</v>
      </c>
      <c r="I30" s="329"/>
      <c r="J30" s="193"/>
      <c r="K30" s="193" t="s">
        <v>858</v>
      </c>
      <c r="L30" s="329">
        <v>34262.18</v>
      </c>
      <c r="M30" s="193" t="s">
        <v>809</v>
      </c>
      <c r="N30" s="329">
        <f t="shared" si="9"/>
        <v>61373.637000000039</v>
      </c>
      <c r="O30" s="329">
        <f t="shared" si="8"/>
        <v>556698.63699999987</v>
      </c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828</v>
      </c>
      <c r="I31" s="329"/>
      <c r="J31" s="193"/>
      <c r="K31" s="193" t="s">
        <v>858</v>
      </c>
      <c r="L31" s="329">
        <v>26648.37</v>
      </c>
      <c r="M31" s="193" t="s">
        <v>809</v>
      </c>
      <c r="N31" s="329">
        <f t="shared" si="9"/>
        <v>34725.267000000036</v>
      </c>
      <c r="O31" s="329">
        <f t="shared" si="8"/>
        <v>530050.26699999988</v>
      </c>
    </row>
    <row r="32" spans="1:16" x14ac:dyDescent="0.15">
      <c r="A32" s="193"/>
      <c r="B32" s="193"/>
      <c r="C32" s="329"/>
      <c r="D32" s="200"/>
      <c r="E32" s="193"/>
      <c r="F32" s="203"/>
      <c r="G32" s="329"/>
      <c r="H32" s="200" t="s">
        <v>829</v>
      </c>
      <c r="I32" s="329">
        <v>4918.5</v>
      </c>
      <c r="J32" s="193" t="s">
        <v>809</v>
      </c>
      <c r="K32" s="193"/>
      <c r="L32" s="329"/>
      <c r="M32" s="193"/>
      <c r="N32" s="329">
        <f t="shared" si="9"/>
        <v>29806.767000000036</v>
      </c>
      <c r="O32" s="329">
        <f t="shared" si="8"/>
        <v>525131.76699999988</v>
      </c>
    </row>
    <row r="33" spans="1:16" x14ac:dyDescent="0.15">
      <c r="A33" s="193"/>
      <c r="B33" s="193"/>
      <c r="C33" s="329"/>
      <c r="D33" s="200" t="s">
        <v>830</v>
      </c>
      <c r="E33" s="193" t="s">
        <v>54</v>
      </c>
      <c r="F33" s="203" t="s">
        <v>852</v>
      </c>
      <c r="G33" s="329">
        <v>270359</v>
      </c>
      <c r="H33" s="200" t="s">
        <v>830</v>
      </c>
      <c r="I33" s="329">
        <v>7537.81</v>
      </c>
      <c r="J33" s="193" t="s">
        <v>809</v>
      </c>
      <c r="K33" s="193"/>
      <c r="L33" s="329"/>
      <c r="M33" s="193"/>
      <c r="N33" s="329">
        <f t="shared" si="2"/>
        <v>22268.957000000035</v>
      </c>
      <c r="O33" s="329">
        <f t="shared" si="3"/>
        <v>787952.95699999982</v>
      </c>
    </row>
    <row r="34" spans="1:16" x14ac:dyDescent="0.15">
      <c r="A34" s="193"/>
      <c r="B34" s="193"/>
      <c r="C34" s="329"/>
      <c r="D34" s="200"/>
      <c r="E34" s="193"/>
      <c r="F34" s="203"/>
      <c r="G34" s="329"/>
      <c r="H34" s="200" t="s">
        <v>831</v>
      </c>
      <c r="I34" s="329">
        <v>5386.52</v>
      </c>
      <c r="J34" s="193" t="s">
        <v>809</v>
      </c>
      <c r="K34" s="193" t="s">
        <v>858</v>
      </c>
      <c r="L34" s="329">
        <v>14911.84</v>
      </c>
      <c r="M34" s="193" t="s">
        <v>809</v>
      </c>
      <c r="N34" s="329">
        <f t="shared" si="2"/>
        <v>1970.5970000000343</v>
      </c>
      <c r="O34" s="329">
        <f t="shared" si="3"/>
        <v>767654.59699999983</v>
      </c>
    </row>
    <row r="35" spans="1:16" x14ac:dyDescent="0.15">
      <c r="A35" s="193"/>
      <c r="B35" s="198"/>
      <c r="C35" s="329"/>
      <c r="D35" s="200"/>
      <c r="E35" s="193"/>
      <c r="F35" s="203"/>
      <c r="G35" s="329"/>
      <c r="H35" s="200" t="s">
        <v>831</v>
      </c>
      <c r="I35" s="329"/>
      <c r="J35" s="193"/>
      <c r="K35" s="193" t="s">
        <v>858</v>
      </c>
      <c r="L35" s="329">
        <v>1971</v>
      </c>
      <c r="M35" s="193" t="s">
        <v>809</v>
      </c>
      <c r="N35" s="329">
        <f t="shared" si="2"/>
        <v>-0.40299999996568658</v>
      </c>
      <c r="O35" s="329">
        <f t="shared" si="3"/>
        <v>765683.59699999983</v>
      </c>
    </row>
    <row r="36" spans="1:16" x14ac:dyDescent="0.15">
      <c r="A36" s="193"/>
      <c r="B36" s="198"/>
      <c r="C36" s="329"/>
      <c r="D36" s="200"/>
      <c r="E36" s="193"/>
      <c r="F36" s="203"/>
      <c r="G36" s="329"/>
      <c r="H36" s="200" t="s">
        <v>831</v>
      </c>
      <c r="I36" s="329"/>
      <c r="J36" s="193"/>
      <c r="K36" s="193" t="s">
        <v>858</v>
      </c>
      <c r="L36" s="329">
        <v>31215</v>
      </c>
      <c r="M36" s="193" t="s">
        <v>810</v>
      </c>
      <c r="N36" s="329">
        <f>C11+N35-I36-L36</f>
        <v>103813.59700000004</v>
      </c>
      <c r="O36" s="329">
        <f t="shared" ref="O36:O41" si="10">O35+G36-I36-L36</f>
        <v>734468.59699999983</v>
      </c>
    </row>
    <row r="37" spans="1:16" x14ac:dyDescent="0.15">
      <c r="A37" s="193"/>
      <c r="B37" s="198"/>
      <c r="C37" s="329"/>
      <c r="D37" s="200"/>
      <c r="E37" s="193"/>
      <c r="F37" s="203"/>
      <c r="G37" s="329"/>
      <c r="H37" s="200" t="s">
        <v>831</v>
      </c>
      <c r="I37" s="329"/>
      <c r="J37" s="193"/>
      <c r="K37" s="193" t="s">
        <v>858</v>
      </c>
      <c r="L37" s="329">
        <v>15034.74</v>
      </c>
      <c r="M37" s="193" t="s">
        <v>810</v>
      </c>
      <c r="N37" s="329">
        <f t="shared" ref="N37:N41" si="11">+N36-I37-L37</f>
        <v>88778.857000000033</v>
      </c>
      <c r="O37" s="329">
        <f t="shared" si="10"/>
        <v>719433.85699999984</v>
      </c>
    </row>
    <row r="38" spans="1:16" x14ac:dyDescent="0.15">
      <c r="A38" s="193"/>
      <c r="B38" s="198"/>
      <c r="C38" s="329"/>
      <c r="D38" s="200"/>
      <c r="E38" s="193"/>
      <c r="F38" s="203"/>
      <c r="G38" s="329"/>
      <c r="H38" s="200" t="s">
        <v>832</v>
      </c>
      <c r="I38" s="329">
        <v>5091.84</v>
      </c>
      <c r="J38" s="193" t="s">
        <v>810</v>
      </c>
      <c r="K38" s="193" t="s">
        <v>858</v>
      </c>
      <c r="L38" s="329">
        <v>18081.650000000001</v>
      </c>
      <c r="M38" s="193" t="s">
        <v>810</v>
      </c>
      <c r="N38" s="329">
        <f t="shared" si="11"/>
        <v>65605.367000000027</v>
      </c>
      <c r="O38" s="329">
        <f t="shared" si="10"/>
        <v>696260.36699999985</v>
      </c>
    </row>
    <row r="39" spans="1:16" x14ac:dyDescent="0.15">
      <c r="A39" s="193"/>
      <c r="B39" s="198"/>
      <c r="C39" s="329"/>
      <c r="D39" s="200"/>
      <c r="E39" s="193"/>
      <c r="F39" s="203"/>
      <c r="G39" s="329"/>
      <c r="H39" s="200" t="s">
        <v>832</v>
      </c>
      <c r="I39" s="329"/>
      <c r="J39" s="193"/>
      <c r="K39" s="193" t="s">
        <v>858</v>
      </c>
      <c r="L39" s="329">
        <v>10369.48</v>
      </c>
      <c r="M39" s="193" t="s">
        <v>810</v>
      </c>
      <c r="N39" s="329">
        <f t="shared" si="11"/>
        <v>55235.887000000032</v>
      </c>
      <c r="O39" s="329">
        <f t="shared" si="10"/>
        <v>685890.88699999987</v>
      </c>
    </row>
    <row r="40" spans="1:16" x14ac:dyDescent="0.15">
      <c r="A40" s="193"/>
      <c r="B40" s="198"/>
      <c r="C40" s="329"/>
      <c r="D40" s="200"/>
      <c r="E40" s="193"/>
      <c r="F40" s="203"/>
      <c r="G40" s="329"/>
      <c r="H40" s="200" t="s">
        <v>833</v>
      </c>
      <c r="I40" s="329">
        <v>18840.879999999997</v>
      </c>
      <c r="J40" s="193" t="s">
        <v>810</v>
      </c>
      <c r="K40" s="193" t="s">
        <v>858</v>
      </c>
      <c r="L40" s="329">
        <v>14535.25</v>
      </c>
      <c r="M40" s="193" t="s">
        <v>810</v>
      </c>
      <c r="N40" s="329">
        <f t="shared" si="11"/>
        <v>21859.757000000034</v>
      </c>
      <c r="O40" s="329">
        <f t="shared" si="10"/>
        <v>652514.75699999987</v>
      </c>
      <c r="P40" s="259"/>
    </row>
    <row r="41" spans="1:16" x14ac:dyDescent="0.15">
      <c r="A41" s="193"/>
      <c r="B41" s="198"/>
      <c r="C41" s="329"/>
      <c r="D41" s="200"/>
      <c r="E41" s="193"/>
      <c r="F41" s="203"/>
      <c r="G41" s="329"/>
      <c r="H41" s="200" t="s">
        <v>833</v>
      </c>
      <c r="I41" s="329"/>
      <c r="J41" s="193"/>
      <c r="K41" s="193" t="s">
        <v>858</v>
      </c>
      <c r="L41" s="329">
        <v>15414.36</v>
      </c>
      <c r="M41" s="193" t="s">
        <v>810</v>
      </c>
      <c r="N41" s="329">
        <f t="shared" si="11"/>
        <v>6445.3970000000336</v>
      </c>
      <c r="O41" s="329">
        <f t="shared" si="10"/>
        <v>637100.39699999988</v>
      </c>
      <c r="P41" s="259"/>
    </row>
    <row r="42" spans="1:16" x14ac:dyDescent="0.15">
      <c r="A42" s="193"/>
      <c r="B42" s="198"/>
      <c r="C42" s="329"/>
      <c r="D42" s="200"/>
      <c r="E42" s="193"/>
      <c r="F42" s="205"/>
      <c r="G42" s="329"/>
      <c r="H42" s="200" t="s">
        <v>834</v>
      </c>
      <c r="I42" s="329">
        <v>3086.49</v>
      </c>
      <c r="J42" s="193" t="s">
        <v>810</v>
      </c>
      <c r="K42" s="193" t="s">
        <v>858</v>
      </c>
      <c r="L42" s="329">
        <v>3359</v>
      </c>
      <c r="M42" s="193" t="s">
        <v>810</v>
      </c>
      <c r="N42" s="329">
        <f t="shared" si="2"/>
        <v>-9.2999999966195901E-2</v>
      </c>
      <c r="O42" s="329">
        <f t="shared" si="3"/>
        <v>630654.90699999989</v>
      </c>
      <c r="P42" s="259"/>
    </row>
    <row r="43" spans="1:16" x14ac:dyDescent="0.15">
      <c r="A43" s="193"/>
      <c r="B43" s="198"/>
      <c r="C43" s="329"/>
      <c r="D43" s="200"/>
      <c r="E43" s="193"/>
      <c r="F43" s="205"/>
      <c r="G43" s="329"/>
      <c r="H43" s="200" t="s">
        <v>834</v>
      </c>
      <c r="I43" s="329"/>
      <c r="J43" s="193"/>
      <c r="K43" s="193" t="s">
        <v>858</v>
      </c>
      <c r="L43" s="329">
        <v>13327</v>
      </c>
      <c r="M43" s="193" t="s">
        <v>811</v>
      </c>
      <c r="N43" s="329">
        <f>C12+N42-I43-L43</f>
        <v>76710.907000000036</v>
      </c>
      <c r="O43" s="329">
        <f t="shared" si="3"/>
        <v>617327.90699999989</v>
      </c>
      <c r="P43" s="259"/>
    </row>
    <row r="44" spans="1:16" x14ac:dyDescent="0.15">
      <c r="A44" s="193"/>
      <c r="B44" s="198"/>
      <c r="C44" s="329"/>
      <c r="D44" s="200"/>
      <c r="E44" s="193"/>
      <c r="F44" s="205"/>
      <c r="G44" s="329"/>
      <c r="H44" s="200" t="s">
        <v>834</v>
      </c>
      <c r="I44" s="329"/>
      <c r="J44" s="193"/>
      <c r="K44" s="193" t="s">
        <v>858</v>
      </c>
      <c r="L44" s="329">
        <v>31784.2</v>
      </c>
      <c r="M44" s="193" t="s">
        <v>811</v>
      </c>
      <c r="N44" s="329">
        <f t="shared" ref="N44:N46" si="12">+N43-I44-L44</f>
        <v>44926.707000000039</v>
      </c>
      <c r="O44" s="329">
        <f t="shared" ref="O44:O46" si="13">O43+G44-I44-L44</f>
        <v>585543.70699999994</v>
      </c>
      <c r="P44" s="259"/>
    </row>
    <row r="45" spans="1:16" x14ac:dyDescent="0.15">
      <c r="A45" s="193"/>
      <c r="B45" s="198"/>
      <c r="C45" s="329"/>
      <c r="D45" s="200"/>
      <c r="E45" s="193"/>
      <c r="F45" s="205"/>
      <c r="G45" s="329"/>
      <c r="H45" s="200" t="s">
        <v>835</v>
      </c>
      <c r="I45" s="329">
        <v>5916.59</v>
      </c>
      <c r="J45" s="193" t="s">
        <v>811</v>
      </c>
      <c r="K45" s="193" t="s">
        <v>858</v>
      </c>
      <c r="L45" s="329">
        <v>17354.150000000001</v>
      </c>
      <c r="M45" s="193" t="s">
        <v>811</v>
      </c>
      <c r="N45" s="329">
        <f t="shared" si="12"/>
        <v>21655.967000000041</v>
      </c>
      <c r="O45" s="329">
        <f t="shared" si="13"/>
        <v>562272.96699999995</v>
      </c>
      <c r="P45" s="259"/>
    </row>
    <row r="46" spans="1:16" x14ac:dyDescent="0.15">
      <c r="A46" s="193"/>
      <c r="B46" s="198"/>
      <c r="C46" s="329"/>
      <c r="D46" s="200"/>
      <c r="E46" s="193"/>
      <c r="F46" s="205"/>
      <c r="G46" s="329"/>
      <c r="H46" s="200" t="s">
        <v>835</v>
      </c>
      <c r="I46" s="329"/>
      <c r="J46" s="193"/>
      <c r="K46" s="193" t="s">
        <v>858</v>
      </c>
      <c r="L46" s="329">
        <v>21656</v>
      </c>
      <c r="M46" s="193" t="s">
        <v>811</v>
      </c>
      <c r="N46" s="329">
        <f t="shared" si="12"/>
        <v>-3.299999995942926E-2</v>
      </c>
      <c r="O46" s="329">
        <f t="shared" si="13"/>
        <v>540616.96699999995</v>
      </c>
      <c r="P46" s="259"/>
    </row>
    <row r="47" spans="1:16" x14ac:dyDescent="0.15">
      <c r="A47" s="193"/>
      <c r="B47" s="198"/>
      <c r="C47" s="329"/>
      <c r="D47" s="200"/>
      <c r="E47" s="193"/>
      <c r="F47" s="205"/>
      <c r="G47" s="329"/>
      <c r="H47" s="200" t="s">
        <v>835</v>
      </c>
      <c r="I47" s="329"/>
      <c r="J47" s="193"/>
      <c r="K47" s="193" t="s">
        <v>858</v>
      </c>
      <c r="L47" s="329">
        <v>11624</v>
      </c>
      <c r="M47" s="203" t="s">
        <v>850</v>
      </c>
      <c r="N47" s="329">
        <f>G19+N46-I47-L47</f>
        <v>123502.96700000003</v>
      </c>
      <c r="O47" s="329">
        <f t="shared" ref="O47:O50" si="14">O46+G47-I47-L47</f>
        <v>528992.96699999995</v>
      </c>
      <c r="P47" s="259"/>
    </row>
    <row r="48" spans="1:16" x14ac:dyDescent="0.15">
      <c r="A48" s="193"/>
      <c r="B48" s="198"/>
      <c r="C48" s="329"/>
      <c r="D48" s="200"/>
      <c r="E48" s="193"/>
      <c r="F48" s="205"/>
      <c r="G48" s="329"/>
      <c r="H48" s="200" t="s">
        <v>836</v>
      </c>
      <c r="I48" s="329">
        <v>5768.57</v>
      </c>
      <c r="J48" s="203" t="s">
        <v>850</v>
      </c>
      <c r="K48" s="193" t="s">
        <v>858</v>
      </c>
      <c r="L48" s="329">
        <v>20457.16</v>
      </c>
      <c r="M48" s="203" t="s">
        <v>850</v>
      </c>
      <c r="N48" s="329">
        <f t="shared" ref="N48:N50" si="15">+N47-I48-L48</f>
        <v>97277.237000000023</v>
      </c>
      <c r="O48" s="329">
        <f t="shared" si="14"/>
        <v>502767.23699999996</v>
      </c>
      <c r="P48" s="259"/>
    </row>
    <row r="49" spans="1:16" x14ac:dyDescent="0.15">
      <c r="A49" s="193"/>
      <c r="B49" s="198"/>
      <c r="C49" s="329"/>
      <c r="D49" s="200"/>
      <c r="E49" s="193"/>
      <c r="F49" s="205"/>
      <c r="G49" s="329"/>
      <c r="H49" s="200" t="s">
        <v>837</v>
      </c>
      <c r="I49" s="329">
        <v>8745.77</v>
      </c>
      <c r="J49" s="203" t="s">
        <v>850</v>
      </c>
      <c r="K49" s="193" t="s">
        <v>858</v>
      </c>
      <c r="L49" s="329">
        <v>17903.63</v>
      </c>
      <c r="M49" s="203" t="s">
        <v>850</v>
      </c>
      <c r="N49" s="329">
        <f t="shared" si="15"/>
        <v>70627.837000000014</v>
      </c>
      <c r="O49" s="329">
        <f t="shared" si="14"/>
        <v>476117.83699999994</v>
      </c>
      <c r="P49" s="259"/>
    </row>
    <row r="50" spans="1:16" x14ac:dyDescent="0.15">
      <c r="A50" s="193"/>
      <c r="B50" s="198"/>
      <c r="C50" s="329"/>
      <c r="D50" s="200"/>
      <c r="E50" s="193"/>
      <c r="F50" s="203"/>
      <c r="G50" s="329"/>
      <c r="H50" s="200" t="s">
        <v>837</v>
      </c>
      <c r="I50" s="329"/>
      <c r="J50" s="193"/>
      <c r="K50" s="193" t="s">
        <v>858</v>
      </c>
      <c r="L50" s="329">
        <v>15942.23</v>
      </c>
      <c r="M50" s="203" t="s">
        <v>850</v>
      </c>
      <c r="N50" s="329">
        <f t="shared" si="15"/>
        <v>54685.607000000018</v>
      </c>
      <c r="O50" s="329">
        <f t="shared" si="14"/>
        <v>460175.60699999996</v>
      </c>
      <c r="P50" s="259"/>
    </row>
    <row r="51" spans="1:16" x14ac:dyDescent="0.15">
      <c r="A51" s="193"/>
      <c r="B51" s="198"/>
      <c r="C51" s="329"/>
      <c r="D51" s="200" t="s">
        <v>838</v>
      </c>
      <c r="E51" s="193" t="s">
        <v>54</v>
      </c>
      <c r="F51" s="203" t="s">
        <v>853</v>
      </c>
      <c r="G51" s="329">
        <v>180367</v>
      </c>
      <c r="H51" s="200" t="s">
        <v>838</v>
      </c>
      <c r="I51" s="329">
        <v>54686</v>
      </c>
      <c r="J51" s="203" t="s">
        <v>850</v>
      </c>
      <c r="K51" s="193"/>
      <c r="L51" s="329"/>
      <c r="M51" s="193"/>
      <c r="N51" s="329">
        <f t="shared" si="2"/>
        <v>-0.39299999998183921</v>
      </c>
      <c r="O51" s="329">
        <f t="shared" si="3"/>
        <v>585856.60699999996</v>
      </c>
      <c r="P51" s="259"/>
    </row>
    <row r="52" spans="1:16" x14ac:dyDescent="0.15">
      <c r="A52" s="193"/>
      <c r="B52" s="198"/>
      <c r="C52" s="329"/>
      <c r="D52" s="200"/>
      <c r="E52" s="193"/>
      <c r="F52" s="203"/>
      <c r="G52" s="329"/>
      <c r="H52" s="200" t="s">
        <v>838</v>
      </c>
      <c r="I52" s="329">
        <v>34122</v>
      </c>
      <c r="J52" s="203" t="s">
        <v>851</v>
      </c>
      <c r="K52" s="193" t="s">
        <v>858</v>
      </c>
      <c r="L52" s="329">
        <v>24352.23</v>
      </c>
      <c r="M52" s="203" t="s">
        <v>851</v>
      </c>
      <c r="N52" s="329">
        <f>G23+N51-I52-L52</f>
        <v>76656.377000000022</v>
      </c>
      <c r="O52" s="329">
        <f t="shared" ref="O52:O56" si="16">O51+G52-I52-L52</f>
        <v>527382.37699999998</v>
      </c>
      <c r="P52" s="259"/>
    </row>
    <row r="53" spans="1:16" x14ac:dyDescent="0.15">
      <c r="A53" s="193"/>
      <c r="B53" s="198"/>
      <c r="C53" s="329"/>
      <c r="D53" s="200"/>
      <c r="E53" s="193"/>
      <c r="F53" s="205"/>
      <c r="G53" s="329"/>
      <c r="H53" s="200" t="s">
        <v>838</v>
      </c>
      <c r="I53" s="329"/>
      <c r="J53" s="193"/>
      <c r="K53" s="193" t="s">
        <v>858</v>
      </c>
      <c r="L53" s="329">
        <v>34047.360000000001</v>
      </c>
      <c r="M53" s="203" t="s">
        <v>851</v>
      </c>
      <c r="N53" s="329">
        <f t="shared" ref="N53:N56" si="17">+N52-I53-L53</f>
        <v>42609.017000000022</v>
      </c>
      <c r="O53" s="329">
        <f t="shared" si="16"/>
        <v>493335.01699999999</v>
      </c>
      <c r="P53" s="259"/>
    </row>
    <row r="54" spans="1:16" x14ac:dyDescent="0.15">
      <c r="A54" s="193"/>
      <c r="B54" s="198"/>
      <c r="C54" s="329"/>
      <c r="D54" s="200" t="s">
        <v>839</v>
      </c>
      <c r="E54" s="193" t="s">
        <v>54</v>
      </c>
      <c r="F54" s="203" t="s">
        <v>854</v>
      </c>
      <c r="G54" s="329">
        <v>180289</v>
      </c>
      <c r="H54" s="200" t="s">
        <v>839</v>
      </c>
      <c r="I54" s="329">
        <v>4894.0300000000007</v>
      </c>
      <c r="J54" s="203" t="s">
        <v>851</v>
      </c>
      <c r="K54" s="193" t="s">
        <v>858</v>
      </c>
      <c r="L54" s="329">
        <v>16641.87</v>
      </c>
      <c r="M54" s="203" t="s">
        <v>851</v>
      </c>
      <c r="N54" s="329">
        <f t="shared" si="17"/>
        <v>21073.117000000024</v>
      </c>
      <c r="O54" s="329">
        <f t="shared" si="16"/>
        <v>652088.11699999997</v>
      </c>
      <c r="P54" s="259"/>
    </row>
    <row r="55" spans="1:16" x14ac:dyDescent="0.15">
      <c r="A55" s="193"/>
      <c r="B55" s="198"/>
      <c r="C55" s="329"/>
      <c r="D55" s="200"/>
      <c r="E55" s="193"/>
      <c r="F55" s="205"/>
      <c r="G55" s="329"/>
      <c r="H55" s="200" t="s">
        <v>839</v>
      </c>
      <c r="I55" s="329"/>
      <c r="J55" s="193"/>
      <c r="K55" s="193" t="s">
        <v>858</v>
      </c>
      <c r="L55" s="329">
        <v>3995.57</v>
      </c>
      <c r="M55" s="203" t="s">
        <v>851</v>
      </c>
      <c r="N55" s="329">
        <f t="shared" si="17"/>
        <v>17077.547000000024</v>
      </c>
      <c r="O55" s="329">
        <f t="shared" si="16"/>
        <v>648092.54700000002</v>
      </c>
      <c r="P55" s="259"/>
    </row>
    <row r="56" spans="1:16" x14ac:dyDescent="0.15">
      <c r="A56" s="193"/>
      <c r="B56" s="198"/>
      <c r="C56" s="329"/>
      <c r="D56" s="200"/>
      <c r="E56" s="193"/>
      <c r="F56" s="203"/>
      <c r="G56" s="329"/>
      <c r="H56" s="200" t="s">
        <v>840</v>
      </c>
      <c r="I56" s="329">
        <v>4821.07</v>
      </c>
      <c r="J56" s="203" t="s">
        <v>851</v>
      </c>
      <c r="K56" s="193" t="s">
        <v>858</v>
      </c>
      <c r="L56" s="329">
        <v>12256</v>
      </c>
      <c r="M56" s="203" t="s">
        <v>851</v>
      </c>
      <c r="N56" s="329">
        <f t="shared" si="17"/>
        <v>0.47700000002441811</v>
      </c>
      <c r="O56" s="329">
        <f t="shared" si="16"/>
        <v>631015.47700000007</v>
      </c>
      <c r="P56" s="259"/>
    </row>
    <row r="57" spans="1:16" x14ac:dyDescent="0.15">
      <c r="A57" s="193"/>
      <c r="B57" s="198"/>
      <c r="C57" s="329"/>
      <c r="D57" s="200"/>
      <c r="E57" s="193"/>
      <c r="F57" s="203"/>
      <c r="G57" s="329"/>
      <c r="H57" s="200" t="s">
        <v>840</v>
      </c>
      <c r="I57" s="329"/>
      <c r="J57" s="193"/>
      <c r="K57" s="193" t="s">
        <v>858</v>
      </c>
      <c r="L57" s="329">
        <v>8451</v>
      </c>
      <c r="M57" s="203" t="s">
        <v>852</v>
      </c>
      <c r="N57" s="329">
        <f>G33+N56-I57-L57</f>
        <v>261908.47700000001</v>
      </c>
      <c r="O57" s="329">
        <f t="shared" ref="O57:O62" si="18">O56+G57-I57-L57</f>
        <v>622564.47700000007</v>
      </c>
      <c r="P57" s="259"/>
    </row>
    <row r="58" spans="1:16" x14ac:dyDescent="0.15">
      <c r="A58" s="193"/>
      <c r="B58" s="198"/>
      <c r="C58" s="329"/>
      <c r="D58" s="200"/>
      <c r="E58" s="193"/>
      <c r="F58" s="203"/>
      <c r="G58" s="329"/>
      <c r="H58" s="200" t="s">
        <v>840</v>
      </c>
      <c r="I58" s="329"/>
      <c r="J58" s="203"/>
      <c r="K58" s="193" t="s">
        <v>858</v>
      </c>
      <c r="L58" s="329">
        <v>18962.46</v>
      </c>
      <c r="M58" s="203" t="s">
        <v>852</v>
      </c>
      <c r="N58" s="329">
        <f t="shared" ref="N58:N62" si="19">+N57-I58-L58</f>
        <v>242946.01700000002</v>
      </c>
      <c r="O58" s="329">
        <f t="shared" si="18"/>
        <v>603602.01700000011</v>
      </c>
      <c r="P58" s="259"/>
    </row>
    <row r="59" spans="1:16" x14ac:dyDescent="0.15">
      <c r="A59" s="193"/>
      <c r="B59" s="198"/>
      <c r="C59" s="329"/>
      <c r="D59" s="200"/>
      <c r="E59" s="193"/>
      <c r="F59" s="203"/>
      <c r="G59" s="329"/>
      <c r="H59" s="200" t="s">
        <v>841</v>
      </c>
      <c r="I59" s="329">
        <v>3066.45</v>
      </c>
      <c r="J59" s="203" t="s">
        <v>852</v>
      </c>
      <c r="K59" s="193" t="s">
        <v>858</v>
      </c>
      <c r="L59" s="329">
        <v>439.78</v>
      </c>
      <c r="M59" s="203" t="s">
        <v>852</v>
      </c>
      <c r="N59" s="329">
        <f t="shared" si="19"/>
        <v>239439.78700000001</v>
      </c>
      <c r="O59" s="329">
        <f t="shared" si="18"/>
        <v>600095.78700000013</v>
      </c>
      <c r="P59" s="259"/>
    </row>
    <row r="60" spans="1:16" x14ac:dyDescent="0.15">
      <c r="A60" s="193"/>
      <c r="B60" s="198"/>
      <c r="C60" s="329"/>
      <c r="D60" s="200"/>
      <c r="E60" s="193"/>
      <c r="F60" s="203"/>
      <c r="G60" s="329"/>
      <c r="H60" s="200" t="s">
        <v>842</v>
      </c>
      <c r="I60" s="329">
        <v>6570.01</v>
      </c>
      <c r="J60" s="203" t="s">
        <v>852</v>
      </c>
      <c r="K60" s="193" t="s">
        <v>858</v>
      </c>
      <c r="L60" s="329">
        <v>17025.64</v>
      </c>
      <c r="M60" s="203" t="s">
        <v>852</v>
      </c>
      <c r="N60" s="329">
        <f t="shared" si="19"/>
        <v>215844.13699999999</v>
      </c>
      <c r="O60" s="329">
        <f t="shared" si="18"/>
        <v>576500.1370000001</v>
      </c>
      <c r="P60" s="259"/>
    </row>
    <row r="61" spans="1:16" x14ac:dyDescent="0.15">
      <c r="A61" s="193"/>
      <c r="B61" s="198"/>
      <c r="C61" s="329"/>
      <c r="D61" s="200"/>
      <c r="E61" s="193"/>
      <c r="F61" s="203"/>
      <c r="G61" s="329"/>
      <c r="H61" s="200" t="s">
        <v>842</v>
      </c>
      <c r="I61" s="329"/>
      <c r="J61" s="193"/>
      <c r="K61" s="193" t="s">
        <v>858</v>
      </c>
      <c r="L61" s="329">
        <v>32690.1</v>
      </c>
      <c r="M61" s="203" t="s">
        <v>852</v>
      </c>
      <c r="N61" s="329">
        <f t="shared" si="19"/>
        <v>183154.03699999998</v>
      </c>
      <c r="O61" s="329">
        <f t="shared" si="18"/>
        <v>543810.03700000013</v>
      </c>
      <c r="P61" s="259"/>
    </row>
    <row r="62" spans="1:16" x14ac:dyDescent="0.15">
      <c r="A62" s="193"/>
      <c r="B62" s="198"/>
      <c r="C62" s="329"/>
      <c r="D62" s="200"/>
      <c r="E62" s="193"/>
      <c r="F62" s="203"/>
      <c r="G62" s="329"/>
      <c r="H62" s="200" t="s">
        <v>842</v>
      </c>
      <c r="I62" s="329"/>
      <c r="J62" s="203"/>
      <c r="K62" s="193" t="s">
        <v>858</v>
      </c>
      <c r="L62" s="329">
        <v>34490.01</v>
      </c>
      <c r="M62" s="203" t="s">
        <v>852</v>
      </c>
      <c r="N62" s="329">
        <f t="shared" si="19"/>
        <v>148664.02699999997</v>
      </c>
      <c r="O62" s="329">
        <f t="shared" si="18"/>
        <v>509320.02700000012</v>
      </c>
      <c r="P62" s="259"/>
    </row>
    <row r="63" spans="1:16" x14ac:dyDescent="0.15">
      <c r="A63" s="193"/>
      <c r="B63" s="198"/>
      <c r="C63" s="329"/>
      <c r="D63" s="200"/>
      <c r="E63" s="193"/>
      <c r="F63" s="203"/>
      <c r="G63" s="329"/>
      <c r="H63" s="200" t="s">
        <v>842</v>
      </c>
      <c r="I63" s="329"/>
      <c r="J63" s="193"/>
      <c r="K63" s="193" t="s">
        <v>858</v>
      </c>
      <c r="L63" s="329">
        <v>28796.47</v>
      </c>
      <c r="M63" s="203" t="s">
        <v>852</v>
      </c>
      <c r="N63" s="329">
        <f t="shared" si="2"/>
        <v>119867.55699999997</v>
      </c>
      <c r="O63" s="329">
        <f t="shared" si="3"/>
        <v>480523.55700000015</v>
      </c>
      <c r="P63" s="259"/>
    </row>
    <row r="64" spans="1:16" x14ac:dyDescent="0.15">
      <c r="A64" s="193"/>
      <c r="B64" s="198"/>
      <c r="C64" s="329"/>
      <c r="D64" s="200"/>
      <c r="E64" s="193"/>
      <c r="F64" s="203"/>
      <c r="G64" s="329"/>
      <c r="H64" s="200" t="s">
        <v>843</v>
      </c>
      <c r="I64" s="329">
        <v>7038.16</v>
      </c>
      <c r="J64" s="203" t="s">
        <v>852</v>
      </c>
      <c r="K64" s="193" t="s">
        <v>858</v>
      </c>
      <c r="L64" s="329">
        <v>18188.93</v>
      </c>
      <c r="M64" s="203" t="s">
        <v>852</v>
      </c>
      <c r="N64" s="329">
        <f t="shared" si="2"/>
        <v>94640.466999999975</v>
      </c>
      <c r="O64" s="329">
        <f t="shared" si="3"/>
        <v>455296.46700000018</v>
      </c>
      <c r="P64" s="259"/>
    </row>
    <row r="65" spans="1:16" x14ac:dyDescent="0.15">
      <c r="A65" s="193"/>
      <c r="B65" s="198"/>
      <c r="C65" s="329"/>
      <c r="D65" s="200" t="s">
        <v>844</v>
      </c>
      <c r="E65" s="193" t="s">
        <v>54</v>
      </c>
      <c r="F65" s="203" t="s">
        <v>855</v>
      </c>
      <c r="G65" s="329">
        <v>90069</v>
      </c>
      <c r="H65" s="200" t="s">
        <v>844</v>
      </c>
      <c r="I65" s="329">
        <v>8782.5399999999991</v>
      </c>
      <c r="J65" s="203" t="s">
        <v>852</v>
      </c>
      <c r="K65" s="193" t="s">
        <v>858</v>
      </c>
      <c r="L65" s="329">
        <v>18490.62</v>
      </c>
      <c r="M65" s="203" t="s">
        <v>852</v>
      </c>
      <c r="N65" s="329">
        <f t="shared" si="2"/>
        <v>67367.306999999986</v>
      </c>
      <c r="O65" s="329">
        <f t="shared" si="3"/>
        <v>518092.30700000015</v>
      </c>
      <c r="P65" s="259"/>
    </row>
    <row r="66" spans="1:16" x14ac:dyDescent="0.15">
      <c r="A66" s="193"/>
      <c r="B66" s="198"/>
      <c r="C66" s="329"/>
      <c r="D66" s="200"/>
      <c r="E66" s="193"/>
      <c r="F66" s="203"/>
      <c r="G66" s="329"/>
      <c r="H66" s="200" t="s">
        <v>844</v>
      </c>
      <c r="I66" s="329"/>
      <c r="J66" s="203"/>
      <c r="K66" s="193" t="s">
        <v>858</v>
      </c>
      <c r="L66" s="329">
        <v>35790.85</v>
      </c>
      <c r="M66" s="203" t="s">
        <v>852</v>
      </c>
      <c r="N66" s="329">
        <f t="shared" si="2"/>
        <v>31576.456999999988</v>
      </c>
      <c r="O66" s="329">
        <f t="shared" si="3"/>
        <v>482301.45700000017</v>
      </c>
      <c r="P66" s="259"/>
    </row>
    <row r="67" spans="1:16" x14ac:dyDescent="0.15">
      <c r="A67" s="193"/>
      <c r="B67" s="198"/>
      <c r="C67" s="329"/>
      <c r="D67" s="200" t="s">
        <v>845</v>
      </c>
      <c r="E67" s="193" t="s">
        <v>54</v>
      </c>
      <c r="F67" s="203" t="s">
        <v>856</v>
      </c>
      <c r="G67" s="329">
        <v>180157</v>
      </c>
      <c r="H67" s="200" t="s">
        <v>845</v>
      </c>
      <c r="I67" s="329">
        <v>3797.1400000000003</v>
      </c>
      <c r="J67" s="203" t="s">
        <v>852</v>
      </c>
      <c r="K67" s="193" t="s">
        <v>858</v>
      </c>
      <c r="L67" s="329">
        <v>14854.92</v>
      </c>
      <c r="M67" s="203" t="s">
        <v>852</v>
      </c>
      <c r="N67" s="329">
        <f t="shared" si="2"/>
        <v>12924.396999999988</v>
      </c>
      <c r="O67" s="329">
        <f t="shared" si="3"/>
        <v>643806.39700000011</v>
      </c>
      <c r="P67" s="259"/>
    </row>
    <row r="68" spans="1:16" x14ac:dyDescent="0.15">
      <c r="A68" s="193"/>
      <c r="B68" s="198"/>
      <c r="C68" s="329"/>
      <c r="D68" s="200"/>
      <c r="E68" s="193"/>
      <c r="F68" s="203"/>
      <c r="G68" s="329"/>
      <c r="H68" s="200" t="s">
        <v>845</v>
      </c>
      <c r="I68" s="329"/>
      <c r="J68" s="193"/>
      <c r="K68" s="193" t="s">
        <v>858</v>
      </c>
      <c r="L68" s="329">
        <v>12924</v>
      </c>
      <c r="M68" s="203" t="s">
        <v>852</v>
      </c>
      <c r="N68" s="329">
        <f t="shared" si="2"/>
        <v>0.39699999998811109</v>
      </c>
      <c r="O68" s="329">
        <f t="shared" si="3"/>
        <v>630882.39700000011</v>
      </c>
      <c r="P68" s="259"/>
    </row>
    <row r="69" spans="1:16" x14ac:dyDescent="0.15">
      <c r="A69" s="193"/>
      <c r="B69" s="198"/>
      <c r="C69" s="329"/>
      <c r="D69" s="200"/>
      <c r="E69" s="193"/>
      <c r="F69" s="203"/>
      <c r="G69" s="329"/>
      <c r="H69" s="200" t="s">
        <v>845</v>
      </c>
      <c r="I69" s="329"/>
      <c r="J69" s="193"/>
      <c r="K69" s="193" t="s">
        <v>858</v>
      </c>
      <c r="L69" s="329">
        <v>18556</v>
      </c>
      <c r="M69" s="203" t="s">
        <v>853</v>
      </c>
      <c r="N69" s="329">
        <f>G51+N68-I69-L69</f>
        <v>161811.397</v>
      </c>
      <c r="O69" s="329">
        <f t="shared" ref="O69:O72" si="20">O68+G69-I69-L69</f>
        <v>612326.39700000011</v>
      </c>
      <c r="P69" s="259"/>
    </row>
    <row r="70" spans="1:16" x14ac:dyDescent="0.15">
      <c r="A70" s="193"/>
      <c r="B70" s="198"/>
      <c r="C70" s="329"/>
      <c r="D70" s="200"/>
      <c r="E70" s="193"/>
      <c r="F70" s="203"/>
      <c r="G70" s="329"/>
      <c r="H70" s="200" t="s">
        <v>845</v>
      </c>
      <c r="I70" s="329"/>
      <c r="J70" s="193"/>
      <c r="K70" s="193" t="s">
        <v>858</v>
      </c>
      <c r="L70" s="329">
        <v>34931.550000000003</v>
      </c>
      <c r="M70" s="203" t="s">
        <v>853</v>
      </c>
      <c r="N70" s="329">
        <f t="shared" ref="N70:N72" si="21">+N69-I70-L70</f>
        <v>126879.84699999999</v>
      </c>
      <c r="O70" s="329">
        <f t="shared" si="20"/>
        <v>577394.84700000007</v>
      </c>
      <c r="P70" s="259"/>
    </row>
    <row r="71" spans="1:16" x14ac:dyDescent="0.15">
      <c r="A71" s="193"/>
      <c r="B71" s="198"/>
      <c r="C71" s="329"/>
      <c r="D71" s="200"/>
      <c r="E71" s="193"/>
      <c r="F71" s="203"/>
      <c r="G71" s="329"/>
      <c r="H71" s="200" t="s">
        <v>845</v>
      </c>
      <c r="I71" s="329"/>
      <c r="J71" s="193"/>
      <c r="K71" s="193" t="s">
        <v>858</v>
      </c>
      <c r="L71" s="329">
        <v>60396.7</v>
      </c>
      <c r="M71" s="203" t="s">
        <v>853</v>
      </c>
      <c r="N71" s="329">
        <f t="shared" si="21"/>
        <v>66483.146999999997</v>
      </c>
      <c r="O71" s="329">
        <f t="shared" si="20"/>
        <v>516998.14700000006</v>
      </c>
      <c r="P71" s="259"/>
    </row>
    <row r="72" spans="1:16" x14ac:dyDescent="0.15">
      <c r="A72" s="193"/>
      <c r="B72" s="198"/>
      <c r="C72" s="329"/>
      <c r="D72" s="200" t="s">
        <v>846</v>
      </c>
      <c r="E72" s="193" t="s">
        <v>54</v>
      </c>
      <c r="F72" s="203" t="s">
        <v>857</v>
      </c>
      <c r="G72" s="329">
        <v>135061</v>
      </c>
      <c r="H72" s="200" t="s">
        <v>846</v>
      </c>
      <c r="I72" s="329">
        <v>10406.609999999999</v>
      </c>
      <c r="J72" s="203" t="s">
        <v>853</v>
      </c>
      <c r="K72" s="193" t="s">
        <v>858</v>
      </c>
      <c r="L72" s="329">
        <v>17647.47</v>
      </c>
      <c r="M72" s="203" t="s">
        <v>853</v>
      </c>
      <c r="N72" s="329">
        <f t="shared" si="21"/>
        <v>38429.066999999995</v>
      </c>
      <c r="O72" s="329">
        <f t="shared" si="20"/>
        <v>624005.06700000016</v>
      </c>
      <c r="P72" s="259"/>
    </row>
    <row r="73" spans="1:16" x14ac:dyDescent="0.15">
      <c r="A73" s="193"/>
      <c r="B73" s="198"/>
      <c r="C73" s="329"/>
      <c r="D73" s="200"/>
      <c r="E73" s="193"/>
      <c r="F73" s="203"/>
      <c r="G73" s="329"/>
      <c r="H73" s="200" t="s">
        <v>847</v>
      </c>
      <c r="I73" s="329">
        <v>7725.3699999999981</v>
      </c>
      <c r="J73" s="203" t="s">
        <v>853</v>
      </c>
      <c r="K73" s="193"/>
      <c r="L73" s="329"/>
      <c r="M73" s="193"/>
      <c r="N73" s="329">
        <f t="shared" si="2"/>
        <v>30703.696999999996</v>
      </c>
      <c r="O73" s="329">
        <f t="shared" si="3"/>
        <v>616279.69700000016</v>
      </c>
      <c r="P73" s="259"/>
    </row>
    <row r="74" spans="1:16" x14ac:dyDescent="0.15">
      <c r="A74" s="193"/>
      <c r="B74" s="193"/>
      <c r="C74" s="329"/>
      <c r="D74" s="204"/>
      <c r="E74" s="193"/>
      <c r="F74" s="193"/>
      <c r="G74" s="329"/>
      <c r="H74" s="204" t="s">
        <v>848</v>
      </c>
      <c r="I74" s="329">
        <v>4042.49</v>
      </c>
      <c r="J74" s="203" t="s">
        <v>853</v>
      </c>
      <c r="K74" s="193" t="s">
        <v>858</v>
      </c>
      <c r="L74" s="329">
        <v>14361.96</v>
      </c>
      <c r="M74" s="203" t="s">
        <v>853</v>
      </c>
      <c r="N74" s="329">
        <f t="shared" si="2"/>
        <v>12299.246999999996</v>
      </c>
      <c r="O74" s="329">
        <f t="shared" si="3"/>
        <v>597875.24700000021</v>
      </c>
    </row>
    <row r="75" spans="1:16" x14ac:dyDescent="0.15">
      <c r="A75" s="193"/>
      <c r="B75" s="193"/>
      <c r="C75" s="329"/>
      <c r="D75" s="204"/>
      <c r="E75" s="193"/>
      <c r="F75" s="203"/>
      <c r="G75" s="329"/>
      <c r="H75" s="204" t="s">
        <v>849</v>
      </c>
      <c r="I75" s="329">
        <v>5335.2099999999991</v>
      </c>
      <c r="J75" s="203" t="s">
        <v>853</v>
      </c>
      <c r="K75" s="193" t="s">
        <v>858</v>
      </c>
      <c r="L75" s="329">
        <v>6964</v>
      </c>
      <c r="M75" s="203" t="s">
        <v>853</v>
      </c>
      <c r="N75" s="329">
        <f t="shared" si="2"/>
        <v>3.6999999996623956E-2</v>
      </c>
      <c r="O75" s="329">
        <f t="shared" si="3"/>
        <v>585576.03700000024</v>
      </c>
    </row>
    <row r="76" spans="1:16" x14ac:dyDescent="0.15">
      <c r="A76" s="193"/>
      <c r="B76" s="193"/>
      <c r="C76" s="329"/>
      <c r="D76" s="204"/>
      <c r="E76" s="193"/>
      <c r="F76" s="203"/>
      <c r="G76" s="329"/>
      <c r="H76" s="204" t="s">
        <v>849</v>
      </c>
      <c r="I76" s="329"/>
      <c r="J76" s="193"/>
      <c r="K76" s="193" t="s">
        <v>858</v>
      </c>
      <c r="L76" s="329">
        <v>10531</v>
      </c>
      <c r="M76" s="193" t="s">
        <v>854</v>
      </c>
      <c r="N76" s="329">
        <f>G54+N75-I76-L76</f>
        <v>169758.03700000001</v>
      </c>
      <c r="O76" s="329">
        <f t="shared" ref="O76:O77" si="22">O75+G76-I76-L76</f>
        <v>575045.03700000024</v>
      </c>
    </row>
    <row r="77" spans="1:16" x14ac:dyDescent="0.15">
      <c r="A77" s="193"/>
      <c r="B77" s="193"/>
      <c r="C77" s="329"/>
      <c r="D77" s="204"/>
      <c r="E77" s="193"/>
      <c r="F77" s="203"/>
      <c r="G77" s="329"/>
      <c r="H77" s="204" t="s">
        <v>849</v>
      </c>
      <c r="I77" s="329"/>
      <c r="J77" s="193"/>
      <c r="K77" s="193" t="s">
        <v>858</v>
      </c>
      <c r="L77" s="329">
        <v>40335.35</v>
      </c>
      <c r="M77" s="193" t="s">
        <v>854</v>
      </c>
      <c r="N77" s="329">
        <f t="shared" ref="N77" si="23">+N76-I77-L77</f>
        <v>129422.68700000001</v>
      </c>
      <c r="O77" s="329">
        <f t="shared" si="22"/>
        <v>534709.68700000027</v>
      </c>
    </row>
    <row r="78" spans="1:16" x14ac:dyDescent="0.15">
      <c r="A78" s="193"/>
      <c r="B78" s="193"/>
      <c r="C78" s="329"/>
      <c r="D78" s="204"/>
      <c r="E78" s="193"/>
      <c r="F78" s="203"/>
      <c r="G78" s="329"/>
      <c r="H78" s="204" t="s">
        <v>849</v>
      </c>
      <c r="I78" s="329"/>
      <c r="J78" s="193"/>
      <c r="K78" s="193" t="s">
        <v>858</v>
      </c>
      <c r="L78" s="329">
        <v>34206.699999999997</v>
      </c>
      <c r="M78" s="193" t="s">
        <v>854</v>
      </c>
      <c r="N78" s="329">
        <f t="shared" si="2"/>
        <v>95215.987000000008</v>
      </c>
      <c r="O78" s="329">
        <f t="shared" si="3"/>
        <v>500502.98700000026</v>
      </c>
    </row>
    <row r="79" spans="1:16" hidden="1" x14ac:dyDescent="0.15">
      <c r="A79" s="193"/>
      <c r="B79" s="193"/>
      <c r="C79" s="329"/>
      <c r="D79" s="204"/>
      <c r="E79" s="193"/>
      <c r="F79" s="193"/>
      <c r="G79" s="329"/>
      <c r="H79" s="204"/>
      <c r="I79" s="329"/>
      <c r="J79" s="193"/>
      <c r="K79" s="193"/>
      <c r="L79" s="329"/>
      <c r="M79" s="193"/>
      <c r="N79" s="329">
        <f t="shared" si="2"/>
        <v>95215.987000000008</v>
      </c>
      <c r="O79" s="329">
        <f t="shared" si="3"/>
        <v>500502.98700000026</v>
      </c>
    </row>
    <row r="80" spans="1:16" x14ac:dyDescent="0.15">
      <c r="A80" s="220"/>
      <c r="B80" s="220"/>
      <c r="C80" s="334"/>
      <c r="D80" s="222"/>
      <c r="E80" s="220"/>
      <c r="F80" s="220"/>
      <c r="G80" s="334"/>
      <c r="H80" s="222"/>
      <c r="I80" s="334"/>
      <c r="J80" s="220"/>
      <c r="K80" s="220"/>
      <c r="L80" s="334"/>
      <c r="M80" s="220"/>
      <c r="N80" s="329">
        <f t="shared" si="2"/>
        <v>95215.987000000008</v>
      </c>
      <c r="O80" s="329">
        <f t="shared" si="3"/>
        <v>500502.98700000026</v>
      </c>
    </row>
    <row r="81" spans="1:16" x14ac:dyDescent="0.15">
      <c r="A81" s="224"/>
      <c r="B81" s="224"/>
      <c r="C81" s="335">
        <f>SUM(C7:C80)</f>
        <v>667570.67700000003</v>
      </c>
      <c r="D81" s="224"/>
      <c r="E81" s="224"/>
      <c r="F81" s="224"/>
      <c r="G81" s="335">
        <f>SUM(G7:G79)</f>
        <v>1306560</v>
      </c>
      <c r="H81" s="226"/>
      <c r="I81" s="335">
        <f>SUM(I7:I79)</f>
        <v>293442.21000000002</v>
      </c>
      <c r="J81" s="224"/>
      <c r="K81" s="224"/>
      <c r="L81" s="335">
        <f>SUM(L9:L79)</f>
        <v>1180185.48</v>
      </c>
      <c r="M81" s="224"/>
      <c r="N81" s="227"/>
      <c r="O81" s="228">
        <f>C81+G81-I81-L81</f>
        <v>500502.9870000002</v>
      </c>
      <c r="P81" s="259"/>
    </row>
    <row r="82" spans="1:16" x14ac:dyDescent="0.15">
      <c r="A82" s="230"/>
      <c r="B82" s="615"/>
      <c r="C82" s="615"/>
      <c r="D82" s="615"/>
      <c r="E82" s="231"/>
      <c r="F82" s="343"/>
      <c r="G82" s="232"/>
      <c r="H82" s="233"/>
      <c r="I82" s="234"/>
      <c r="J82" s="272"/>
      <c r="K82" s="235" t="s">
        <v>200</v>
      </c>
      <c r="L82" s="236">
        <f>+L81+I81</f>
        <v>1473627.69</v>
      </c>
      <c r="M82" s="284"/>
      <c r="N82" s="330">
        <f>+N80</f>
        <v>95215.987000000008</v>
      </c>
      <c r="O82" s="331" t="s">
        <v>854</v>
      </c>
      <c r="P82" s="259"/>
    </row>
    <row r="83" spans="1:16" x14ac:dyDescent="0.15">
      <c r="A83" s="181" t="s">
        <v>806</v>
      </c>
      <c r="B83" s="344" t="s">
        <v>817</v>
      </c>
      <c r="C83" s="336"/>
      <c r="D83" s="344"/>
      <c r="E83" s="231" t="s">
        <v>67</v>
      </c>
      <c r="F83" s="343">
        <v>30418381.57</v>
      </c>
      <c r="G83" s="232" t="s">
        <v>98</v>
      </c>
      <c r="H83" s="233">
        <v>40539</v>
      </c>
      <c r="I83" s="234" t="s">
        <v>199</v>
      </c>
      <c r="J83" s="273">
        <v>25358.9</v>
      </c>
      <c r="K83" s="235"/>
      <c r="L83" s="236"/>
      <c r="M83" s="235"/>
      <c r="N83" s="330">
        <f>+G65</f>
        <v>90069</v>
      </c>
      <c r="O83" s="331" t="s">
        <v>855</v>
      </c>
    </row>
    <row r="84" spans="1:16" x14ac:dyDescent="0.15">
      <c r="A84" s="241" t="s">
        <v>807</v>
      </c>
      <c r="B84" s="345" t="s">
        <v>859</v>
      </c>
      <c r="C84" s="336"/>
      <c r="D84" s="344"/>
      <c r="E84" s="231" t="s">
        <v>67</v>
      </c>
      <c r="F84" s="343">
        <v>19910692.899999999</v>
      </c>
      <c r="G84" s="232" t="s">
        <v>98</v>
      </c>
      <c r="H84" s="233">
        <v>40539</v>
      </c>
      <c r="I84" s="234" t="s">
        <v>199</v>
      </c>
      <c r="J84" s="273">
        <v>108797.04</v>
      </c>
      <c r="K84" s="235"/>
      <c r="L84" s="236"/>
      <c r="M84" s="235"/>
      <c r="N84" s="330">
        <f>+G67</f>
        <v>180157</v>
      </c>
      <c r="O84" s="331" t="s">
        <v>856</v>
      </c>
    </row>
    <row r="85" spans="1:16" x14ac:dyDescent="0.15">
      <c r="A85" s="241" t="s">
        <v>808</v>
      </c>
      <c r="B85" s="345" t="s">
        <v>860</v>
      </c>
      <c r="C85" s="336"/>
      <c r="D85" s="344"/>
      <c r="E85" s="231" t="s">
        <v>67</v>
      </c>
      <c r="F85" s="343">
        <v>89294707.719999999</v>
      </c>
      <c r="G85" s="232" t="s">
        <v>98</v>
      </c>
      <c r="H85" s="233">
        <v>40539</v>
      </c>
      <c r="I85" s="234" t="s">
        <v>199</v>
      </c>
      <c r="J85" s="273">
        <v>108367.31999999999</v>
      </c>
      <c r="K85" s="235"/>
      <c r="L85" s="236"/>
      <c r="M85" s="235"/>
      <c r="N85" s="330">
        <f>+G72</f>
        <v>135061</v>
      </c>
      <c r="O85" s="332" t="s">
        <v>857</v>
      </c>
    </row>
    <row r="86" spans="1:16" x14ac:dyDescent="0.15">
      <c r="A86" s="241" t="s">
        <v>809</v>
      </c>
      <c r="B86" s="345" t="s">
        <v>861</v>
      </c>
      <c r="C86" s="336"/>
      <c r="D86" s="344"/>
      <c r="E86" s="231" t="s">
        <v>67</v>
      </c>
      <c r="F86" s="343">
        <v>38923780.189999998</v>
      </c>
      <c r="G86" s="232" t="s">
        <v>98</v>
      </c>
      <c r="H86" s="233">
        <v>40547</v>
      </c>
      <c r="I86" s="234" t="s">
        <v>199</v>
      </c>
      <c r="J86" s="273">
        <v>109275.82999999999</v>
      </c>
      <c r="K86" s="235"/>
      <c r="L86" s="236"/>
      <c r="M86" s="235"/>
      <c r="N86" s="330"/>
      <c r="O86" s="331"/>
    </row>
    <row r="87" spans="1:16" x14ac:dyDescent="0.15">
      <c r="A87" s="241" t="s">
        <v>810</v>
      </c>
      <c r="B87" s="345" t="s">
        <v>862</v>
      </c>
      <c r="C87" s="336"/>
      <c r="D87" s="344"/>
      <c r="E87" s="231" t="s">
        <v>67</v>
      </c>
      <c r="F87" s="343">
        <v>46006762.82</v>
      </c>
      <c r="G87" s="232" t="s">
        <v>98</v>
      </c>
      <c r="H87" s="233">
        <v>40553</v>
      </c>
      <c r="I87" s="234" t="s">
        <v>199</v>
      </c>
      <c r="J87" s="273">
        <v>108009.48</v>
      </c>
      <c r="K87" s="235"/>
      <c r="L87" s="236"/>
      <c r="M87" s="235"/>
      <c r="N87" s="330"/>
      <c r="O87" s="331"/>
    </row>
    <row r="88" spans="1:16" ht="12" customHeight="1" x14ac:dyDescent="0.15">
      <c r="A88" s="241" t="s">
        <v>811</v>
      </c>
      <c r="B88" s="345" t="s">
        <v>863</v>
      </c>
      <c r="C88" s="336"/>
      <c r="D88" s="344"/>
      <c r="E88" s="231" t="s">
        <v>67</v>
      </c>
      <c r="F88" s="343">
        <v>93083025.390000001</v>
      </c>
      <c r="G88" s="232" t="s">
        <v>98</v>
      </c>
      <c r="H88" s="233">
        <v>40553</v>
      </c>
      <c r="I88" s="234" t="s">
        <v>199</v>
      </c>
      <c r="J88" s="273">
        <v>84121.35</v>
      </c>
      <c r="K88" s="235"/>
      <c r="L88" s="236"/>
      <c r="M88" s="235"/>
      <c r="N88" s="330"/>
      <c r="O88" s="331"/>
    </row>
    <row r="89" spans="1:16" ht="12" customHeight="1" x14ac:dyDescent="0.15">
      <c r="A89" s="241" t="s">
        <v>850</v>
      </c>
      <c r="B89" s="345" t="s">
        <v>864</v>
      </c>
      <c r="C89" s="336"/>
      <c r="D89" s="344"/>
      <c r="E89" s="231" t="s">
        <v>67</v>
      </c>
      <c r="F89" s="343">
        <v>15401298.560000001</v>
      </c>
      <c r="G89" s="232" t="s">
        <v>98</v>
      </c>
      <c r="H89" s="233">
        <v>40560</v>
      </c>
      <c r="I89" s="234" t="s">
        <v>199</v>
      </c>
      <c r="J89" s="273">
        <v>65927.02</v>
      </c>
      <c r="K89" s="235"/>
      <c r="L89" s="236"/>
      <c r="M89" s="235"/>
      <c r="N89" s="330"/>
      <c r="O89" s="331"/>
    </row>
    <row r="90" spans="1:16" ht="11.25" customHeight="1" x14ac:dyDescent="0.15">
      <c r="A90" s="241" t="s">
        <v>851</v>
      </c>
      <c r="B90" s="345" t="s">
        <v>865</v>
      </c>
      <c r="C90" s="336"/>
      <c r="D90" s="344"/>
      <c r="E90" s="231" t="s">
        <v>67</v>
      </c>
      <c r="F90" s="343">
        <v>23919852.41</v>
      </c>
      <c r="G90" s="232" t="s">
        <v>98</v>
      </c>
      <c r="H90" s="233">
        <v>40560</v>
      </c>
      <c r="I90" s="234" t="s">
        <v>199</v>
      </c>
      <c r="J90" s="273">
        <v>91293.03</v>
      </c>
      <c r="K90" s="235"/>
      <c r="L90" s="236"/>
      <c r="M90" s="235"/>
      <c r="N90" s="330"/>
      <c r="O90" s="330"/>
    </row>
    <row r="91" spans="1:16" x14ac:dyDescent="0.15">
      <c r="A91" s="241" t="s">
        <v>852</v>
      </c>
      <c r="B91" s="345" t="s">
        <v>866</v>
      </c>
      <c r="C91" s="336"/>
      <c r="D91" s="344"/>
      <c r="E91" s="231" t="s">
        <v>67</v>
      </c>
      <c r="F91" s="343">
        <v>34458715.75</v>
      </c>
      <c r="G91" s="232" t="s">
        <v>98</v>
      </c>
      <c r="H91" s="233">
        <v>40567</v>
      </c>
      <c r="I91" s="234" t="s">
        <v>199</v>
      </c>
      <c r="J91" s="273">
        <v>241104.78</v>
      </c>
      <c r="K91" s="235"/>
      <c r="L91" s="236"/>
      <c r="M91" s="266"/>
      <c r="N91" s="228" t="s">
        <v>56</v>
      </c>
      <c r="O91" s="333">
        <f>SUM(N82:N90)</f>
        <v>500502.98700000002</v>
      </c>
      <c r="P91" s="259"/>
    </row>
    <row r="92" spans="1:16" x14ac:dyDescent="0.15">
      <c r="A92" s="181" t="s">
        <v>853</v>
      </c>
      <c r="B92" s="345" t="s">
        <v>867</v>
      </c>
      <c r="C92" s="336"/>
      <c r="D92" s="344"/>
      <c r="E92" s="231" t="s">
        <v>67</v>
      </c>
      <c r="F92" s="343">
        <v>38414113.829999998</v>
      </c>
      <c r="G92" s="232" t="s">
        <v>98</v>
      </c>
      <c r="H92" s="233">
        <v>40574</v>
      </c>
      <c r="I92" s="234" t="s">
        <v>199</v>
      </c>
      <c r="J92" s="273">
        <v>152857.68</v>
      </c>
      <c r="O92" s="180">
        <f>+O91-O81</f>
        <v>0</v>
      </c>
    </row>
    <row r="93" spans="1:16" x14ac:dyDescent="0.15">
      <c r="A93" s="181" t="s">
        <v>854</v>
      </c>
      <c r="B93" s="345" t="s">
        <v>868</v>
      </c>
      <c r="C93" s="336"/>
      <c r="D93" s="344"/>
      <c r="E93" s="231" t="s">
        <v>67</v>
      </c>
      <c r="F93" s="343">
        <v>40631564.560000002</v>
      </c>
      <c r="G93" s="232" t="s">
        <v>98</v>
      </c>
      <c r="H93" s="233">
        <v>40574</v>
      </c>
      <c r="I93" s="234" t="s">
        <v>199</v>
      </c>
      <c r="J93" s="273">
        <v>85073.049999999988</v>
      </c>
    </row>
    <row r="94" spans="1:16" ht="12" thickBot="1" x14ac:dyDescent="0.2">
      <c r="I94" s="180" t="s">
        <v>54</v>
      </c>
      <c r="J94" s="295">
        <f>SUM(J83:J93)</f>
        <v>1180185.48</v>
      </c>
    </row>
    <row r="95" spans="1:16" ht="12" thickTop="1" x14ac:dyDescent="0.15">
      <c r="A95" s="181" t="s">
        <v>869</v>
      </c>
      <c r="B95" s="181" t="s">
        <v>10</v>
      </c>
      <c r="C95" s="348" t="s">
        <v>870</v>
      </c>
      <c r="D95" s="181" t="s">
        <v>871</v>
      </c>
      <c r="E95" s="181" t="s">
        <v>872</v>
      </c>
      <c r="F95" s="181" t="s">
        <v>18</v>
      </c>
    </row>
    <row r="96" spans="1:16" x14ac:dyDescent="0.15">
      <c r="A96" s="181" t="s">
        <v>806</v>
      </c>
      <c r="B96" s="273">
        <v>25358.9</v>
      </c>
      <c r="C96" s="349">
        <v>0.2</v>
      </c>
      <c r="D96" s="350">
        <f>+B96*C96</f>
        <v>5071.7800000000007</v>
      </c>
      <c r="E96" s="350">
        <f>+D96*0.1</f>
        <v>507.17800000000011</v>
      </c>
      <c r="F96" s="351">
        <f>+D96+E96</f>
        <v>5578.9580000000005</v>
      </c>
    </row>
    <row r="97" spans="1:6" x14ac:dyDescent="0.15">
      <c r="A97" s="241" t="s">
        <v>807</v>
      </c>
      <c r="B97" s="273">
        <v>108797.04</v>
      </c>
      <c r="C97" s="349">
        <v>0.2</v>
      </c>
      <c r="D97" s="350">
        <f t="shared" ref="D97:D106" si="24">+B97*C97</f>
        <v>21759.407999999999</v>
      </c>
      <c r="E97" s="350">
        <f t="shared" ref="E97:E106" si="25">+D97*0.1</f>
        <v>2175.9407999999999</v>
      </c>
      <c r="F97" s="351">
        <f t="shared" ref="F97:F106" si="26">+D97+E97</f>
        <v>23935.3488</v>
      </c>
    </row>
    <row r="98" spans="1:6" x14ac:dyDescent="0.15">
      <c r="A98" s="241" t="s">
        <v>808</v>
      </c>
      <c r="B98" s="273">
        <v>108367.31999999999</v>
      </c>
      <c r="C98" s="349">
        <v>0.2</v>
      </c>
      <c r="D98" s="350">
        <f t="shared" si="24"/>
        <v>21673.464</v>
      </c>
      <c r="E98" s="350">
        <f t="shared" si="25"/>
        <v>2167.3463999999999</v>
      </c>
      <c r="F98" s="351">
        <f t="shared" si="26"/>
        <v>23840.810399999998</v>
      </c>
    </row>
    <row r="99" spans="1:6" x14ac:dyDescent="0.15">
      <c r="A99" s="241" t="s">
        <v>809</v>
      </c>
      <c r="B99" s="273">
        <v>109275.82999999999</v>
      </c>
      <c r="C99" s="349">
        <v>0.20033400005776672</v>
      </c>
      <c r="D99" s="350">
        <f t="shared" si="24"/>
        <v>21891.664133532504</v>
      </c>
      <c r="E99" s="350">
        <f t="shared" si="25"/>
        <v>2189.1664133532504</v>
      </c>
      <c r="F99" s="351">
        <f t="shared" si="26"/>
        <v>24080.830546885754</v>
      </c>
    </row>
    <row r="100" spans="1:6" x14ac:dyDescent="0.15">
      <c r="A100" s="241" t="s">
        <v>810</v>
      </c>
      <c r="B100" s="273">
        <v>108009.48</v>
      </c>
      <c r="C100" s="349">
        <v>0.20176599100933873</v>
      </c>
      <c r="D100" s="350">
        <f t="shared" si="24"/>
        <v>21792.639770603349</v>
      </c>
      <c r="E100" s="350">
        <f t="shared" si="25"/>
        <v>2179.263977060335</v>
      </c>
      <c r="F100" s="351">
        <f t="shared" si="26"/>
        <v>23971.903747663684</v>
      </c>
    </row>
    <row r="101" spans="1:6" x14ac:dyDescent="0.15">
      <c r="A101" s="241" t="s">
        <v>811</v>
      </c>
      <c r="B101" s="273">
        <v>84121.35</v>
      </c>
      <c r="C101" s="349">
        <v>0.20083000211611693</v>
      </c>
      <c r="D101" s="350">
        <f t="shared" si="24"/>
        <v>16894.090898510614</v>
      </c>
      <c r="E101" s="350">
        <f t="shared" si="25"/>
        <v>1689.4090898510615</v>
      </c>
      <c r="F101" s="351">
        <f t="shared" si="26"/>
        <v>18583.499988361677</v>
      </c>
    </row>
    <row r="102" spans="1:6" x14ac:dyDescent="0.15">
      <c r="A102" s="241" t="s">
        <v>850</v>
      </c>
      <c r="B102" s="273">
        <v>65927.02</v>
      </c>
      <c r="C102" s="349">
        <v>0.2031140021454487</v>
      </c>
      <c r="D102" s="350">
        <f t="shared" si="24"/>
        <v>13390.70088172304</v>
      </c>
      <c r="E102" s="350">
        <f t="shared" si="25"/>
        <v>1339.0700881723042</v>
      </c>
      <c r="F102" s="351">
        <f t="shared" si="26"/>
        <v>14729.770969895344</v>
      </c>
    </row>
    <row r="103" spans="1:6" x14ac:dyDescent="0.15">
      <c r="A103" s="241" t="s">
        <v>851</v>
      </c>
      <c r="B103" s="273">
        <v>91293.03</v>
      </c>
      <c r="C103" s="349">
        <v>0.20335999941278265</v>
      </c>
      <c r="D103" s="350">
        <f t="shared" si="24"/>
        <v>18565.350527191149</v>
      </c>
      <c r="E103" s="350">
        <f t="shared" si="25"/>
        <v>1856.5350527191149</v>
      </c>
      <c r="F103" s="351">
        <f t="shared" si="26"/>
        <v>20421.885579910264</v>
      </c>
    </row>
    <row r="104" spans="1:6" x14ac:dyDescent="0.15">
      <c r="A104" s="241" t="s">
        <v>852</v>
      </c>
      <c r="B104" s="273">
        <v>241104.78</v>
      </c>
      <c r="C104" s="349">
        <v>0.211775003698772</v>
      </c>
      <c r="D104" s="350">
        <f t="shared" si="24"/>
        <v>51059.965676291613</v>
      </c>
      <c r="E104" s="350">
        <f t="shared" si="25"/>
        <v>5105.9965676291613</v>
      </c>
      <c r="F104" s="351">
        <f t="shared" si="26"/>
        <v>56165.962243920774</v>
      </c>
    </row>
    <row r="105" spans="1:6" x14ac:dyDescent="0.15">
      <c r="A105" s="181" t="s">
        <v>853</v>
      </c>
      <c r="B105" s="273">
        <v>152857.68</v>
      </c>
      <c r="C105" s="349">
        <v>0.21556398897802811</v>
      </c>
      <c r="D105" s="350">
        <f t="shared" si="24"/>
        <v>32950.611246726949</v>
      </c>
      <c r="E105" s="350">
        <f t="shared" si="25"/>
        <v>3295.0611246726949</v>
      </c>
      <c r="F105" s="351">
        <f t="shared" si="26"/>
        <v>36245.672371399647</v>
      </c>
    </row>
    <row r="106" spans="1:6" x14ac:dyDescent="0.15">
      <c r="A106" s="181" t="s">
        <v>854</v>
      </c>
      <c r="B106" s="273">
        <v>85073.049999999988</v>
      </c>
      <c r="C106" s="349">
        <v>0.21654600125472157</v>
      </c>
      <c r="D106" s="350">
        <f t="shared" si="24"/>
        <v>18422.228792042988</v>
      </c>
      <c r="E106" s="350">
        <f t="shared" si="25"/>
        <v>1842.2228792042988</v>
      </c>
      <c r="F106" s="351">
        <f t="shared" si="26"/>
        <v>20264.451671247287</v>
      </c>
    </row>
    <row r="107" spans="1:6" ht="12" thickBot="1" x14ac:dyDescent="0.2">
      <c r="B107" s="353">
        <f>SUM(B96:B106)</f>
        <v>1180185.48</v>
      </c>
      <c r="D107" s="352">
        <f>SUM(D96:D106)</f>
        <v>243471.90392662218</v>
      </c>
      <c r="E107" s="352">
        <f t="shared" ref="E107:F107" si="27">SUM(E96:E106)</f>
        <v>24347.190392662222</v>
      </c>
      <c r="F107" s="352">
        <f t="shared" si="27"/>
        <v>267819.09431928449</v>
      </c>
    </row>
    <row r="108" spans="1:6" ht="12" thickTop="1" x14ac:dyDescent="0.15"/>
  </sheetData>
  <mergeCells count="7">
    <mergeCell ref="B82:D8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P82"/>
  <sheetViews>
    <sheetView zoomScale="115" zoomScaleNormal="115" workbookViewId="0">
      <pane ySplit="6" topLeftCell="A52" activePane="bottomLeft" state="frozen"/>
      <selection pane="bottomLeft" activeCell="H79" sqref="H79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0.5703125" style="181" customWidth="1"/>
    <col min="5" max="5" width="9.85546875" style="181" bestFit="1" customWidth="1"/>
    <col min="6" max="6" width="13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773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728</v>
      </c>
      <c r="B7" s="263"/>
      <c r="C7" s="328">
        <v>79822.56700000001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79822.56700000001</v>
      </c>
      <c r="O7" s="328">
        <f>+C71</f>
        <v>574737.56700000004</v>
      </c>
    </row>
    <row r="8" spans="1:16" x14ac:dyDescent="0.15">
      <c r="A8" s="193" t="s">
        <v>729</v>
      </c>
      <c r="B8" s="193"/>
      <c r="C8" s="329">
        <v>135031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79822.56700000001</v>
      </c>
      <c r="O8" s="329">
        <f>O7+G8-I8-L8</f>
        <v>574737.56700000004</v>
      </c>
    </row>
    <row r="9" spans="1:16" x14ac:dyDescent="0.15">
      <c r="A9" s="193" t="s">
        <v>765</v>
      </c>
      <c r="B9" s="193"/>
      <c r="C9" s="329">
        <v>90010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79822.56700000001</v>
      </c>
      <c r="O9" s="329">
        <f t="shared" ref="O9" si="1">O8+G9-I9-L9</f>
        <v>574737.56700000004</v>
      </c>
    </row>
    <row r="10" spans="1:16" x14ac:dyDescent="0.15">
      <c r="A10" s="193" t="s">
        <v>766</v>
      </c>
      <c r="B10" s="193"/>
      <c r="C10" s="329">
        <v>89958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:N70" si="2">+N9-I10-L10</f>
        <v>79822.56700000001</v>
      </c>
      <c r="O10" s="329">
        <f t="shared" ref="O10:O70" si="3">O9+G10-I10-L10</f>
        <v>574737.56700000004</v>
      </c>
    </row>
    <row r="11" spans="1:16" x14ac:dyDescent="0.15">
      <c r="A11" s="193" t="s">
        <v>767</v>
      </c>
      <c r="B11" s="193"/>
      <c r="C11" s="329">
        <v>179916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si="2"/>
        <v>79822.56700000001</v>
      </c>
      <c r="O11" s="329">
        <f t="shared" si="3"/>
        <v>574737.56700000004</v>
      </c>
    </row>
    <row r="12" spans="1:16" x14ac:dyDescent="0.15">
      <c r="A12" s="193"/>
      <c r="B12" s="193"/>
      <c r="C12" s="329"/>
      <c r="D12" s="200" t="s">
        <v>774</v>
      </c>
      <c r="E12" s="193" t="s">
        <v>54</v>
      </c>
      <c r="F12" s="203" t="s">
        <v>805</v>
      </c>
      <c r="G12" s="329">
        <v>134960</v>
      </c>
      <c r="H12" s="200" t="s">
        <v>774</v>
      </c>
      <c r="I12" s="329">
        <v>9893.9699999999993</v>
      </c>
      <c r="J12" s="193" t="s">
        <v>728</v>
      </c>
      <c r="K12" s="193"/>
      <c r="L12" s="329"/>
      <c r="M12" s="207"/>
      <c r="N12" s="329">
        <f t="shared" si="2"/>
        <v>69928.597000000009</v>
      </c>
      <c r="O12" s="329">
        <f t="shared" si="3"/>
        <v>699803.59700000007</v>
      </c>
    </row>
    <row r="13" spans="1:16" x14ac:dyDescent="0.15">
      <c r="A13" s="193"/>
      <c r="B13" s="193"/>
      <c r="C13" s="329"/>
      <c r="D13" s="200"/>
      <c r="E13" s="193"/>
      <c r="F13" s="203"/>
      <c r="G13" s="329"/>
      <c r="H13" s="200" t="s">
        <v>775</v>
      </c>
      <c r="I13" s="329">
        <v>4707.34</v>
      </c>
      <c r="J13" s="193" t="s">
        <v>728</v>
      </c>
      <c r="K13" s="193"/>
      <c r="L13" s="329"/>
      <c r="M13" s="207"/>
      <c r="N13" s="329">
        <f t="shared" si="2"/>
        <v>65221.257000000012</v>
      </c>
      <c r="O13" s="329">
        <f t="shared" si="3"/>
        <v>695096.2570000001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776</v>
      </c>
      <c r="I14" s="329">
        <v>5713.03</v>
      </c>
      <c r="J14" s="193" t="s">
        <v>728</v>
      </c>
      <c r="K14" s="193" t="s">
        <v>812</v>
      </c>
      <c r="L14" s="329">
        <v>8575.5499999999993</v>
      </c>
      <c r="M14" s="193" t="s">
        <v>728</v>
      </c>
      <c r="N14" s="329">
        <f t="shared" si="2"/>
        <v>50932.677000000011</v>
      </c>
      <c r="O14" s="329">
        <f t="shared" si="3"/>
        <v>680807.67700000003</v>
      </c>
      <c r="P14" s="259"/>
    </row>
    <row r="15" spans="1:16" x14ac:dyDescent="0.15">
      <c r="A15" s="193"/>
      <c r="B15" s="193"/>
      <c r="C15" s="329"/>
      <c r="D15" s="200"/>
      <c r="E15" s="193"/>
      <c r="F15" s="203"/>
      <c r="G15" s="329"/>
      <c r="H15" s="200" t="s">
        <v>777</v>
      </c>
      <c r="I15" s="329">
        <v>6765.01</v>
      </c>
      <c r="J15" s="193" t="s">
        <v>728</v>
      </c>
      <c r="K15" s="193"/>
      <c r="L15" s="329"/>
      <c r="M15" s="207"/>
      <c r="N15" s="329">
        <f t="shared" si="2"/>
        <v>44167.667000000009</v>
      </c>
      <c r="O15" s="329">
        <f t="shared" si="3"/>
        <v>674042.66700000002</v>
      </c>
      <c r="P15" s="259"/>
    </row>
    <row r="16" spans="1:16" x14ac:dyDescent="0.15">
      <c r="A16" s="193"/>
      <c r="B16" s="193"/>
      <c r="C16" s="329"/>
      <c r="D16" s="200"/>
      <c r="E16" s="193"/>
      <c r="F16" s="203"/>
      <c r="G16" s="329"/>
      <c r="H16" s="200" t="s">
        <v>778</v>
      </c>
      <c r="I16" s="329">
        <v>8871</v>
      </c>
      <c r="J16" s="193" t="s">
        <v>728</v>
      </c>
      <c r="K16" s="193"/>
      <c r="L16" s="329"/>
      <c r="M16" s="207"/>
      <c r="N16" s="329">
        <f t="shared" si="2"/>
        <v>35296.667000000009</v>
      </c>
      <c r="O16" s="329">
        <f t="shared" si="3"/>
        <v>665171.66700000002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779</v>
      </c>
      <c r="I17" s="329">
        <v>7646.0099999999993</v>
      </c>
      <c r="J17" s="193" t="s">
        <v>728</v>
      </c>
      <c r="K17" s="193"/>
      <c r="L17" s="329"/>
      <c r="M17" s="207"/>
      <c r="N17" s="329">
        <f t="shared" si="2"/>
        <v>27650.65700000001</v>
      </c>
      <c r="O17" s="329">
        <f t="shared" si="3"/>
        <v>657525.65700000001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780</v>
      </c>
      <c r="I18" s="329">
        <v>10897.759999999998</v>
      </c>
      <c r="J18" s="193" t="s">
        <v>728</v>
      </c>
      <c r="K18" s="193"/>
      <c r="L18" s="329"/>
      <c r="M18" s="207"/>
      <c r="N18" s="329">
        <f t="shared" si="2"/>
        <v>16752.897000000012</v>
      </c>
      <c r="O18" s="329">
        <f t="shared" si="3"/>
        <v>646627.897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781</v>
      </c>
      <c r="I19" s="329">
        <v>16753</v>
      </c>
      <c r="J19" s="193" t="s">
        <v>728</v>
      </c>
      <c r="K19" s="193"/>
      <c r="L19" s="329"/>
      <c r="M19" s="193"/>
      <c r="N19" s="329">
        <f t="shared" si="2"/>
        <v>-0.10299999998824205</v>
      </c>
      <c r="O19" s="329">
        <f t="shared" si="3"/>
        <v>629874.897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781</v>
      </c>
      <c r="I20" s="329">
        <v>4082</v>
      </c>
      <c r="J20" s="193" t="s">
        <v>729</v>
      </c>
      <c r="K20" s="193"/>
      <c r="L20" s="329"/>
      <c r="M20" s="193"/>
      <c r="N20" s="329">
        <f>C8+N19-I20-L20</f>
        <v>130948.897</v>
      </c>
      <c r="O20" s="329">
        <f t="shared" ref="O20:O23" si="4">O19+G20-I20-L20</f>
        <v>625792.897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782</v>
      </c>
      <c r="I21" s="329">
        <v>21563.149999999998</v>
      </c>
      <c r="J21" s="193" t="s">
        <v>729</v>
      </c>
      <c r="K21" s="193" t="s">
        <v>812</v>
      </c>
      <c r="L21" s="329">
        <v>35153.449999999997</v>
      </c>
      <c r="M21" s="193" t="s">
        <v>729</v>
      </c>
      <c r="N21" s="329">
        <f t="shared" ref="N21:N23" si="5">+N20-I21-L21</f>
        <v>74232.297000000006</v>
      </c>
      <c r="O21" s="329">
        <f t="shared" si="4"/>
        <v>569076.29700000002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783</v>
      </c>
      <c r="I22" s="329">
        <v>47643.639999999992</v>
      </c>
      <c r="J22" s="193" t="s">
        <v>729</v>
      </c>
      <c r="K22" s="193"/>
      <c r="L22" s="329"/>
      <c r="M22" s="193"/>
      <c r="N22" s="329">
        <f t="shared" si="5"/>
        <v>26588.657000000014</v>
      </c>
      <c r="O22" s="329">
        <f t="shared" si="4"/>
        <v>521432.65700000001</v>
      </c>
      <c r="P22" s="259"/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784</v>
      </c>
      <c r="I23" s="329">
        <v>12426.38</v>
      </c>
      <c r="J23" s="193" t="s">
        <v>729</v>
      </c>
      <c r="K23" s="193"/>
      <c r="L23" s="329"/>
      <c r="M23" s="207"/>
      <c r="N23" s="329">
        <f t="shared" si="5"/>
        <v>14162.277000000015</v>
      </c>
      <c r="O23" s="329">
        <f t="shared" si="4"/>
        <v>509006.277</v>
      </c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785</v>
      </c>
      <c r="I24" s="329">
        <v>14162</v>
      </c>
      <c r="J24" s="193" t="s">
        <v>729</v>
      </c>
      <c r="K24" s="193"/>
      <c r="L24" s="329"/>
      <c r="M24" s="193"/>
      <c r="N24" s="329">
        <f t="shared" si="2"/>
        <v>0.27700000001459557</v>
      </c>
      <c r="O24" s="329">
        <f t="shared" si="3"/>
        <v>494844.277</v>
      </c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785</v>
      </c>
      <c r="I25" s="329">
        <v>4575</v>
      </c>
      <c r="J25" s="193" t="s">
        <v>765</v>
      </c>
      <c r="K25" s="193"/>
      <c r="L25" s="329"/>
      <c r="M25" s="193"/>
      <c r="N25" s="329">
        <f>C9+N24-I25-L25</f>
        <v>85435.277000000016</v>
      </c>
      <c r="O25" s="329">
        <f t="shared" ref="O25:O28" si="6">O24+G25-I25-L25</f>
        <v>490269.277</v>
      </c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786</v>
      </c>
      <c r="I26" s="329">
        <v>11814.810000000001</v>
      </c>
      <c r="J26" s="193" t="s">
        <v>765</v>
      </c>
      <c r="K26" s="193"/>
      <c r="L26" s="329"/>
      <c r="M26" s="193"/>
      <c r="N26" s="329">
        <f t="shared" ref="N26:N28" si="7">+N25-I26-L26</f>
        <v>73620.467000000019</v>
      </c>
      <c r="O26" s="329">
        <f t="shared" si="6"/>
        <v>478454.467</v>
      </c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787</v>
      </c>
      <c r="I27" s="329">
        <v>13789.189999999999</v>
      </c>
      <c r="J27" s="193" t="s">
        <v>765</v>
      </c>
      <c r="K27" s="193"/>
      <c r="L27" s="329"/>
      <c r="M27" s="193"/>
      <c r="N27" s="329">
        <f t="shared" si="7"/>
        <v>59831.277000000016</v>
      </c>
      <c r="O27" s="329">
        <f t="shared" si="6"/>
        <v>464665.277</v>
      </c>
    </row>
    <row r="28" spans="1:16" x14ac:dyDescent="0.15">
      <c r="A28" s="193"/>
      <c r="B28" s="193"/>
      <c r="C28" s="329"/>
      <c r="D28" s="200" t="s">
        <v>788</v>
      </c>
      <c r="E28" s="193" t="s">
        <v>54</v>
      </c>
      <c r="F28" s="203" t="s">
        <v>806</v>
      </c>
      <c r="G28" s="329">
        <v>134926</v>
      </c>
      <c r="H28" s="200" t="s">
        <v>788</v>
      </c>
      <c r="I28" s="329">
        <v>8623.9999999999982</v>
      </c>
      <c r="J28" s="193" t="s">
        <v>765</v>
      </c>
      <c r="K28" s="193"/>
      <c r="L28" s="329"/>
      <c r="M28" s="193"/>
      <c r="N28" s="329">
        <f t="shared" si="7"/>
        <v>51207.277000000016</v>
      </c>
      <c r="O28" s="329">
        <f t="shared" si="6"/>
        <v>590967.277</v>
      </c>
    </row>
    <row r="29" spans="1:16" x14ac:dyDescent="0.15">
      <c r="A29" s="193"/>
      <c r="B29" s="193"/>
      <c r="C29" s="329"/>
      <c r="D29" s="200" t="s">
        <v>789</v>
      </c>
      <c r="E29" s="193" t="s">
        <v>54</v>
      </c>
      <c r="F29" s="203" t="s">
        <v>807</v>
      </c>
      <c r="G29" s="329">
        <v>134972</v>
      </c>
      <c r="H29" s="200" t="s">
        <v>789</v>
      </c>
      <c r="I29" s="329">
        <v>5544.43</v>
      </c>
      <c r="J29" s="193" t="s">
        <v>765</v>
      </c>
      <c r="K29" s="193"/>
      <c r="L29" s="329"/>
      <c r="M29" s="193"/>
      <c r="N29" s="329">
        <f t="shared" si="2"/>
        <v>45662.847000000016</v>
      </c>
      <c r="O29" s="329">
        <f t="shared" si="3"/>
        <v>720394.84699999995</v>
      </c>
    </row>
    <row r="30" spans="1:16" x14ac:dyDescent="0.15">
      <c r="A30" s="193"/>
      <c r="B30" s="193"/>
      <c r="C30" s="329"/>
      <c r="D30" s="200" t="s">
        <v>790</v>
      </c>
      <c r="E30" s="193" t="s">
        <v>54</v>
      </c>
      <c r="F30" s="203" t="s">
        <v>808</v>
      </c>
      <c r="G30" s="329">
        <v>135076</v>
      </c>
      <c r="H30" s="200" t="s">
        <v>790</v>
      </c>
      <c r="I30" s="329">
        <v>45663</v>
      </c>
      <c r="J30" s="193" t="s">
        <v>765</v>
      </c>
      <c r="K30" s="193"/>
      <c r="L30" s="329"/>
      <c r="M30" s="193"/>
      <c r="N30" s="329">
        <f t="shared" si="2"/>
        <v>-0.15299999998387648</v>
      </c>
      <c r="O30" s="329">
        <f t="shared" si="3"/>
        <v>809807.84699999995</v>
      </c>
    </row>
    <row r="31" spans="1:16" x14ac:dyDescent="0.15">
      <c r="A31" s="193"/>
      <c r="B31" s="193"/>
      <c r="C31" s="329"/>
      <c r="D31" s="200"/>
      <c r="E31" s="193"/>
      <c r="F31" s="203"/>
      <c r="G31" s="329"/>
      <c r="H31" s="200" t="s">
        <v>790</v>
      </c>
      <c r="I31" s="329">
        <v>34831</v>
      </c>
      <c r="J31" s="193" t="s">
        <v>766</v>
      </c>
      <c r="K31" s="193"/>
      <c r="L31" s="329"/>
      <c r="M31" s="193"/>
      <c r="N31" s="329">
        <f>C10+N30-I31-L31</f>
        <v>55126.847000000009</v>
      </c>
      <c r="O31" s="329">
        <f t="shared" ref="O31:O34" si="8">O30+G31-I31-L31</f>
        <v>774976.84699999995</v>
      </c>
    </row>
    <row r="32" spans="1:16" x14ac:dyDescent="0.15">
      <c r="A32" s="193"/>
      <c r="B32" s="198"/>
      <c r="C32" s="329"/>
      <c r="D32" s="200"/>
      <c r="E32" s="193"/>
      <c r="F32" s="203"/>
      <c r="G32" s="329"/>
      <c r="H32" s="200" t="s">
        <v>791</v>
      </c>
      <c r="I32" s="329">
        <v>4689.8599999999997</v>
      </c>
      <c r="J32" s="193" t="s">
        <v>766</v>
      </c>
      <c r="K32" s="193"/>
      <c r="L32" s="329"/>
      <c r="M32" s="193"/>
      <c r="N32" s="329">
        <f t="shared" ref="N32:N34" si="9">+N31-I32-L32</f>
        <v>50436.987000000008</v>
      </c>
      <c r="O32" s="329">
        <f t="shared" si="8"/>
        <v>770286.98699999996</v>
      </c>
    </row>
    <row r="33" spans="1:16" x14ac:dyDescent="0.15">
      <c r="A33" s="193"/>
      <c r="B33" s="198"/>
      <c r="C33" s="329"/>
      <c r="D33" s="200"/>
      <c r="E33" s="193"/>
      <c r="F33" s="203"/>
      <c r="G33" s="329"/>
      <c r="H33" s="200" t="s">
        <v>792</v>
      </c>
      <c r="I33" s="329">
        <v>6903.7799999999988</v>
      </c>
      <c r="J33" s="193" t="s">
        <v>766</v>
      </c>
      <c r="K33" s="193" t="s">
        <v>812</v>
      </c>
      <c r="L33" s="329">
        <v>1672.28</v>
      </c>
      <c r="M33" s="193" t="s">
        <v>766</v>
      </c>
      <c r="N33" s="329">
        <f t="shared" si="9"/>
        <v>41860.927000000011</v>
      </c>
      <c r="O33" s="329">
        <f t="shared" si="8"/>
        <v>761710.92699999991</v>
      </c>
    </row>
    <row r="34" spans="1:16" x14ac:dyDescent="0.15">
      <c r="A34" s="193"/>
      <c r="B34" s="198"/>
      <c r="C34" s="329"/>
      <c r="D34" s="200"/>
      <c r="E34" s="193"/>
      <c r="F34" s="203"/>
      <c r="G34" s="329"/>
      <c r="H34" s="200" t="s">
        <v>793</v>
      </c>
      <c r="I34" s="329">
        <v>9588.39</v>
      </c>
      <c r="J34" s="193" t="s">
        <v>766</v>
      </c>
      <c r="K34" s="193" t="s">
        <v>812</v>
      </c>
      <c r="L34" s="329">
        <v>32273</v>
      </c>
      <c r="M34" s="193" t="s">
        <v>766</v>
      </c>
      <c r="N34" s="329">
        <f t="shared" si="9"/>
        <v>-0.46299999998882413</v>
      </c>
      <c r="O34" s="329">
        <f t="shared" si="8"/>
        <v>719849.53699999989</v>
      </c>
    </row>
    <row r="35" spans="1:16" x14ac:dyDescent="0.15">
      <c r="A35" s="193"/>
      <c r="B35" s="198"/>
      <c r="C35" s="329"/>
      <c r="D35" s="200"/>
      <c r="E35" s="193"/>
      <c r="F35" s="203"/>
      <c r="G35" s="329"/>
      <c r="H35" s="200" t="s">
        <v>793</v>
      </c>
      <c r="I35" s="329"/>
      <c r="J35" s="193"/>
      <c r="K35" s="193" t="s">
        <v>812</v>
      </c>
      <c r="L35" s="329">
        <v>2195</v>
      </c>
      <c r="M35" s="193" t="s">
        <v>767</v>
      </c>
      <c r="N35" s="329">
        <f>C11+N34-I35-L35</f>
        <v>177720.53700000001</v>
      </c>
      <c r="O35" s="329">
        <f t="shared" ref="O35:O39" si="10">O34+G35-I35-L35</f>
        <v>717654.53699999989</v>
      </c>
    </row>
    <row r="36" spans="1:16" x14ac:dyDescent="0.15">
      <c r="A36" s="193"/>
      <c r="B36" s="198"/>
      <c r="C36" s="329"/>
      <c r="D36" s="200"/>
      <c r="E36" s="193"/>
      <c r="F36" s="203"/>
      <c r="G36" s="329"/>
      <c r="H36" s="200" t="s">
        <v>794</v>
      </c>
      <c r="I36" s="329">
        <v>8663.7899999999991</v>
      </c>
      <c r="J36" s="193" t="s">
        <v>767</v>
      </c>
      <c r="K36" s="193"/>
      <c r="L36" s="329"/>
      <c r="M36" s="193"/>
      <c r="N36" s="329">
        <f t="shared" ref="N36:N39" si="11">+N35-I36-L36</f>
        <v>169056.747</v>
      </c>
      <c r="O36" s="329">
        <f t="shared" si="10"/>
        <v>708990.74699999986</v>
      </c>
      <c r="P36" s="259"/>
    </row>
    <row r="37" spans="1:16" x14ac:dyDescent="0.15">
      <c r="A37" s="193"/>
      <c r="B37" s="198"/>
      <c r="C37" s="329"/>
      <c r="D37" s="200" t="s">
        <v>795</v>
      </c>
      <c r="E37" s="193" t="s">
        <v>54</v>
      </c>
      <c r="F37" s="203" t="s">
        <v>809</v>
      </c>
      <c r="G37" s="329">
        <v>135061</v>
      </c>
      <c r="H37" s="200" t="s">
        <v>795</v>
      </c>
      <c r="I37" s="329">
        <v>6898.2</v>
      </c>
      <c r="J37" s="193" t="s">
        <v>767</v>
      </c>
      <c r="K37" s="193"/>
      <c r="L37" s="329"/>
      <c r="M37" s="193"/>
      <c r="N37" s="329">
        <f t="shared" si="11"/>
        <v>162158.54699999999</v>
      </c>
      <c r="O37" s="329">
        <f t="shared" si="10"/>
        <v>837153.5469999999</v>
      </c>
      <c r="P37" s="259"/>
    </row>
    <row r="38" spans="1:16" x14ac:dyDescent="0.15">
      <c r="A38" s="193"/>
      <c r="B38" s="198"/>
      <c r="C38" s="329"/>
      <c r="D38" s="200"/>
      <c r="E38" s="193"/>
      <c r="F38" s="205"/>
      <c r="G38" s="329"/>
      <c r="H38" s="200" t="s">
        <v>796</v>
      </c>
      <c r="I38" s="329">
        <v>9055.9599999999991</v>
      </c>
      <c r="J38" s="193" t="s">
        <v>767</v>
      </c>
      <c r="K38" s="193" t="s">
        <v>812</v>
      </c>
      <c r="L38" s="329">
        <v>23573.279999999999</v>
      </c>
      <c r="M38" s="193" t="s">
        <v>767</v>
      </c>
      <c r="N38" s="329">
        <f t="shared" si="11"/>
        <v>129529.307</v>
      </c>
      <c r="O38" s="329">
        <f t="shared" si="10"/>
        <v>804524.30699999991</v>
      </c>
      <c r="P38" s="259"/>
    </row>
    <row r="39" spans="1:16" x14ac:dyDescent="0.15">
      <c r="A39" s="193"/>
      <c r="B39" s="198"/>
      <c r="C39" s="329"/>
      <c r="D39" s="200"/>
      <c r="E39" s="193"/>
      <c r="F39" s="205"/>
      <c r="G39" s="329"/>
      <c r="H39" s="200" t="s">
        <v>796</v>
      </c>
      <c r="I39" s="329"/>
      <c r="J39" s="193"/>
      <c r="K39" s="193" t="s">
        <v>812</v>
      </c>
      <c r="L39" s="329">
        <v>799.03</v>
      </c>
      <c r="M39" s="193" t="s">
        <v>767</v>
      </c>
      <c r="N39" s="329">
        <f t="shared" si="11"/>
        <v>128730.277</v>
      </c>
      <c r="O39" s="329">
        <f t="shared" si="10"/>
        <v>803725.27699999989</v>
      </c>
      <c r="P39" s="259"/>
    </row>
    <row r="40" spans="1:16" x14ac:dyDescent="0.15">
      <c r="A40" s="193"/>
      <c r="B40" s="198"/>
      <c r="C40" s="329"/>
      <c r="D40" s="200"/>
      <c r="E40" s="193"/>
      <c r="F40" s="205"/>
      <c r="G40" s="329"/>
      <c r="H40" s="200" t="s">
        <v>797</v>
      </c>
      <c r="I40" s="329">
        <v>8725.61</v>
      </c>
      <c r="J40" s="193" t="s">
        <v>767</v>
      </c>
      <c r="K40" s="193"/>
      <c r="L40" s="329"/>
      <c r="M40" s="193"/>
      <c r="N40" s="329">
        <f t="shared" si="2"/>
        <v>120004.667</v>
      </c>
      <c r="O40" s="329">
        <f t="shared" si="3"/>
        <v>794999.6669999999</v>
      </c>
      <c r="P40" s="259"/>
    </row>
    <row r="41" spans="1:16" x14ac:dyDescent="0.15">
      <c r="A41" s="193"/>
      <c r="B41" s="198"/>
      <c r="C41" s="329"/>
      <c r="D41" s="200"/>
      <c r="E41" s="193"/>
      <c r="F41" s="205"/>
      <c r="G41" s="329"/>
      <c r="H41" s="200" t="s">
        <v>798</v>
      </c>
      <c r="I41" s="329">
        <v>8135.92</v>
      </c>
      <c r="J41" s="193" t="s">
        <v>767</v>
      </c>
      <c r="K41" s="193"/>
      <c r="L41" s="329"/>
      <c r="M41" s="193"/>
      <c r="N41" s="329">
        <f t="shared" si="2"/>
        <v>111868.747</v>
      </c>
      <c r="O41" s="329">
        <f t="shared" si="3"/>
        <v>786863.74699999986</v>
      </c>
      <c r="P41" s="259"/>
    </row>
    <row r="42" spans="1:16" x14ac:dyDescent="0.15">
      <c r="A42" s="193"/>
      <c r="B42" s="198"/>
      <c r="C42" s="329"/>
      <c r="D42" s="200"/>
      <c r="E42" s="193"/>
      <c r="F42" s="205"/>
      <c r="G42" s="329"/>
      <c r="H42" s="200" t="s">
        <v>799</v>
      </c>
      <c r="I42" s="329">
        <v>4386.7700000000004</v>
      </c>
      <c r="J42" s="193" t="s">
        <v>767</v>
      </c>
      <c r="K42" s="193" t="s">
        <v>812</v>
      </c>
      <c r="L42" s="329">
        <v>34782.559999999998</v>
      </c>
      <c r="M42" s="193" t="s">
        <v>767</v>
      </c>
      <c r="N42" s="329">
        <f t="shared" si="2"/>
        <v>72699.417000000001</v>
      </c>
      <c r="O42" s="329">
        <f t="shared" si="3"/>
        <v>747694.4169999999</v>
      </c>
      <c r="P42" s="259"/>
    </row>
    <row r="43" spans="1:16" x14ac:dyDescent="0.15">
      <c r="A43" s="193"/>
      <c r="B43" s="198"/>
      <c r="C43" s="329"/>
      <c r="D43" s="200"/>
      <c r="E43" s="193"/>
      <c r="F43" s="205"/>
      <c r="G43" s="329"/>
      <c r="H43" s="200" t="s">
        <v>799</v>
      </c>
      <c r="I43" s="329"/>
      <c r="J43" s="193"/>
      <c r="K43" s="193" t="s">
        <v>812</v>
      </c>
      <c r="L43" s="329">
        <v>15959.31</v>
      </c>
      <c r="M43" s="193" t="s">
        <v>767</v>
      </c>
      <c r="N43" s="329">
        <f t="shared" si="2"/>
        <v>56740.107000000004</v>
      </c>
      <c r="O43" s="329">
        <f t="shared" si="3"/>
        <v>731735.10699999984</v>
      </c>
      <c r="P43" s="259"/>
    </row>
    <row r="44" spans="1:16" x14ac:dyDescent="0.15">
      <c r="A44" s="193"/>
      <c r="B44" s="198"/>
      <c r="C44" s="329"/>
      <c r="D44" s="200"/>
      <c r="E44" s="193"/>
      <c r="F44" s="203"/>
      <c r="G44" s="329"/>
      <c r="H44" s="200" t="s">
        <v>799</v>
      </c>
      <c r="I44" s="329"/>
      <c r="J44" s="193"/>
      <c r="K44" s="193" t="s">
        <v>812</v>
      </c>
      <c r="L44" s="329">
        <v>866.77</v>
      </c>
      <c r="M44" s="193" t="s">
        <v>767</v>
      </c>
      <c r="N44" s="329">
        <f t="shared" si="2"/>
        <v>55873.337000000007</v>
      </c>
      <c r="O44" s="329">
        <f t="shared" si="3"/>
        <v>730868.33699999982</v>
      </c>
      <c r="P44" s="259"/>
    </row>
    <row r="45" spans="1:16" x14ac:dyDescent="0.15">
      <c r="A45" s="193"/>
      <c r="B45" s="198"/>
      <c r="C45" s="329"/>
      <c r="D45" s="200"/>
      <c r="E45" s="193"/>
      <c r="F45" s="205"/>
      <c r="G45" s="329"/>
      <c r="H45" s="200" t="s">
        <v>800</v>
      </c>
      <c r="I45" s="329">
        <v>4530.3900000000003</v>
      </c>
      <c r="J45" s="193" t="s">
        <v>767</v>
      </c>
      <c r="K45" s="193" t="s">
        <v>812</v>
      </c>
      <c r="L45" s="329">
        <v>30738.799999999999</v>
      </c>
      <c r="M45" s="193" t="s">
        <v>767</v>
      </c>
      <c r="N45" s="329">
        <f t="shared" si="2"/>
        <v>20604.147000000008</v>
      </c>
      <c r="O45" s="329">
        <f t="shared" si="3"/>
        <v>695599.14699999976</v>
      </c>
      <c r="P45" s="259"/>
    </row>
    <row r="46" spans="1:16" x14ac:dyDescent="0.15">
      <c r="A46" s="193"/>
      <c r="B46" s="198"/>
      <c r="C46" s="329"/>
      <c r="D46" s="200"/>
      <c r="E46" s="193"/>
      <c r="F46" s="205"/>
      <c r="G46" s="329"/>
      <c r="H46" s="200" t="s">
        <v>800</v>
      </c>
      <c r="I46" s="329"/>
      <c r="J46" s="193"/>
      <c r="K46" s="193" t="s">
        <v>812</v>
      </c>
      <c r="L46" s="329">
        <v>1073.9100000000001</v>
      </c>
      <c r="M46" s="193" t="s">
        <v>767</v>
      </c>
      <c r="N46" s="329">
        <f t="shared" si="2"/>
        <v>19530.237000000008</v>
      </c>
      <c r="O46" s="329">
        <f t="shared" si="3"/>
        <v>694525.23699999973</v>
      </c>
      <c r="P46" s="259"/>
    </row>
    <row r="47" spans="1:16" x14ac:dyDescent="0.15">
      <c r="A47" s="193"/>
      <c r="B47" s="198"/>
      <c r="C47" s="329"/>
      <c r="D47" s="200"/>
      <c r="E47" s="193"/>
      <c r="F47" s="205"/>
      <c r="G47" s="329"/>
      <c r="H47" s="200" t="s">
        <v>800</v>
      </c>
      <c r="I47" s="329"/>
      <c r="J47" s="193"/>
      <c r="K47" s="193" t="s">
        <v>812</v>
      </c>
      <c r="L47" s="329">
        <v>19530</v>
      </c>
      <c r="M47" s="193" t="s">
        <v>767</v>
      </c>
      <c r="N47" s="329">
        <f t="shared" si="2"/>
        <v>0.23700000000826549</v>
      </c>
      <c r="O47" s="329">
        <f t="shared" si="3"/>
        <v>674995.23699999973</v>
      </c>
      <c r="P47" s="259"/>
    </row>
    <row r="48" spans="1:16" x14ac:dyDescent="0.15">
      <c r="A48" s="193"/>
      <c r="B48" s="198"/>
      <c r="C48" s="329"/>
      <c r="D48" s="200"/>
      <c r="E48" s="193"/>
      <c r="F48" s="205"/>
      <c r="G48" s="329"/>
      <c r="H48" s="200" t="s">
        <v>800</v>
      </c>
      <c r="I48" s="329"/>
      <c r="J48" s="193"/>
      <c r="K48" s="193" t="s">
        <v>812</v>
      </c>
      <c r="L48" s="329">
        <v>9830</v>
      </c>
      <c r="M48" s="203" t="s">
        <v>805</v>
      </c>
      <c r="N48" s="329">
        <f>G12+N47-I48-L48</f>
        <v>125130.23700000002</v>
      </c>
      <c r="O48" s="329">
        <f t="shared" ref="O48:O51" si="12">O47+G48-I48-L48</f>
        <v>665165.23699999973</v>
      </c>
      <c r="P48" s="259"/>
    </row>
    <row r="49" spans="1:16" x14ac:dyDescent="0.15">
      <c r="A49" s="193"/>
      <c r="B49" s="198"/>
      <c r="C49" s="329"/>
      <c r="D49" s="200"/>
      <c r="E49" s="193"/>
      <c r="F49" s="203"/>
      <c r="G49" s="329"/>
      <c r="H49" s="200" t="s">
        <v>800</v>
      </c>
      <c r="I49" s="329"/>
      <c r="J49" s="193"/>
      <c r="K49" s="193" t="s">
        <v>812</v>
      </c>
      <c r="L49" s="329">
        <v>25574.04</v>
      </c>
      <c r="M49" s="203" t="s">
        <v>805</v>
      </c>
      <c r="N49" s="329">
        <f t="shared" ref="N49:N51" si="13">+N48-I49-L49</f>
        <v>99556.197000000015</v>
      </c>
      <c r="O49" s="329">
        <f t="shared" si="12"/>
        <v>639591.19699999969</v>
      </c>
      <c r="P49" s="259"/>
    </row>
    <row r="50" spans="1:16" x14ac:dyDescent="0.15">
      <c r="A50" s="193"/>
      <c r="B50" s="198"/>
      <c r="C50" s="329"/>
      <c r="D50" s="200"/>
      <c r="E50" s="193"/>
      <c r="F50" s="203"/>
      <c r="G50" s="329"/>
      <c r="H50" s="200" t="s">
        <v>801</v>
      </c>
      <c r="I50" s="329">
        <v>7979.079999999999</v>
      </c>
      <c r="J50" s="203" t="s">
        <v>805</v>
      </c>
      <c r="K50" s="193" t="s">
        <v>812</v>
      </c>
      <c r="L50" s="329">
        <v>14106.25</v>
      </c>
      <c r="M50" s="203" t="s">
        <v>805</v>
      </c>
      <c r="N50" s="329">
        <f t="shared" si="13"/>
        <v>77470.867000000013</v>
      </c>
      <c r="O50" s="329">
        <f t="shared" si="12"/>
        <v>617505.86699999974</v>
      </c>
      <c r="P50" s="259"/>
    </row>
    <row r="51" spans="1:16" x14ac:dyDescent="0.15">
      <c r="A51" s="193"/>
      <c r="B51" s="198"/>
      <c r="C51" s="329"/>
      <c r="D51" s="200"/>
      <c r="E51" s="193"/>
      <c r="F51" s="203"/>
      <c r="G51" s="329"/>
      <c r="H51" s="200" t="s">
        <v>801</v>
      </c>
      <c r="I51" s="329"/>
      <c r="J51" s="193"/>
      <c r="K51" s="193" t="s">
        <v>812</v>
      </c>
      <c r="L51" s="329">
        <v>10974.75</v>
      </c>
      <c r="M51" s="203" t="s">
        <v>805</v>
      </c>
      <c r="N51" s="329">
        <f t="shared" si="13"/>
        <v>66496.117000000013</v>
      </c>
      <c r="O51" s="329">
        <f t="shared" si="12"/>
        <v>606531.11699999974</v>
      </c>
      <c r="P51" s="259"/>
    </row>
    <row r="52" spans="1:16" x14ac:dyDescent="0.15">
      <c r="A52" s="193"/>
      <c r="B52" s="198"/>
      <c r="C52" s="329"/>
      <c r="D52" s="200"/>
      <c r="E52" s="193"/>
      <c r="F52" s="203"/>
      <c r="G52" s="329"/>
      <c r="H52" s="200" t="s">
        <v>801</v>
      </c>
      <c r="I52" s="329"/>
      <c r="J52" s="193"/>
      <c r="K52" s="193" t="s">
        <v>812</v>
      </c>
      <c r="L52" s="329">
        <v>15600.58</v>
      </c>
      <c r="M52" s="203" t="s">
        <v>805</v>
      </c>
      <c r="N52" s="329">
        <f t="shared" si="2"/>
        <v>50895.537000000011</v>
      </c>
      <c r="O52" s="329">
        <f t="shared" si="3"/>
        <v>590930.53699999978</v>
      </c>
      <c r="P52" s="259"/>
    </row>
    <row r="53" spans="1:16" x14ac:dyDescent="0.15">
      <c r="A53" s="193"/>
      <c r="B53" s="198"/>
      <c r="C53" s="329"/>
      <c r="D53" s="200"/>
      <c r="E53" s="193"/>
      <c r="F53" s="203"/>
      <c r="G53" s="329"/>
      <c r="H53" s="200" t="s">
        <v>801</v>
      </c>
      <c r="I53" s="329"/>
      <c r="J53" s="193"/>
      <c r="K53" s="193" t="s">
        <v>812</v>
      </c>
      <c r="L53" s="329">
        <v>23833.39</v>
      </c>
      <c r="M53" s="203" t="s">
        <v>805</v>
      </c>
      <c r="N53" s="329">
        <f t="shared" si="2"/>
        <v>27062.147000000012</v>
      </c>
      <c r="O53" s="329">
        <f t="shared" si="3"/>
        <v>567097.14699999976</v>
      </c>
      <c r="P53" s="259"/>
    </row>
    <row r="54" spans="1:16" x14ac:dyDescent="0.15">
      <c r="A54" s="193"/>
      <c r="B54" s="198"/>
      <c r="C54" s="329"/>
      <c r="D54" s="200" t="s">
        <v>802</v>
      </c>
      <c r="E54" s="193" t="s">
        <v>54</v>
      </c>
      <c r="F54" s="203" t="s">
        <v>810</v>
      </c>
      <c r="G54" s="329">
        <v>135029</v>
      </c>
      <c r="H54" s="200" t="s">
        <v>802</v>
      </c>
      <c r="I54" s="329">
        <v>14418.38</v>
      </c>
      <c r="J54" s="203" t="s">
        <v>805</v>
      </c>
      <c r="K54" s="193" t="s">
        <v>812</v>
      </c>
      <c r="L54" s="329">
        <v>2297.67</v>
      </c>
      <c r="M54" s="203" t="s">
        <v>805</v>
      </c>
      <c r="N54" s="329">
        <f t="shared" ref="N54:N59" si="14">+N53-I54-L54</f>
        <v>10346.097000000012</v>
      </c>
      <c r="O54" s="329">
        <f t="shared" ref="O54:O59" si="15">O53+G54-I54-L54</f>
        <v>685410.09699999972</v>
      </c>
      <c r="P54" s="259"/>
    </row>
    <row r="55" spans="1:16" x14ac:dyDescent="0.15">
      <c r="A55" s="193"/>
      <c r="B55" s="198"/>
      <c r="C55" s="329"/>
      <c r="D55" s="200"/>
      <c r="E55" s="193"/>
      <c r="F55" s="203"/>
      <c r="G55" s="329"/>
      <c r="H55" s="200" t="s">
        <v>802</v>
      </c>
      <c r="I55" s="329"/>
      <c r="J55" s="193"/>
      <c r="K55" s="193" t="s">
        <v>812</v>
      </c>
      <c r="L55" s="329">
        <v>10346</v>
      </c>
      <c r="M55" s="203" t="s">
        <v>805</v>
      </c>
      <c r="N55" s="329">
        <f t="shared" si="14"/>
        <v>9.7000000012485543E-2</v>
      </c>
      <c r="O55" s="329">
        <f t="shared" si="15"/>
        <v>675064.09699999972</v>
      </c>
      <c r="P55" s="259"/>
    </row>
    <row r="56" spans="1:16" x14ac:dyDescent="0.15">
      <c r="A56" s="193"/>
      <c r="B56" s="198"/>
      <c r="C56" s="329"/>
      <c r="D56" s="200"/>
      <c r="E56" s="193"/>
      <c r="F56" s="203"/>
      <c r="G56" s="329"/>
      <c r="H56" s="200" t="s">
        <v>802</v>
      </c>
      <c r="I56" s="329"/>
      <c r="J56" s="193"/>
      <c r="K56" s="193" t="s">
        <v>812</v>
      </c>
      <c r="L56" s="329">
        <v>12631</v>
      </c>
      <c r="M56" s="203" t="s">
        <v>806</v>
      </c>
      <c r="N56" s="329">
        <f>G28+N55-I56-L56</f>
        <v>122295.09700000001</v>
      </c>
      <c r="O56" s="329">
        <f t="shared" si="15"/>
        <v>662433.09699999972</v>
      </c>
      <c r="P56" s="259"/>
    </row>
    <row r="57" spans="1:16" x14ac:dyDescent="0.15">
      <c r="A57" s="193"/>
      <c r="B57" s="198"/>
      <c r="C57" s="329"/>
      <c r="D57" s="200" t="s">
        <v>803</v>
      </c>
      <c r="E57" s="193" t="s">
        <v>54</v>
      </c>
      <c r="F57" s="203" t="s">
        <v>811</v>
      </c>
      <c r="G57" s="329">
        <v>90038</v>
      </c>
      <c r="H57" s="200" t="s">
        <v>803</v>
      </c>
      <c r="I57" s="329">
        <v>9408.51</v>
      </c>
      <c r="J57" s="203" t="s">
        <v>806</v>
      </c>
      <c r="K57" s="193" t="s">
        <v>812</v>
      </c>
      <c r="L57" s="329">
        <v>35390.480000000003</v>
      </c>
      <c r="M57" s="203" t="s">
        <v>806</v>
      </c>
      <c r="N57" s="329">
        <f t="shared" si="14"/>
        <v>77496.107000000018</v>
      </c>
      <c r="O57" s="329">
        <f t="shared" si="15"/>
        <v>707672.10699999973</v>
      </c>
      <c r="P57" s="259"/>
    </row>
    <row r="58" spans="1:16" x14ac:dyDescent="0.15">
      <c r="A58" s="193"/>
      <c r="B58" s="198"/>
      <c r="C58" s="329"/>
      <c r="D58" s="200"/>
      <c r="E58" s="193"/>
      <c r="F58" s="203"/>
      <c r="G58" s="329"/>
      <c r="H58" s="200" t="s">
        <v>804</v>
      </c>
      <c r="I58" s="329">
        <v>6936.36</v>
      </c>
      <c r="J58" s="203" t="s">
        <v>806</v>
      </c>
      <c r="K58" s="193" t="s">
        <v>812</v>
      </c>
      <c r="L58" s="329">
        <v>12721.67</v>
      </c>
      <c r="M58" s="203" t="s">
        <v>806</v>
      </c>
      <c r="N58" s="329">
        <f t="shared" si="14"/>
        <v>57838.077000000019</v>
      </c>
      <c r="O58" s="329">
        <f t="shared" si="15"/>
        <v>688014.0769999997</v>
      </c>
      <c r="P58" s="259"/>
    </row>
    <row r="59" spans="1:16" x14ac:dyDescent="0.15">
      <c r="A59" s="193"/>
      <c r="B59" s="198"/>
      <c r="C59" s="329"/>
      <c r="D59" s="200"/>
      <c r="E59" s="193"/>
      <c r="F59" s="203"/>
      <c r="G59" s="329"/>
      <c r="H59" s="200" t="s">
        <v>804</v>
      </c>
      <c r="I59" s="329"/>
      <c r="J59" s="193"/>
      <c r="K59" s="193" t="s">
        <v>812</v>
      </c>
      <c r="L59" s="329">
        <v>20443.400000000001</v>
      </c>
      <c r="M59" s="203" t="s">
        <v>806</v>
      </c>
      <c r="N59" s="329">
        <f t="shared" si="14"/>
        <v>37394.677000000018</v>
      </c>
      <c r="O59" s="329">
        <f t="shared" si="15"/>
        <v>667570.67699999968</v>
      </c>
      <c r="P59" s="259"/>
    </row>
    <row r="60" spans="1:16" hidden="1" x14ac:dyDescent="0.15">
      <c r="A60" s="193"/>
      <c r="B60" s="198"/>
      <c r="C60" s="329"/>
      <c r="D60" s="200"/>
      <c r="E60" s="193"/>
      <c r="F60" s="203"/>
      <c r="G60" s="329"/>
      <c r="H60" s="200"/>
      <c r="I60" s="329"/>
      <c r="J60" s="193"/>
      <c r="K60" s="193"/>
      <c r="L60" s="329"/>
      <c r="M60" s="193"/>
      <c r="N60" s="329">
        <f t="shared" si="2"/>
        <v>37394.677000000018</v>
      </c>
      <c r="O60" s="329">
        <f t="shared" si="3"/>
        <v>667570.67699999968</v>
      </c>
      <c r="P60" s="259"/>
    </row>
    <row r="61" spans="1:16" hidden="1" x14ac:dyDescent="0.15">
      <c r="A61" s="193"/>
      <c r="B61" s="198"/>
      <c r="C61" s="329"/>
      <c r="D61" s="200"/>
      <c r="E61" s="193"/>
      <c r="F61" s="203"/>
      <c r="G61" s="329"/>
      <c r="H61" s="200"/>
      <c r="I61" s="329"/>
      <c r="J61" s="193"/>
      <c r="K61" s="193"/>
      <c r="L61" s="329"/>
      <c r="M61" s="193"/>
      <c r="N61" s="329">
        <f t="shared" si="2"/>
        <v>37394.677000000018</v>
      </c>
      <c r="O61" s="329">
        <f t="shared" si="3"/>
        <v>667570.67699999968</v>
      </c>
      <c r="P61" s="259"/>
    </row>
    <row r="62" spans="1:16" hidden="1" x14ac:dyDescent="0.15">
      <c r="A62" s="193"/>
      <c r="B62" s="198"/>
      <c r="C62" s="329"/>
      <c r="D62" s="200"/>
      <c r="E62" s="193"/>
      <c r="F62" s="203"/>
      <c r="G62" s="329"/>
      <c r="H62" s="200"/>
      <c r="I62" s="329"/>
      <c r="J62" s="193"/>
      <c r="K62" s="193"/>
      <c r="L62" s="329"/>
      <c r="M62" s="205"/>
      <c r="N62" s="329">
        <f t="shared" si="2"/>
        <v>37394.677000000018</v>
      </c>
      <c r="O62" s="329">
        <f t="shared" si="3"/>
        <v>667570.67699999968</v>
      </c>
      <c r="P62" s="259"/>
    </row>
    <row r="63" spans="1:16" hidden="1" x14ac:dyDescent="0.15">
      <c r="A63" s="193"/>
      <c r="B63" s="198"/>
      <c r="C63" s="329"/>
      <c r="D63" s="200"/>
      <c r="E63" s="193"/>
      <c r="F63" s="203"/>
      <c r="G63" s="329"/>
      <c r="H63" s="200"/>
      <c r="I63" s="329"/>
      <c r="J63" s="193"/>
      <c r="K63" s="193"/>
      <c r="L63" s="329"/>
      <c r="M63" s="205"/>
      <c r="N63" s="329">
        <f t="shared" si="2"/>
        <v>37394.677000000018</v>
      </c>
      <c r="O63" s="329">
        <f t="shared" si="3"/>
        <v>667570.67699999968</v>
      </c>
      <c r="P63" s="259"/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193"/>
      <c r="K64" s="193"/>
      <c r="L64" s="329"/>
      <c r="M64" s="193"/>
      <c r="N64" s="329">
        <f t="shared" si="2"/>
        <v>37394.677000000018</v>
      </c>
      <c r="O64" s="329">
        <f t="shared" si="3"/>
        <v>667570.67699999968</v>
      </c>
      <c r="P64" s="259"/>
    </row>
    <row r="65" spans="1:16" hidden="1" x14ac:dyDescent="0.15">
      <c r="A65" s="193"/>
      <c r="B65" s="193"/>
      <c r="C65" s="329"/>
      <c r="D65" s="204"/>
      <c r="E65" s="193"/>
      <c r="F65" s="193"/>
      <c r="G65" s="329"/>
      <c r="H65" s="204"/>
      <c r="I65" s="329"/>
      <c r="J65" s="193"/>
      <c r="K65" s="193"/>
      <c r="L65" s="329"/>
      <c r="M65" s="203"/>
      <c r="N65" s="329">
        <f t="shared" si="2"/>
        <v>37394.677000000018</v>
      </c>
      <c r="O65" s="329">
        <f t="shared" si="3"/>
        <v>667570.67699999968</v>
      </c>
    </row>
    <row r="66" spans="1:16" hidden="1" x14ac:dyDescent="0.15">
      <c r="A66" s="193"/>
      <c r="B66" s="193"/>
      <c r="C66" s="329"/>
      <c r="D66" s="204"/>
      <c r="E66" s="193"/>
      <c r="F66" s="203"/>
      <c r="G66" s="329"/>
      <c r="H66" s="204"/>
      <c r="I66" s="329"/>
      <c r="J66" s="193"/>
      <c r="K66" s="193"/>
      <c r="L66" s="329"/>
      <c r="M66" s="193"/>
      <c r="N66" s="329">
        <f t="shared" si="2"/>
        <v>37394.677000000018</v>
      </c>
      <c r="O66" s="329">
        <f t="shared" si="3"/>
        <v>667570.67699999968</v>
      </c>
    </row>
    <row r="67" spans="1:16" hidden="1" x14ac:dyDescent="0.15">
      <c r="A67" s="193"/>
      <c r="B67" s="193"/>
      <c r="C67" s="329"/>
      <c r="D67" s="204"/>
      <c r="E67" s="193"/>
      <c r="F67" s="203"/>
      <c r="G67" s="329"/>
      <c r="H67" s="204"/>
      <c r="I67" s="329"/>
      <c r="J67" s="193"/>
      <c r="K67" s="193"/>
      <c r="L67" s="329"/>
      <c r="M67" s="193"/>
      <c r="N67" s="329">
        <f t="shared" si="2"/>
        <v>37394.677000000018</v>
      </c>
      <c r="O67" s="329">
        <f t="shared" si="3"/>
        <v>667570.67699999968</v>
      </c>
    </row>
    <row r="68" spans="1:16" hidden="1" x14ac:dyDescent="0.15">
      <c r="A68" s="193"/>
      <c r="B68" s="193"/>
      <c r="C68" s="329"/>
      <c r="D68" s="204"/>
      <c r="E68" s="193"/>
      <c r="F68" s="203"/>
      <c r="G68" s="329"/>
      <c r="H68" s="204"/>
      <c r="I68" s="329"/>
      <c r="J68" s="193"/>
      <c r="K68" s="193"/>
      <c r="L68" s="329"/>
      <c r="M68" s="193"/>
      <c r="N68" s="329">
        <f t="shared" si="2"/>
        <v>37394.677000000018</v>
      </c>
      <c r="O68" s="329">
        <f t="shared" si="3"/>
        <v>667570.67699999968</v>
      </c>
    </row>
    <row r="69" spans="1:16" hidden="1" x14ac:dyDescent="0.15">
      <c r="A69" s="193"/>
      <c r="B69" s="193"/>
      <c r="C69" s="329"/>
      <c r="D69" s="204"/>
      <c r="E69" s="193"/>
      <c r="F69" s="193"/>
      <c r="G69" s="329"/>
      <c r="H69" s="204"/>
      <c r="I69" s="329"/>
      <c r="J69" s="193"/>
      <c r="K69" s="193"/>
      <c r="L69" s="329"/>
      <c r="M69" s="193"/>
      <c r="N69" s="329">
        <f t="shared" si="2"/>
        <v>37394.677000000018</v>
      </c>
      <c r="O69" s="329">
        <f t="shared" si="3"/>
        <v>667570.67699999968</v>
      </c>
    </row>
    <row r="70" spans="1:16" x14ac:dyDescent="0.15">
      <c r="A70" s="220"/>
      <c r="B70" s="220"/>
      <c r="C70" s="334"/>
      <c r="D70" s="222"/>
      <c r="E70" s="220"/>
      <c r="F70" s="220"/>
      <c r="G70" s="334"/>
      <c r="H70" s="222"/>
      <c r="I70" s="334"/>
      <c r="J70" s="220"/>
      <c r="K70" s="220"/>
      <c r="L70" s="334"/>
      <c r="M70" s="220"/>
      <c r="N70" s="329">
        <f t="shared" si="2"/>
        <v>37394.677000000018</v>
      </c>
      <c r="O70" s="329">
        <f t="shared" si="3"/>
        <v>667570.67699999968</v>
      </c>
    </row>
    <row r="71" spans="1:16" x14ac:dyDescent="0.15">
      <c r="A71" s="224"/>
      <c r="B71" s="224"/>
      <c r="C71" s="335">
        <f>SUM(C7:C70)</f>
        <v>574737.56700000004</v>
      </c>
      <c r="D71" s="224"/>
      <c r="E71" s="224"/>
      <c r="F71" s="224"/>
      <c r="G71" s="335">
        <f>SUM(G7:G69)</f>
        <v>900062</v>
      </c>
      <c r="H71" s="226"/>
      <c r="I71" s="335">
        <f>SUM(I7:I69)</f>
        <v>406286.72000000003</v>
      </c>
      <c r="J71" s="224"/>
      <c r="K71" s="224"/>
      <c r="L71" s="335">
        <f>SUM(L9:L69)</f>
        <v>400942.17</v>
      </c>
      <c r="M71" s="224"/>
      <c r="N71" s="227"/>
      <c r="O71" s="228">
        <f>C71+G71-I71-L71</f>
        <v>667570.67700000014</v>
      </c>
      <c r="P71" s="259"/>
    </row>
    <row r="72" spans="1:16" x14ac:dyDescent="0.15">
      <c r="A72" s="230"/>
      <c r="B72" s="615"/>
      <c r="C72" s="615"/>
      <c r="D72" s="615"/>
      <c r="E72" s="231"/>
      <c r="F72" s="340"/>
      <c r="G72" s="232"/>
      <c r="H72" s="233"/>
      <c r="I72" s="234"/>
      <c r="J72" s="272"/>
      <c r="K72" s="235" t="s">
        <v>200</v>
      </c>
      <c r="L72" s="236">
        <f>+L71+I71</f>
        <v>807228.89</v>
      </c>
      <c r="M72" s="284"/>
      <c r="N72" s="330">
        <f>+N70</f>
        <v>37394.677000000018</v>
      </c>
      <c r="O72" s="331" t="s">
        <v>806</v>
      </c>
      <c r="P72" s="259"/>
    </row>
    <row r="73" spans="1:16" x14ac:dyDescent="0.15">
      <c r="A73" s="181" t="s">
        <v>728</v>
      </c>
      <c r="B73" s="341" t="s">
        <v>772</v>
      </c>
      <c r="C73" s="336"/>
      <c r="D73" s="341"/>
      <c r="E73" s="231" t="s">
        <v>67</v>
      </c>
      <c r="F73" s="340">
        <v>71565698.409999996</v>
      </c>
      <c r="G73" s="232" t="s">
        <v>98</v>
      </c>
      <c r="H73" s="233">
        <v>40477</v>
      </c>
      <c r="I73" s="234" t="s">
        <v>199</v>
      </c>
      <c r="J73" s="273">
        <v>8575.5499999999993</v>
      </c>
      <c r="K73" s="235"/>
      <c r="L73" s="236"/>
      <c r="M73" s="235"/>
      <c r="N73" s="330">
        <f>+G29</f>
        <v>134972</v>
      </c>
      <c r="O73" s="331" t="s">
        <v>807</v>
      </c>
    </row>
    <row r="74" spans="1:16" x14ac:dyDescent="0.15">
      <c r="A74" s="241" t="s">
        <v>729</v>
      </c>
      <c r="B74" s="342" t="s">
        <v>813</v>
      </c>
      <c r="C74" s="336"/>
      <c r="D74" s="341"/>
      <c r="E74" s="231" t="s">
        <v>67</v>
      </c>
      <c r="F74" s="340">
        <v>27222144.390000001</v>
      </c>
      <c r="G74" s="232" t="s">
        <v>98</v>
      </c>
      <c r="H74" s="233">
        <v>40477</v>
      </c>
      <c r="I74" s="234" t="s">
        <v>199</v>
      </c>
      <c r="J74" s="273">
        <v>35153.449999999997</v>
      </c>
      <c r="K74" s="235"/>
      <c r="L74" s="236"/>
      <c r="M74" s="235"/>
      <c r="N74" s="330">
        <f>+G30</f>
        <v>135076</v>
      </c>
      <c r="O74" s="331" t="s">
        <v>808</v>
      </c>
    </row>
    <row r="75" spans="1:16" x14ac:dyDescent="0.15">
      <c r="A75" s="181" t="s">
        <v>766</v>
      </c>
      <c r="B75" s="342" t="s">
        <v>814</v>
      </c>
      <c r="C75" s="336"/>
      <c r="D75" s="341"/>
      <c r="E75" s="231" t="s">
        <v>67</v>
      </c>
      <c r="F75" s="340">
        <v>22002190.460000001</v>
      </c>
      <c r="G75" s="232" t="s">
        <v>98</v>
      </c>
      <c r="H75" s="233">
        <v>40497</v>
      </c>
      <c r="I75" s="234" t="s">
        <v>199</v>
      </c>
      <c r="J75" s="273">
        <v>33945.279999999999</v>
      </c>
      <c r="K75" s="235"/>
      <c r="L75" s="236"/>
      <c r="M75" s="235"/>
      <c r="N75" s="330">
        <f>+G37</f>
        <v>135061</v>
      </c>
      <c r="O75" s="332" t="s">
        <v>809</v>
      </c>
    </row>
    <row r="76" spans="1:16" x14ac:dyDescent="0.15">
      <c r="A76" s="241" t="s">
        <v>767</v>
      </c>
      <c r="B76" s="342" t="s">
        <v>815</v>
      </c>
      <c r="C76" s="336"/>
      <c r="D76" s="341"/>
      <c r="E76" s="231" t="s">
        <v>67</v>
      </c>
      <c r="F76" s="340">
        <v>55662448</v>
      </c>
      <c r="G76" s="232" t="s">
        <v>98</v>
      </c>
      <c r="H76" s="233">
        <v>40519</v>
      </c>
      <c r="I76" s="234" t="s">
        <v>199</v>
      </c>
      <c r="J76" s="273">
        <v>129518.66</v>
      </c>
      <c r="K76" s="235"/>
      <c r="L76" s="236"/>
      <c r="M76" s="235"/>
      <c r="N76" s="330">
        <f>+G54</f>
        <v>135029</v>
      </c>
      <c r="O76" s="331" t="s">
        <v>810</v>
      </c>
    </row>
    <row r="77" spans="1:16" x14ac:dyDescent="0.15">
      <c r="A77" s="181" t="s">
        <v>805</v>
      </c>
      <c r="B77" s="342" t="s">
        <v>816</v>
      </c>
      <c r="C77" s="336"/>
      <c r="D77" s="341"/>
      <c r="E77" s="231" t="s">
        <v>67</v>
      </c>
      <c r="F77" s="340">
        <v>28506104.989999998</v>
      </c>
      <c r="G77" s="232" t="s">
        <v>98</v>
      </c>
      <c r="H77" s="233">
        <v>40525</v>
      </c>
      <c r="I77" s="234" t="s">
        <v>199</v>
      </c>
      <c r="J77" s="273">
        <v>112562.68</v>
      </c>
      <c r="K77" s="235"/>
      <c r="L77" s="236"/>
      <c r="M77" s="235"/>
      <c r="N77" s="330">
        <f>+G57</f>
        <v>90038</v>
      </c>
      <c r="O77" s="331" t="s">
        <v>811</v>
      </c>
    </row>
    <row r="78" spans="1:16" ht="12" customHeight="1" x14ac:dyDescent="0.15">
      <c r="A78" s="181" t="s">
        <v>806</v>
      </c>
      <c r="B78" s="342" t="s">
        <v>817</v>
      </c>
      <c r="C78" s="336"/>
      <c r="D78" s="341"/>
      <c r="E78" s="231" t="s">
        <v>67</v>
      </c>
      <c r="F78" s="340">
        <v>30418381.57</v>
      </c>
      <c r="G78" s="232" t="s">
        <v>98</v>
      </c>
      <c r="H78" s="233">
        <v>40539</v>
      </c>
      <c r="I78" s="234" t="s">
        <v>199</v>
      </c>
      <c r="J78" s="273">
        <v>81186.55</v>
      </c>
      <c r="K78" s="235"/>
      <c r="L78" s="236"/>
      <c r="M78" s="235"/>
      <c r="N78" s="330"/>
      <c r="O78" s="331"/>
    </row>
    <row r="79" spans="1:16" ht="12" customHeight="1" thickBot="1" x14ac:dyDescent="0.2">
      <c r="A79" s="241"/>
      <c r="B79" s="341"/>
      <c r="C79" s="336"/>
      <c r="D79" s="341"/>
      <c r="E79" s="231"/>
      <c r="F79" s="340"/>
      <c r="G79" s="232"/>
      <c r="H79" s="233"/>
      <c r="I79" s="234" t="s">
        <v>54</v>
      </c>
      <c r="J79" s="274">
        <f>SUM(J73:J78)</f>
        <v>400942.17</v>
      </c>
      <c r="K79" s="235"/>
      <c r="L79" s="236"/>
      <c r="M79" s="235"/>
      <c r="N79" s="330"/>
      <c r="O79" s="331"/>
    </row>
    <row r="80" spans="1:16" ht="11.25" customHeight="1" thickTop="1" x14ac:dyDescent="0.15">
      <c r="A80" s="241"/>
      <c r="B80" s="341"/>
      <c r="C80" s="336"/>
      <c r="D80" s="341"/>
      <c r="E80" s="231"/>
      <c r="F80" s="340"/>
      <c r="G80" s="232"/>
      <c r="H80" s="233"/>
      <c r="I80" s="234"/>
      <c r="J80" s="273"/>
      <c r="K80" s="235"/>
      <c r="L80" s="236"/>
      <c r="M80" s="235"/>
      <c r="N80" s="330"/>
      <c r="O80" s="330"/>
    </row>
    <row r="81" spans="1:16" x14ac:dyDescent="0.15">
      <c r="A81" s="241"/>
      <c r="B81" s="341"/>
      <c r="C81" s="336"/>
      <c r="D81" s="341"/>
      <c r="E81" s="231"/>
      <c r="F81" s="340"/>
      <c r="G81" s="232"/>
      <c r="H81" s="233"/>
      <c r="I81" s="234"/>
      <c r="J81" s="273"/>
      <c r="K81" s="235"/>
      <c r="L81" s="236"/>
      <c r="M81" s="266"/>
      <c r="N81" s="228" t="s">
        <v>56</v>
      </c>
      <c r="O81" s="333">
        <f>SUM(N72:N80)</f>
        <v>667570.67700000003</v>
      </c>
      <c r="P81" s="259"/>
    </row>
    <row r="82" spans="1:16" x14ac:dyDescent="0.15">
      <c r="O82" s="180">
        <f>+O81-O71</f>
        <v>0</v>
      </c>
    </row>
  </sheetData>
  <mergeCells count="7">
    <mergeCell ref="B72:D72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P238"/>
  <sheetViews>
    <sheetView zoomScale="115" zoomScaleNormal="115" workbookViewId="0">
      <pane ySplit="6" topLeftCell="A10" activePane="bottomLeft" state="frozen"/>
      <selection pane="bottomLeft" activeCell="A232" sqref="A232:I232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0.5703125" style="181" customWidth="1"/>
    <col min="5" max="5" width="9.85546875" style="181" bestFit="1" customWidth="1"/>
    <col min="6" max="6" width="13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734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689</v>
      </c>
      <c r="B7" s="263"/>
      <c r="C7" s="328">
        <v>12316.507000000003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12316.507000000003</v>
      </c>
      <c r="O7" s="328">
        <f>+C227</f>
        <v>687034.50699999998</v>
      </c>
    </row>
    <row r="8" spans="1:16" x14ac:dyDescent="0.15">
      <c r="A8" s="193" t="s">
        <v>690</v>
      </c>
      <c r="B8" s="193"/>
      <c r="C8" s="329">
        <v>134778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12316.507000000003</v>
      </c>
      <c r="O8" s="329">
        <f>O7+G8-I8-L8</f>
        <v>687034.50699999998</v>
      </c>
    </row>
    <row r="9" spans="1:16" x14ac:dyDescent="0.15">
      <c r="A9" s="193" t="s">
        <v>726</v>
      </c>
      <c r="B9" s="193"/>
      <c r="C9" s="329">
        <v>134884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:N10" si="0">+N8-I9-L9</f>
        <v>12316.507000000003</v>
      </c>
      <c r="O9" s="329">
        <f t="shared" ref="O9:O10" si="1">O8+G9-I9-L9</f>
        <v>687034.50699999998</v>
      </c>
    </row>
    <row r="10" spans="1:16" x14ac:dyDescent="0.15">
      <c r="A10" s="193" t="s">
        <v>727</v>
      </c>
      <c r="B10" s="193"/>
      <c r="C10" s="329">
        <v>135009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si="0"/>
        <v>12316.507000000003</v>
      </c>
      <c r="O10" s="329">
        <f t="shared" si="1"/>
        <v>687034.50699999998</v>
      </c>
    </row>
    <row r="11" spans="1:16" x14ac:dyDescent="0.15">
      <c r="A11" s="193" t="s">
        <v>728</v>
      </c>
      <c r="B11" s="193"/>
      <c r="C11" s="329">
        <v>135016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78" si="2">+N10-I11-L11</f>
        <v>12316.507000000003</v>
      </c>
      <c r="O11" s="329">
        <f t="shared" ref="O11:O78" si="3">O10+G11-I11-L11</f>
        <v>687034.50699999998</v>
      </c>
    </row>
    <row r="12" spans="1:16" x14ac:dyDescent="0.15">
      <c r="A12" s="193" t="s">
        <v>729</v>
      </c>
      <c r="B12" s="193"/>
      <c r="C12" s="329">
        <v>135031</v>
      </c>
      <c r="D12" s="200"/>
      <c r="E12" s="193"/>
      <c r="F12" s="203"/>
      <c r="G12" s="329"/>
      <c r="H12" s="200"/>
      <c r="I12" s="329"/>
      <c r="J12" s="205"/>
      <c r="K12" s="193"/>
      <c r="L12" s="329"/>
      <c r="M12" s="207"/>
      <c r="N12" s="329">
        <f t="shared" si="2"/>
        <v>12316.507000000003</v>
      </c>
      <c r="O12" s="329">
        <f t="shared" si="3"/>
        <v>687034.50699999998</v>
      </c>
    </row>
    <row r="13" spans="1:16" x14ac:dyDescent="0.15">
      <c r="A13" s="193"/>
      <c r="B13" s="193"/>
      <c r="C13" s="329"/>
      <c r="D13" s="200"/>
      <c r="E13" s="193"/>
      <c r="F13" s="203"/>
      <c r="G13" s="329"/>
      <c r="H13" s="200" t="s">
        <v>735</v>
      </c>
      <c r="I13" s="329">
        <v>3819.07</v>
      </c>
      <c r="J13" s="205" t="s">
        <v>689</v>
      </c>
      <c r="K13" s="193"/>
      <c r="L13" s="329"/>
      <c r="M13" s="207"/>
      <c r="N13" s="329">
        <f t="shared" si="2"/>
        <v>8497.4370000000035</v>
      </c>
      <c r="O13" s="329">
        <f t="shared" si="3"/>
        <v>683215.43700000003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736</v>
      </c>
      <c r="I14" s="329">
        <v>3231.08</v>
      </c>
      <c r="J14" s="205" t="s">
        <v>689</v>
      </c>
      <c r="K14" s="193"/>
      <c r="L14" s="329"/>
      <c r="M14" s="207"/>
      <c r="N14" s="329">
        <f t="shared" si="2"/>
        <v>5266.3570000000036</v>
      </c>
      <c r="O14" s="329">
        <f t="shared" si="3"/>
        <v>679984.35700000008</v>
      </c>
      <c r="P14" s="259"/>
    </row>
    <row r="15" spans="1:16" x14ac:dyDescent="0.15">
      <c r="A15" s="193"/>
      <c r="B15" s="193"/>
      <c r="C15" s="329"/>
      <c r="D15" s="200" t="s">
        <v>737</v>
      </c>
      <c r="E15" s="193" t="s">
        <v>54</v>
      </c>
      <c r="F15" s="203" t="s">
        <v>765</v>
      </c>
      <c r="G15" s="329">
        <v>90010</v>
      </c>
      <c r="H15" s="200" t="s">
        <v>737</v>
      </c>
      <c r="I15" s="329">
        <v>4884.04</v>
      </c>
      <c r="J15" s="193" t="s">
        <v>689</v>
      </c>
      <c r="K15" s="193"/>
      <c r="L15" s="329"/>
      <c r="M15" s="207"/>
      <c r="N15" s="329">
        <f t="shared" si="2"/>
        <v>382.31700000000365</v>
      </c>
      <c r="O15" s="329">
        <f t="shared" si="3"/>
        <v>765110.31700000004</v>
      </c>
      <c r="P15" s="259"/>
    </row>
    <row r="16" spans="1:16" x14ac:dyDescent="0.15">
      <c r="A16" s="193"/>
      <c r="B16" s="193"/>
      <c r="C16" s="329"/>
      <c r="D16" s="200" t="s">
        <v>738</v>
      </c>
      <c r="E16" s="193" t="s">
        <v>54</v>
      </c>
      <c r="F16" s="203" t="s">
        <v>766</v>
      </c>
      <c r="G16" s="329">
        <v>89958</v>
      </c>
      <c r="H16" s="200" t="s">
        <v>738</v>
      </c>
      <c r="I16" s="329">
        <v>382</v>
      </c>
      <c r="J16" s="193" t="s">
        <v>689</v>
      </c>
      <c r="K16" s="193"/>
      <c r="L16" s="329"/>
      <c r="M16" s="207"/>
      <c r="N16" s="329">
        <f t="shared" si="2"/>
        <v>0.31700000000364525</v>
      </c>
      <c r="O16" s="329">
        <f t="shared" si="3"/>
        <v>854686.31700000004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738</v>
      </c>
      <c r="I17" s="329">
        <v>21929</v>
      </c>
      <c r="J17" s="193" t="s">
        <v>690</v>
      </c>
      <c r="K17" s="193"/>
      <c r="L17" s="329"/>
      <c r="M17" s="207"/>
      <c r="N17" s="329">
        <f>C8+N16-I17-L17</f>
        <v>112849.31700000001</v>
      </c>
      <c r="O17" s="329">
        <f t="shared" ref="O17:O21" si="4">O16+G17-I17-L17</f>
        <v>832757.31700000004</v>
      </c>
      <c r="P17" s="259"/>
    </row>
    <row r="18" spans="1:16" x14ac:dyDescent="0.15">
      <c r="A18" s="193"/>
      <c r="B18" s="193"/>
      <c r="C18" s="329"/>
      <c r="D18" s="200"/>
      <c r="E18" s="193"/>
      <c r="F18" s="203"/>
      <c r="G18" s="329"/>
      <c r="H18" s="200" t="s">
        <v>739</v>
      </c>
      <c r="I18" s="329">
        <v>10184.57</v>
      </c>
      <c r="J18" s="193" t="s">
        <v>690</v>
      </c>
      <c r="K18" s="193"/>
      <c r="L18" s="329"/>
      <c r="M18" s="207"/>
      <c r="N18" s="329">
        <f t="shared" ref="N18:N21" si="5">+N17-I18-L18</f>
        <v>102664.747</v>
      </c>
      <c r="O18" s="329">
        <f t="shared" si="4"/>
        <v>822572.74700000009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740</v>
      </c>
      <c r="I19" s="329">
        <v>10669</v>
      </c>
      <c r="J19" s="193" t="s">
        <v>690</v>
      </c>
      <c r="K19" s="193" t="s">
        <v>768</v>
      </c>
      <c r="L19" s="329">
        <v>10489.22</v>
      </c>
      <c r="M19" s="193" t="s">
        <v>690</v>
      </c>
      <c r="N19" s="329">
        <f t="shared" si="5"/>
        <v>81506.527000000002</v>
      </c>
      <c r="O19" s="329">
        <f t="shared" si="4"/>
        <v>801414.52700000012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741</v>
      </c>
      <c r="I20" s="329">
        <v>5702.06</v>
      </c>
      <c r="J20" s="193" t="s">
        <v>690</v>
      </c>
      <c r="K20" s="193"/>
      <c r="L20" s="329"/>
      <c r="M20" s="193"/>
      <c r="N20" s="329">
        <f t="shared" si="5"/>
        <v>75804.467000000004</v>
      </c>
      <c r="O20" s="329">
        <f t="shared" si="4"/>
        <v>795712.46700000006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742</v>
      </c>
      <c r="I21" s="329">
        <v>12110.94</v>
      </c>
      <c r="J21" s="193" t="s">
        <v>690</v>
      </c>
      <c r="K21" s="193" t="s">
        <v>768</v>
      </c>
      <c r="L21" s="329">
        <v>32992.86</v>
      </c>
      <c r="M21" s="193" t="s">
        <v>690</v>
      </c>
      <c r="N21" s="329">
        <f t="shared" si="5"/>
        <v>30700.667000000001</v>
      </c>
      <c r="O21" s="329">
        <f t="shared" si="4"/>
        <v>750608.66700000013</v>
      </c>
      <c r="P21" s="259"/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743</v>
      </c>
      <c r="I22" s="329">
        <v>11303.78</v>
      </c>
      <c r="J22" s="193" t="s">
        <v>690</v>
      </c>
      <c r="K22" s="193"/>
      <c r="L22" s="329"/>
      <c r="M22" s="207"/>
      <c r="N22" s="329">
        <f t="shared" si="2"/>
        <v>19396.887000000002</v>
      </c>
      <c r="O22" s="329">
        <f t="shared" si="3"/>
        <v>739304.8870000001</v>
      </c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744</v>
      </c>
      <c r="I23" s="329">
        <v>10215.599999999999</v>
      </c>
      <c r="J23" s="193" t="s">
        <v>690</v>
      </c>
      <c r="K23" s="193"/>
      <c r="L23" s="329"/>
      <c r="M23" s="193"/>
      <c r="N23" s="329">
        <f t="shared" si="2"/>
        <v>9181.2870000000039</v>
      </c>
      <c r="O23" s="329">
        <f t="shared" si="3"/>
        <v>729089.28700000013</v>
      </c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745</v>
      </c>
      <c r="I24" s="329">
        <v>6006.07</v>
      </c>
      <c r="J24" s="193" t="s">
        <v>690</v>
      </c>
      <c r="K24" s="193"/>
      <c r="L24" s="329"/>
      <c r="M24" s="193"/>
      <c r="N24" s="329">
        <f t="shared" si="2"/>
        <v>3175.2170000000042</v>
      </c>
      <c r="O24" s="329">
        <f t="shared" si="3"/>
        <v>723083.21700000018</v>
      </c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746</v>
      </c>
      <c r="I25" s="329">
        <v>3175</v>
      </c>
      <c r="J25" s="193" t="s">
        <v>690</v>
      </c>
      <c r="K25" s="193"/>
      <c r="L25" s="329"/>
      <c r="M25" s="193"/>
      <c r="N25" s="329">
        <f t="shared" si="2"/>
        <v>0.21700000000419095</v>
      </c>
      <c r="O25" s="329">
        <f t="shared" si="3"/>
        <v>719908.21700000018</v>
      </c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746</v>
      </c>
      <c r="I26" s="329">
        <v>59097</v>
      </c>
      <c r="J26" s="193" t="s">
        <v>726</v>
      </c>
      <c r="K26" s="193"/>
      <c r="L26" s="329"/>
      <c r="M26" s="193"/>
      <c r="N26" s="329">
        <f>C9+N25-I26-L26</f>
        <v>75787.217000000004</v>
      </c>
      <c r="O26" s="329">
        <f t="shared" ref="O26:O30" si="6">O25+G26-I26-L26</f>
        <v>660811.21700000018</v>
      </c>
    </row>
    <row r="27" spans="1:16" x14ac:dyDescent="0.15">
      <c r="A27" s="193"/>
      <c r="B27" s="193"/>
      <c r="C27" s="329"/>
      <c r="D27" s="200"/>
      <c r="E27" s="193"/>
      <c r="F27" s="203"/>
      <c r="G27" s="329"/>
      <c r="H27" s="200" t="s">
        <v>747</v>
      </c>
      <c r="I27" s="329">
        <v>10705.689999999999</v>
      </c>
      <c r="J27" s="193" t="s">
        <v>726</v>
      </c>
      <c r="K27" s="193"/>
      <c r="L27" s="329"/>
      <c r="M27" s="193"/>
      <c r="N27" s="329">
        <f t="shared" ref="N27:N30" si="7">+N26-I27-L27</f>
        <v>65081.527000000002</v>
      </c>
      <c r="O27" s="329">
        <f t="shared" si="6"/>
        <v>650105.52700000023</v>
      </c>
    </row>
    <row r="28" spans="1:16" x14ac:dyDescent="0.15">
      <c r="A28" s="193"/>
      <c r="B28" s="193"/>
      <c r="C28" s="329"/>
      <c r="D28" s="200"/>
      <c r="E28" s="193"/>
      <c r="F28" s="203"/>
      <c r="G28" s="329"/>
      <c r="H28" s="200" t="s">
        <v>748</v>
      </c>
      <c r="I28" s="329">
        <v>6901.77</v>
      </c>
      <c r="J28" s="193" t="s">
        <v>726</v>
      </c>
      <c r="K28" s="193"/>
      <c r="L28" s="329"/>
      <c r="M28" s="193"/>
      <c r="N28" s="329">
        <f t="shared" si="7"/>
        <v>58179.756999999998</v>
      </c>
      <c r="O28" s="329">
        <f t="shared" si="6"/>
        <v>643203.75700000022</v>
      </c>
    </row>
    <row r="29" spans="1:16" x14ac:dyDescent="0.15">
      <c r="A29" s="193"/>
      <c r="B29" s="198"/>
      <c r="C29" s="329"/>
      <c r="D29" s="200"/>
      <c r="E29" s="193"/>
      <c r="F29" s="203"/>
      <c r="G29" s="329"/>
      <c r="H29" s="200" t="s">
        <v>749</v>
      </c>
      <c r="I29" s="329">
        <v>7126.31</v>
      </c>
      <c r="J29" s="193" t="s">
        <v>726</v>
      </c>
      <c r="K29" s="193"/>
      <c r="L29" s="329"/>
      <c r="M29" s="193"/>
      <c r="N29" s="329">
        <f t="shared" si="7"/>
        <v>51053.447</v>
      </c>
      <c r="O29" s="329">
        <f t="shared" si="6"/>
        <v>636077.44700000016</v>
      </c>
    </row>
    <row r="30" spans="1:16" x14ac:dyDescent="0.15">
      <c r="A30" s="193"/>
      <c r="B30" s="198"/>
      <c r="C30" s="329"/>
      <c r="D30" s="200"/>
      <c r="E30" s="193"/>
      <c r="F30" s="203"/>
      <c r="G30" s="329"/>
      <c r="H30" s="200" t="s">
        <v>750</v>
      </c>
      <c r="I30" s="329">
        <v>25613.399999999998</v>
      </c>
      <c r="J30" s="193" t="s">
        <v>726</v>
      </c>
      <c r="K30" s="193"/>
      <c r="L30" s="329"/>
      <c r="M30" s="193"/>
      <c r="N30" s="329">
        <f t="shared" si="7"/>
        <v>25440.047000000002</v>
      </c>
      <c r="O30" s="329">
        <f t="shared" si="6"/>
        <v>610464.04700000014</v>
      </c>
    </row>
    <row r="31" spans="1:16" x14ac:dyDescent="0.15">
      <c r="A31" s="193"/>
      <c r="B31" s="198"/>
      <c r="C31" s="329"/>
      <c r="D31" s="200"/>
      <c r="E31" s="193"/>
      <c r="F31" s="203"/>
      <c r="G31" s="329"/>
      <c r="H31" s="200" t="s">
        <v>751</v>
      </c>
      <c r="I31" s="329">
        <v>17433.61</v>
      </c>
      <c r="J31" s="193" t="s">
        <v>726</v>
      </c>
      <c r="K31" s="193"/>
      <c r="L31" s="329"/>
      <c r="M31" s="193"/>
      <c r="N31" s="329">
        <f t="shared" si="2"/>
        <v>8006.4370000000017</v>
      </c>
      <c r="O31" s="329">
        <f t="shared" si="3"/>
        <v>593030.43700000015</v>
      </c>
    </row>
    <row r="32" spans="1:16" x14ac:dyDescent="0.15">
      <c r="A32" s="193"/>
      <c r="B32" s="198"/>
      <c r="C32" s="329"/>
      <c r="D32" s="200"/>
      <c r="E32" s="193"/>
      <c r="F32" s="203"/>
      <c r="G32" s="329"/>
      <c r="H32" s="200" t="s">
        <v>752</v>
      </c>
      <c r="I32" s="329">
        <v>3599.44</v>
      </c>
      <c r="J32" s="193" t="s">
        <v>726</v>
      </c>
      <c r="K32" s="193" t="s">
        <v>768</v>
      </c>
      <c r="L32" s="329">
        <v>4407</v>
      </c>
      <c r="M32" s="193" t="s">
        <v>726</v>
      </c>
      <c r="N32" s="329">
        <f t="shared" si="2"/>
        <v>-2.999999998792191E-3</v>
      </c>
      <c r="O32" s="329">
        <f t="shared" si="3"/>
        <v>585023.99700000021</v>
      </c>
      <c r="P32" s="259"/>
    </row>
    <row r="33" spans="1:16" x14ac:dyDescent="0.15">
      <c r="A33" s="193"/>
      <c r="B33" s="198"/>
      <c r="C33" s="329"/>
      <c r="D33" s="200"/>
      <c r="E33" s="193"/>
      <c r="F33" s="203"/>
      <c r="G33" s="329"/>
      <c r="H33" s="200" t="s">
        <v>752</v>
      </c>
      <c r="I33" s="329"/>
      <c r="J33" s="193"/>
      <c r="K33" s="193" t="s">
        <v>768</v>
      </c>
      <c r="L33" s="329">
        <v>30685</v>
      </c>
      <c r="M33" s="193" t="s">
        <v>727</v>
      </c>
      <c r="N33" s="329">
        <f>C10+N32-I33-L33</f>
        <v>104323.997</v>
      </c>
      <c r="O33" s="329">
        <f t="shared" ref="O33:O36" si="8">O32+G33-I33-L33</f>
        <v>554338.99700000021</v>
      </c>
      <c r="P33" s="259"/>
    </row>
    <row r="34" spans="1:16" x14ac:dyDescent="0.15">
      <c r="A34" s="193"/>
      <c r="B34" s="198"/>
      <c r="C34" s="329"/>
      <c r="D34" s="200"/>
      <c r="E34" s="193"/>
      <c r="F34" s="205"/>
      <c r="G34" s="329"/>
      <c r="H34" s="200" t="s">
        <v>753</v>
      </c>
      <c r="I34" s="329">
        <v>8019.2999999999993</v>
      </c>
      <c r="J34" s="193" t="s">
        <v>727</v>
      </c>
      <c r="K34" s="193"/>
      <c r="L34" s="329"/>
      <c r="M34" s="193"/>
      <c r="N34" s="329">
        <f t="shared" ref="N34:N36" si="9">+N33-I34-L34</f>
        <v>96304.697</v>
      </c>
      <c r="O34" s="329">
        <f t="shared" si="8"/>
        <v>546319.69700000016</v>
      </c>
      <c r="P34" s="259"/>
    </row>
    <row r="35" spans="1:16" x14ac:dyDescent="0.15">
      <c r="A35" s="193"/>
      <c r="B35" s="198"/>
      <c r="C35" s="329"/>
      <c r="D35" s="200"/>
      <c r="E35" s="193"/>
      <c r="F35" s="205"/>
      <c r="G35" s="329"/>
      <c r="H35" s="200" t="s">
        <v>754</v>
      </c>
      <c r="I35" s="329">
        <v>8803.64</v>
      </c>
      <c r="J35" s="193" t="s">
        <v>727</v>
      </c>
      <c r="K35" s="193"/>
      <c r="L35" s="329"/>
      <c r="M35" s="193"/>
      <c r="N35" s="329">
        <f t="shared" si="9"/>
        <v>87501.057000000001</v>
      </c>
      <c r="O35" s="329">
        <f t="shared" si="8"/>
        <v>537516.05700000015</v>
      </c>
      <c r="P35" s="259"/>
    </row>
    <row r="36" spans="1:16" x14ac:dyDescent="0.15">
      <c r="A36" s="193"/>
      <c r="B36" s="198"/>
      <c r="C36" s="329"/>
      <c r="D36" s="200"/>
      <c r="E36" s="193"/>
      <c r="F36" s="205"/>
      <c r="G36" s="329"/>
      <c r="H36" s="200" t="s">
        <v>755</v>
      </c>
      <c r="I36" s="329">
        <v>4910.5099999999993</v>
      </c>
      <c r="J36" s="193" t="s">
        <v>727</v>
      </c>
      <c r="K36" s="193" t="s">
        <v>768</v>
      </c>
      <c r="L36" s="329">
        <v>2498.23</v>
      </c>
      <c r="M36" s="193" t="s">
        <v>727</v>
      </c>
      <c r="N36" s="329">
        <f t="shared" si="9"/>
        <v>80092.31700000001</v>
      </c>
      <c r="O36" s="329">
        <f t="shared" si="8"/>
        <v>530107.31700000016</v>
      </c>
      <c r="P36" s="259"/>
    </row>
    <row r="37" spans="1:16" x14ac:dyDescent="0.15">
      <c r="A37" s="193"/>
      <c r="B37" s="198"/>
      <c r="C37" s="329"/>
      <c r="D37" s="200"/>
      <c r="E37" s="193"/>
      <c r="F37" s="205"/>
      <c r="G37" s="329"/>
      <c r="H37" s="200" t="s">
        <v>756</v>
      </c>
      <c r="I37" s="329">
        <v>8921.66</v>
      </c>
      <c r="J37" s="193" t="s">
        <v>727</v>
      </c>
      <c r="K37" s="193" t="s">
        <v>768</v>
      </c>
      <c r="L37" s="329">
        <v>9023.59</v>
      </c>
      <c r="M37" s="193" t="s">
        <v>727</v>
      </c>
      <c r="N37" s="329">
        <f t="shared" si="2"/>
        <v>62147.06700000001</v>
      </c>
      <c r="O37" s="329">
        <f t="shared" si="3"/>
        <v>512162.06700000016</v>
      </c>
      <c r="P37" s="259"/>
    </row>
    <row r="38" spans="1:16" x14ac:dyDescent="0.15">
      <c r="A38" s="193"/>
      <c r="B38" s="198"/>
      <c r="C38" s="329"/>
      <c r="D38" s="200"/>
      <c r="E38" s="193"/>
      <c r="F38" s="205"/>
      <c r="G38" s="329"/>
      <c r="H38" s="200" t="s">
        <v>757</v>
      </c>
      <c r="I38" s="329">
        <v>10099.82</v>
      </c>
      <c r="J38" s="193" t="s">
        <v>727</v>
      </c>
      <c r="K38" s="193"/>
      <c r="L38" s="329"/>
      <c r="M38" s="193"/>
      <c r="N38" s="329">
        <f t="shared" si="2"/>
        <v>52047.24700000001</v>
      </c>
      <c r="O38" s="329">
        <f t="shared" si="3"/>
        <v>502062.24700000015</v>
      </c>
      <c r="P38" s="259"/>
    </row>
    <row r="39" spans="1:16" x14ac:dyDescent="0.15">
      <c r="A39" s="193"/>
      <c r="B39" s="198"/>
      <c r="C39" s="329"/>
      <c r="D39" s="200" t="s">
        <v>758</v>
      </c>
      <c r="E39" s="193" t="s">
        <v>54</v>
      </c>
      <c r="F39" s="205" t="s">
        <v>767</v>
      </c>
      <c r="G39" s="329">
        <v>179916</v>
      </c>
      <c r="H39" s="200" t="s">
        <v>758</v>
      </c>
      <c r="I39" s="329">
        <v>8819.5299999999988</v>
      </c>
      <c r="J39" s="193" t="s">
        <v>727</v>
      </c>
      <c r="K39" s="193"/>
      <c r="L39" s="329"/>
      <c r="M39" s="193"/>
      <c r="N39" s="329">
        <f t="shared" si="2"/>
        <v>43227.717000000011</v>
      </c>
      <c r="O39" s="329">
        <f t="shared" si="3"/>
        <v>673158.71700000018</v>
      </c>
      <c r="P39" s="259"/>
    </row>
    <row r="40" spans="1:16" x14ac:dyDescent="0.15">
      <c r="A40" s="193"/>
      <c r="B40" s="198"/>
      <c r="C40" s="329"/>
      <c r="D40" s="200"/>
      <c r="E40" s="193"/>
      <c r="F40" s="203"/>
      <c r="G40" s="329"/>
      <c r="H40" s="200" t="s">
        <v>759</v>
      </c>
      <c r="I40" s="329">
        <v>8361.25</v>
      </c>
      <c r="J40" s="193" t="s">
        <v>727</v>
      </c>
      <c r="K40" s="193"/>
      <c r="L40" s="329"/>
      <c r="M40" s="193"/>
      <c r="N40" s="329">
        <f t="shared" si="2"/>
        <v>34866.467000000011</v>
      </c>
      <c r="O40" s="329">
        <f t="shared" si="3"/>
        <v>664797.46700000018</v>
      </c>
      <c r="P40" s="259"/>
    </row>
    <row r="41" spans="1:16" x14ac:dyDescent="0.15">
      <c r="A41" s="193"/>
      <c r="B41" s="198"/>
      <c r="C41" s="329"/>
      <c r="D41" s="200"/>
      <c r="E41" s="193"/>
      <c r="F41" s="205"/>
      <c r="G41" s="329"/>
      <c r="H41" s="200" t="s">
        <v>760</v>
      </c>
      <c r="I41" s="329">
        <v>18038.530000000002</v>
      </c>
      <c r="J41" s="193" t="s">
        <v>727</v>
      </c>
      <c r="K41" s="193"/>
      <c r="L41" s="329"/>
      <c r="M41" s="193"/>
      <c r="N41" s="329">
        <f t="shared" si="2"/>
        <v>16827.937000000009</v>
      </c>
      <c r="O41" s="329">
        <f t="shared" si="3"/>
        <v>646758.93700000015</v>
      </c>
      <c r="P41" s="259"/>
    </row>
    <row r="42" spans="1:16" x14ac:dyDescent="0.15">
      <c r="A42" s="193"/>
      <c r="B42" s="198"/>
      <c r="C42" s="329"/>
      <c r="D42" s="200"/>
      <c r="E42" s="193"/>
      <c r="F42" s="205"/>
      <c r="G42" s="329"/>
      <c r="H42" s="200" t="s">
        <v>761</v>
      </c>
      <c r="I42" s="329">
        <v>7975.5299999999988</v>
      </c>
      <c r="J42" s="193" t="s">
        <v>727</v>
      </c>
      <c r="K42" s="193"/>
      <c r="L42" s="329"/>
      <c r="M42" s="193"/>
      <c r="N42" s="329">
        <f t="shared" si="2"/>
        <v>8852.4070000000102</v>
      </c>
      <c r="O42" s="329">
        <f t="shared" si="3"/>
        <v>638783.40700000012</v>
      </c>
      <c r="P42" s="259"/>
    </row>
    <row r="43" spans="1:16" x14ac:dyDescent="0.15">
      <c r="A43" s="193"/>
      <c r="B43" s="198"/>
      <c r="C43" s="329"/>
      <c r="D43" s="200"/>
      <c r="E43" s="193"/>
      <c r="F43" s="205"/>
      <c r="G43" s="329"/>
      <c r="H43" s="200" t="s">
        <v>762</v>
      </c>
      <c r="I43" s="329">
        <v>3292.67</v>
      </c>
      <c r="J43" s="193" t="s">
        <v>727</v>
      </c>
      <c r="K43" s="193"/>
      <c r="L43" s="329"/>
      <c r="M43" s="193"/>
      <c r="N43" s="329">
        <f t="shared" si="2"/>
        <v>5559.7370000000101</v>
      </c>
      <c r="O43" s="329">
        <f t="shared" si="3"/>
        <v>635490.73700000008</v>
      </c>
      <c r="P43" s="259"/>
    </row>
    <row r="44" spans="1:16" x14ac:dyDescent="0.15">
      <c r="A44" s="193"/>
      <c r="B44" s="198"/>
      <c r="C44" s="329"/>
      <c r="D44" s="200"/>
      <c r="E44" s="193"/>
      <c r="F44" s="203"/>
      <c r="G44" s="329"/>
      <c r="H44" s="200" t="s">
        <v>763</v>
      </c>
      <c r="I44" s="329">
        <v>5560</v>
      </c>
      <c r="J44" s="193" t="s">
        <v>727</v>
      </c>
      <c r="K44" s="193"/>
      <c r="L44" s="329"/>
      <c r="M44" s="193"/>
      <c r="N44" s="329">
        <f t="shared" si="2"/>
        <v>-0.26299999998991552</v>
      </c>
      <c r="O44" s="329">
        <f t="shared" si="3"/>
        <v>629930.73700000008</v>
      </c>
      <c r="P44" s="259"/>
    </row>
    <row r="45" spans="1:16" x14ac:dyDescent="0.15">
      <c r="A45" s="193"/>
      <c r="B45" s="198"/>
      <c r="C45" s="329"/>
      <c r="D45" s="200"/>
      <c r="E45" s="193"/>
      <c r="F45" s="203"/>
      <c r="G45" s="329"/>
      <c r="H45" s="200" t="s">
        <v>763</v>
      </c>
      <c r="I45" s="329">
        <v>2200</v>
      </c>
      <c r="J45" s="193" t="s">
        <v>728</v>
      </c>
      <c r="K45" s="193" t="s">
        <v>768</v>
      </c>
      <c r="L45" s="329">
        <v>33866.51</v>
      </c>
      <c r="M45" s="193" t="s">
        <v>728</v>
      </c>
      <c r="N45" s="329">
        <f>C11+N44-I45-L45</f>
        <v>98949.227000000014</v>
      </c>
      <c r="O45" s="329">
        <f t="shared" ref="O45:O47" si="10">O44+G45-I45-L45</f>
        <v>593864.22700000007</v>
      </c>
      <c r="P45" s="259"/>
    </row>
    <row r="46" spans="1:16" x14ac:dyDescent="0.15">
      <c r="A46" s="193"/>
      <c r="B46" s="198"/>
      <c r="C46" s="329"/>
      <c r="D46" s="200"/>
      <c r="E46" s="193"/>
      <c r="F46" s="203"/>
      <c r="G46" s="329"/>
      <c r="H46" s="200" t="s">
        <v>763</v>
      </c>
      <c r="I46" s="329"/>
      <c r="J46" s="193"/>
      <c r="K46" s="193" t="s">
        <v>768</v>
      </c>
      <c r="L46" s="329">
        <v>11016.06</v>
      </c>
      <c r="M46" s="193" t="s">
        <v>728</v>
      </c>
      <c r="N46" s="329">
        <f t="shared" ref="N46:N47" si="11">+N45-I46-L46</f>
        <v>87933.167000000016</v>
      </c>
      <c r="O46" s="329">
        <f t="shared" si="10"/>
        <v>582848.16700000002</v>
      </c>
      <c r="P46" s="259"/>
    </row>
    <row r="47" spans="1:16" x14ac:dyDescent="0.15">
      <c r="A47" s="193"/>
      <c r="B47" s="198"/>
      <c r="C47" s="329"/>
      <c r="D47" s="200"/>
      <c r="E47" s="193"/>
      <c r="F47" s="203"/>
      <c r="G47" s="329"/>
      <c r="H47" s="200" t="s">
        <v>764</v>
      </c>
      <c r="I47" s="329">
        <v>8110.5999999999985</v>
      </c>
      <c r="J47" s="193" t="s">
        <v>728</v>
      </c>
      <c r="K47" s="193"/>
      <c r="L47" s="329"/>
      <c r="M47" s="193"/>
      <c r="N47" s="329">
        <f t="shared" si="11"/>
        <v>79822.56700000001</v>
      </c>
      <c r="O47" s="329">
        <f t="shared" si="10"/>
        <v>574737.56700000004</v>
      </c>
      <c r="P47" s="259"/>
    </row>
    <row r="48" spans="1:16" hidden="1" x14ac:dyDescent="0.15">
      <c r="A48" s="193"/>
      <c r="B48" s="198"/>
      <c r="C48" s="329"/>
      <c r="D48" s="200"/>
      <c r="E48" s="193"/>
      <c r="F48" s="203"/>
      <c r="G48" s="329"/>
      <c r="H48" s="200"/>
      <c r="I48" s="329"/>
      <c r="J48" s="193"/>
      <c r="K48" s="193"/>
      <c r="L48" s="329"/>
      <c r="M48" s="193"/>
      <c r="N48" s="329">
        <f t="shared" si="2"/>
        <v>79822.56700000001</v>
      </c>
      <c r="O48" s="329">
        <f t="shared" si="3"/>
        <v>574737.56700000004</v>
      </c>
      <c r="P48" s="259"/>
    </row>
    <row r="49" spans="1:16" hidden="1" x14ac:dyDescent="0.15">
      <c r="A49" s="193"/>
      <c r="B49" s="198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2"/>
        <v>79822.56700000001</v>
      </c>
      <c r="O49" s="329">
        <f t="shared" si="3"/>
        <v>574737.56700000004</v>
      </c>
      <c r="P49" s="259"/>
    </row>
    <row r="50" spans="1:16" hidden="1" x14ac:dyDescent="0.15">
      <c r="A50" s="193"/>
      <c r="B50" s="198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2"/>
        <v>79822.56700000001</v>
      </c>
      <c r="O50" s="329">
        <f t="shared" si="3"/>
        <v>574737.56700000004</v>
      </c>
      <c r="P50" s="259"/>
    </row>
    <row r="51" spans="1:16" hidden="1" x14ac:dyDescent="0.15">
      <c r="A51" s="193"/>
      <c r="B51" s="198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193"/>
      <c r="N51" s="329">
        <f t="shared" si="2"/>
        <v>79822.56700000001</v>
      </c>
      <c r="O51" s="329">
        <f t="shared" si="3"/>
        <v>574737.56700000004</v>
      </c>
      <c r="P51" s="259"/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193"/>
      <c r="K52" s="193"/>
      <c r="L52" s="329"/>
      <c r="M52" s="193"/>
      <c r="N52" s="329">
        <f t="shared" si="2"/>
        <v>79822.56700000001</v>
      </c>
      <c r="O52" s="329">
        <f t="shared" si="3"/>
        <v>574737.56700000004</v>
      </c>
      <c r="P52" s="259"/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193"/>
      <c r="K53" s="193"/>
      <c r="L53" s="329"/>
      <c r="M53" s="193"/>
      <c r="N53" s="329">
        <f t="shared" si="2"/>
        <v>79822.56700000001</v>
      </c>
      <c r="O53" s="329">
        <f t="shared" si="3"/>
        <v>574737.56700000004</v>
      </c>
      <c r="P53" s="259"/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193"/>
      <c r="K54" s="193"/>
      <c r="L54" s="329"/>
      <c r="M54" s="193"/>
      <c r="N54" s="329">
        <f t="shared" si="2"/>
        <v>79822.56700000001</v>
      </c>
      <c r="O54" s="329">
        <f t="shared" si="3"/>
        <v>574737.56700000004</v>
      </c>
      <c r="P54" s="259"/>
    </row>
    <row r="55" spans="1:16" hidden="1" x14ac:dyDescent="0.15">
      <c r="A55" s="193"/>
      <c r="B55" s="198"/>
      <c r="C55" s="329"/>
      <c r="D55" s="200"/>
      <c r="E55" s="193"/>
      <c r="F55" s="203"/>
      <c r="G55" s="329"/>
      <c r="H55" s="200"/>
      <c r="I55" s="329"/>
      <c r="J55" s="193"/>
      <c r="K55" s="193"/>
      <c r="L55" s="329"/>
      <c r="M55" s="193"/>
      <c r="N55" s="329">
        <f t="shared" si="2"/>
        <v>79822.56700000001</v>
      </c>
      <c r="O55" s="329">
        <f t="shared" si="3"/>
        <v>574737.56700000004</v>
      </c>
      <c r="P55" s="259"/>
    </row>
    <row r="56" spans="1:16" hidden="1" x14ac:dyDescent="0.15">
      <c r="A56" s="193"/>
      <c r="B56" s="198"/>
      <c r="C56" s="329"/>
      <c r="D56" s="200"/>
      <c r="E56" s="193"/>
      <c r="F56" s="203"/>
      <c r="G56" s="329"/>
      <c r="H56" s="200"/>
      <c r="I56" s="329"/>
      <c r="J56" s="193"/>
      <c r="K56" s="193"/>
      <c r="L56" s="329"/>
      <c r="M56" s="205"/>
      <c r="N56" s="329">
        <f t="shared" si="2"/>
        <v>79822.56700000001</v>
      </c>
      <c r="O56" s="329">
        <f t="shared" si="3"/>
        <v>574737.56700000004</v>
      </c>
      <c r="P56" s="259"/>
    </row>
    <row r="57" spans="1:16" hidden="1" x14ac:dyDescent="0.15">
      <c r="A57" s="193"/>
      <c r="B57" s="198"/>
      <c r="C57" s="329"/>
      <c r="D57" s="200"/>
      <c r="E57" s="193"/>
      <c r="F57" s="203"/>
      <c r="G57" s="329"/>
      <c r="H57" s="200"/>
      <c r="I57" s="329"/>
      <c r="J57" s="193"/>
      <c r="K57" s="193"/>
      <c r="L57" s="329"/>
      <c r="M57" s="205"/>
      <c r="N57" s="329">
        <f t="shared" si="2"/>
        <v>79822.56700000001</v>
      </c>
      <c r="O57" s="329">
        <f t="shared" si="3"/>
        <v>574737.56700000004</v>
      </c>
      <c r="P57" s="259"/>
    </row>
    <row r="58" spans="1:16" hidden="1" x14ac:dyDescent="0.15">
      <c r="A58" s="193"/>
      <c r="B58" s="198"/>
      <c r="C58" s="329"/>
      <c r="D58" s="200"/>
      <c r="E58" s="193"/>
      <c r="F58" s="203"/>
      <c r="G58" s="329"/>
      <c r="H58" s="200"/>
      <c r="I58" s="329"/>
      <c r="J58" s="193"/>
      <c r="K58" s="193"/>
      <c r="L58" s="329"/>
      <c r="M58" s="193"/>
      <c r="N58" s="329">
        <f t="shared" si="2"/>
        <v>79822.56700000001</v>
      </c>
      <c r="O58" s="329">
        <f t="shared" si="3"/>
        <v>574737.56700000004</v>
      </c>
      <c r="P58" s="259"/>
    </row>
    <row r="59" spans="1:16" hidden="1" x14ac:dyDescent="0.15">
      <c r="A59" s="193"/>
      <c r="B59" s="198"/>
      <c r="C59" s="329"/>
      <c r="D59" s="200"/>
      <c r="E59" s="193"/>
      <c r="F59" s="205"/>
      <c r="G59" s="329"/>
      <c r="H59" s="200"/>
      <c r="I59" s="329"/>
      <c r="J59" s="193"/>
      <c r="K59" s="193"/>
      <c r="L59" s="329"/>
      <c r="M59" s="193"/>
      <c r="N59" s="329">
        <f t="shared" si="2"/>
        <v>79822.56700000001</v>
      </c>
      <c r="O59" s="329">
        <f t="shared" si="3"/>
        <v>574737.56700000004</v>
      </c>
      <c r="P59" s="259"/>
    </row>
    <row r="60" spans="1:16" hidden="1" x14ac:dyDescent="0.15">
      <c r="A60" s="193"/>
      <c r="B60" s="198"/>
      <c r="C60" s="329"/>
      <c r="D60" s="200"/>
      <c r="E60" s="193"/>
      <c r="F60" s="205"/>
      <c r="G60" s="329"/>
      <c r="H60" s="200"/>
      <c r="I60" s="329"/>
      <c r="J60" s="193"/>
      <c r="K60" s="193"/>
      <c r="L60" s="329"/>
      <c r="M60" s="193"/>
      <c r="N60" s="329">
        <f t="shared" si="2"/>
        <v>79822.56700000001</v>
      </c>
      <c r="O60" s="329">
        <f t="shared" si="3"/>
        <v>574737.56700000004</v>
      </c>
      <c r="P60" s="259"/>
    </row>
    <row r="61" spans="1:16" hidden="1" x14ac:dyDescent="0.15">
      <c r="A61" s="193"/>
      <c r="B61" s="198"/>
      <c r="C61" s="329"/>
      <c r="D61" s="200"/>
      <c r="E61" s="193"/>
      <c r="F61" s="205"/>
      <c r="G61" s="329"/>
      <c r="H61" s="200"/>
      <c r="I61" s="329"/>
      <c r="J61" s="193"/>
      <c r="K61" s="193"/>
      <c r="L61" s="329"/>
      <c r="M61" s="193"/>
      <c r="N61" s="329">
        <f t="shared" si="2"/>
        <v>79822.56700000001</v>
      </c>
      <c r="O61" s="329">
        <f t="shared" si="3"/>
        <v>574737.56700000004</v>
      </c>
      <c r="P61" s="259"/>
    </row>
    <row r="62" spans="1:16" hidden="1" x14ac:dyDescent="0.15">
      <c r="A62" s="193"/>
      <c r="B62" s="198"/>
      <c r="C62" s="329"/>
      <c r="D62" s="200"/>
      <c r="E62" s="193"/>
      <c r="F62" s="205"/>
      <c r="G62" s="329"/>
      <c r="H62" s="200"/>
      <c r="I62" s="329"/>
      <c r="J62" s="193"/>
      <c r="K62" s="193"/>
      <c r="L62" s="329"/>
      <c r="M62" s="193"/>
      <c r="N62" s="329">
        <f t="shared" si="2"/>
        <v>79822.56700000001</v>
      </c>
      <c r="O62" s="329">
        <f t="shared" si="3"/>
        <v>574737.56700000004</v>
      </c>
      <c r="P62" s="259"/>
    </row>
    <row r="63" spans="1:16" hidden="1" x14ac:dyDescent="0.15">
      <c r="A63" s="193"/>
      <c r="B63" s="198"/>
      <c r="C63" s="329"/>
      <c r="D63" s="200"/>
      <c r="E63" s="193"/>
      <c r="F63" s="203"/>
      <c r="G63" s="329"/>
      <c r="H63" s="200"/>
      <c r="I63" s="329"/>
      <c r="J63" s="193"/>
      <c r="K63" s="193"/>
      <c r="L63" s="329"/>
      <c r="M63" s="193"/>
      <c r="N63" s="329">
        <f t="shared" si="2"/>
        <v>79822.56700000001</v>
      </c>
      <c r="O63" s="329">
        <f t="shared" si="3"/>
        <v>574737.56700000004</v>
      </c>
    </row>
    <row r="64" spans="1:16" hidden="1" x14ac:dyDescent="0.15">
      <c r="A64" s="193"/>
      <c r="B64" s="198"/>
      <c r="C64" s="329"/>
      <c r="D64" s="200"/>
      <c r="E64" s="193"/>
      <c r="F64" s="203"/>
      <c r="G64" s="329"/>
      <c r="H64" s="200"/>
      <c r="I64" s="329"/>
      <c r="J64" s="193"/>
      <c r="K64" s="193"/>
      <c r="L64" s="329"/>
      <c r="M64" s="193"/>
      <c r="N64" s="329">
        <f t="shared" si="2"/>
        <v>79822.56700000001</v>
      </c>
      <c r="O64" s="329">
        <f t="shared" si="3"/>
        <v>574737.56700000004</v>
      </c>
    </row>
    <row r="65" spans="1:16" hidden="1" x14ac:dyDescent="0.15">
      <c r="A65" s="193"/>
      <c r="B65" s="198"/>
      <c r="C65" s="329"/>
      <c r="D65" s="200"/>
      <c r="E65" s="193"/>
      <c r="F65" s="205"/>
      <c r="G65" s="329"/>
      <c r="H65" s="200"/>
      <c r="I65" s="329"/>
      <c r="J65" s="193"/>
      <c r="K65" s="193"/>
      <c r="L65" s="329"/>
      <c r="M65" s="207"/>
      <c r="N65" s="329">
        <f t="shared" si="2"/>
        <v>79822.56700000001</v>
      </c>
      <c r="O65" s="329">
        <f t="shared" si="3"/>
        <v>574737.56700000004</v>
      </c>
    </row>
    <row r="66" spans="1:16" hidden="1" x14ac:dyDescent="0.15">
      <c r="A66" s="193"/>
      <c r="B66" s="198"/>
      <c r="C66" s="329"/>
      <c r="D66" s="200"/>
      <c r="E66" s="193"/>
      <c r="F66" s="205"/>
      <c r="G66" s="329"/>
      <c r="H66" s="200"/>
      <c r="I66" s="329"/>
      <c r="J66" s="193"/>
      <c r="K66" s="193"/>
      <c r="L66" s="329"/>
      <c r="M66" s="193"/>
      <c r="N66" s="329">
        <f t="shared" si="2"/>
        <v>79822.56700000001</v>
      </c>
      <c r="O66" s="329">
        <f t="shared" si="3"/>
        <v>574737.56700000004</v>
      </c>
      <c r="P66" s="259"/>
    </row>
    <row r="67" spans="1:16" hidden="1" x14ac:dyDescent="0.15">
      <c r="A67" s="193"/>
      <c r="B67" s="198"/>
      <c r="C67" s="329"/>
      <c r="D67" s="200"/>
      <c r="E67" s="193"/>
      <c r="F67" s="205"/>
      <c r="G67" s="329"/>
      <c r="H67" s="200"/>
      <c r="I67" s="329"/>
      <c r="J67" s="193"/>
      <c r="K67" s="193"/>
      <c r="L67" s="329"/>
      <c r="M67" s="193"/>
      <c r="N67" s="329">
        <f t="shared" si="2"/>
        <v>79822.56700000001</v>
      </c>
      <c r="O67" s="329">
        <f t="shared" si="3"/>
        <v>574737.56700000004</v>
      </c>
      <c r="P67" s="259"/>
    </row>
    <row r="68" spans="1:16" hidden="1" x14ac:dyDescent="0.15">
      <c r="A68" s="193"/>
      <c r="B68" s="198"/>
      <c r="C68" s="329"/>
      <c r="D68" s="200"/>
      <c r="E68" s="193"/>
      <c r="F68" s="205"/>
      <c r="G68" s="329"/>
      <c r="H68" s="200"/>
      <c r="I68" s="329"/>
      <c r="J68" s="193"/>
      <c r="K68" s="193"/>
      <c r="L68" s="329"/>
      <c r="M68" s="193"/>
      <c r="N68" s="329">
        <f t="shared" si="2"/>
        <v>79822.56700000001</v>
      </c>
      <c r="O68" s="329">
        <f t="shared" si="3"/>
        <v>574737.56700000004</v>
      </c>
      <c r="P68" s="259"/>
    </row>
    <row r="69" spans="1:16" hidden="1" x14ac:dyDescent="0.15">
      <c r="A69" s="193"/>
      <c r="B69" s="198"/>
      <c r="C69" s="329"/>
      <c r="D69" s="200"/>
      <c r="E69" s="193"/>
      <c r="F69" s="205"/>
      <c r="G69" s="329"/>
      <c r="H69" s="200"/>
      <c r="I69" s="329"/>
      <c r="J69" s="193"/>
      <c r="K69" s="193"/>
      <c r="L69" s="329"/>
      <c r="M69" s="193"/>
      <c r="N69" s="329">
        <f t="shared" si="2"/>
        <v>79822.56700000001</v>
      </c>
      <c r="O69" s="329">
        <f t="shared" si="3"/>
        <v>574737.56700000004</v>
      </c>
      <c r="P69" s="259"/>
    </row>
    <row r="70" spans="1:16" hidden="1" x14ac:dyDescent="0.15">
      <c r="A70" s="193"/>
      <c r="B70" s="198"/>
      <c r="C70" s="329"/>
      <c r="D70" s="200"/>
      <c r="E70" s="193"/>
      <c r="F70" s="205"/>
      <c r="G70" s="329"/>
      <c r="H70" s="200"/>
      <c r="I70" s="329"/>
      <c r="J70" s="193"/>
      <c r="K70" s="193"/>
      <c r="L70" s="329"/>
      <c r="M70" s="205"/>
      <c r="N70" s="329">
        <f t="shared" si="2"/>
        <v>79822.56700000001</v>
      </c>
      <c r="O70" s="329">
        <f t="shared" si="3"/>
        <v>574737.56700000004</v>
      </c>
      <c r="P70" s="259"/>
    </row>
    <row r="71" spans="1:16" hidden="1" x14ac:dyDescent="0.15">
      <c r="A71" s="193"/>
      <c r="B71" s="208"/>
      <c r="C71" s="329"/>
      <c r="D71" s="200"/>
      <c r="E71" s="193"/>
      <c r="F71" s="209"/>
      <c r="G71" s="329"/>
      <c r="H71" s="200"/>
      <c r="I71" s="329"/>
      <c r="J71" s="193"/>
      <c r="K71" s="193"/>
      <c r="L71" s="329"/>
      <c r="M71" s="193"/>
      <c r="N71" s="329">
        <f t="shared" si="2"/>
        <v>79822.56700000001</v>
      </c>
      <c r="O71" s="329">
        <f t="shared" si="3"/>
        <v>574737.56700000004</v>
      </c>
    </row>
    <row r="72" spans="1:16" hidden="1" x14ac:dyDescent="0.15">
      <c r="A72" s="193"/>
      <c r="B72" s="208"/>
      <c r="C72" s="329"/>
      <c r="D72" s="200"/>
      <c r="E72" s="193"/>
      <c r="F72" s="209"/>
      <c r="G72" s="329"/>
      <c r="H72" s="200"/>
      <c r="I72" s="329"/>
      <c r="J72" s="193"/>
      <c r="K72" s="193"/>
      <c r="L72" s="329"/>
      <c r="M72" s="193"/>
      <c r="N72" s="329">
        <f t="shared" si="2"/>
        <v>79822.56700000001</v>
      </c>
      <c r="O72" s="329">
        <f t="shared" si="3"/>
        <v>574737.56700000004</v>
      </c>
    </row>
    <row r="73" spans="1:16" hidden="1" x14ac:dyDescent="0.15">
      <c r="A73" s="193"/>
      <c r="B73" s="208"/>
      <c r="C73" s="329"/>
      <c r="D73" s="200"/>
      <c r="E73" s="193"/>
      <c r="F73" s="209"/>
      <c r="G73" s="329"/>
      <c r="H73" s="200"/>
      <c r="I73" s="329"/>
      <c r="J73" s="193"/>
      <c r="K73" s="193"/>
      <c r="L73" s="329"/>
      <c r="M73" s="193"/>
      <c r="N73" s="329">
        <f t="shared" si="2"/>
        <v>79822.56700000001</v>
      </c>
      <c r="O73" s="329">
        <f t="shared" si="3"/>
        <v>574737.56700000004</v>
      </c>
    </row>
    <row r="74" spans="1:16" hidden="1" x14ac:dyDescent="0.15">
      <c r="A74" s="193"/>
      <c r="B74" s="208"/>
      <c r="C74" s="329"/>
      <c r="D74" s="200"/>
      <c r="E74" s="193"/>
      <c r="F74" s="209"/>
      <c r="G74" s="329"/>
      <c r="H74" s="200"/>
      <c r="I74" s="329"/>
      <c r="J74" s="205"/>
      <c r="K74" s="193"/>
      <c r="L74" s="329"/>
      <c r="M74" s="193"/>
      <c r="N74" s="329">
        <f t="shared" si="2"/>
        <v>79822.56700000001</v>
      </c>
      <c r="O74" s="329">
        <f t="shared" si="3"/>
        <v>574737.56700000004</v>
      </c>
    </row>
    <row r="75" spans="1:16" hidden="1" x14ac:dyDescent="0.15">
      <c r="A75" s="193"/>
      <c r="B75" s="210"/>
      <c r="C75" s="329"/>
      <c r="D75" s="204"/>
      <c r="E75" s="203"/>
      <c r="F75" s="193"/>
      <c r="G75" s="329"/>
      <c r="H75" s="200"/>
      <c r="I75" s="329"/>
      <c r="J75" s="193"/>
      <c r="K75" s="193"/>
      <c r="L75" s="329"/>
      <c r="M75" s="205"/>
      <c r="N75" s="329">
        <f t="shared" si="2"/>
        <v>79822.56700000001</v>
      </c>
      <c r="O75" s="329">
        <f t="shared" si="3"/>
        <v>574737.56700000004</v>
      </c>
      <c r="P75" s="259"/>
    </row>
    <row r="76" spans="1:16" hidden="1" x14ac:dyDescent="0.15">
      <c r="A76" s="193"/>
      <c r="B76" s="210"/>
      <c r="C76" s="329"/>
      <c r="D76" s="204"/>
      <c r="E76" s="203"/>
      <c r="F76" s="193"/>
      <c r="G76" s="329"/>
      <c r="H76" s="200"/>
      <c r="I76" s="329"/>
      <c r="J76" s="193"/>
      <c r="K76" s="193"/>
      <c r="L76" s="329"/>
      <c r="M76" s="207"/>
      <c r="N76" s="329">
        <f t="shared" si="2"/>
        <v>79822.56700000001</v>
      </c>
      <c r="O76" s="329">
        <f t="shared" si="3"/>
        <v>574737.56700000004</v>
      </c>
      <c r="P76" s="259"/>
    </row>
    <row r="77" spans="1:16" hidden="1" x14ac:dyDescent="0.15">
      <c r="A77" s="193"/>
      <c r="B77" s="210"/>
      <c r="C77" s="329"/>
      <c r="D77" s="200"/>
      <c r="E77" s="193"/>
      <c r="F77" s="203"/>
      <c r="G77" s="329"/>
      <c r="H77" s="200"/>
      <c r="I77" s="329"/>
      <c r="J77" s="193"/>
      <c r="K77" s="193"/>
      <c r="L77" s="329"/>
      <c r="M77" s="207"/>
      <c r="N77" s="329">
        <f t="shared" si="2"/>
        <v>79822.56700000001</v>
      </c>
      <c r="O77" s="329">
        <f t="shared" si="3"/>
        <v>574737.56700000004</v>
      </c>
    </row>
    <row r="78" spans="1:16" hidden="1" x14ac:dyDescent="0.15">
      <c r="A78" s="193"/>
      <c r="B78" s="210"/>
      <c r="C78" s="329"/>
      <c r="D78" s="200"/>
      <c r="E78" s="193"/>
      <c r="F78" s="203"/>
      <c r="G78" s="329"/>
      <c r="H78" s="200"/>
      <c r="I78" s="329"/>
      <c r="J78" s="193"/>
      <c r="K78" s="193"/>
      <c r="L78" s="329"/>
      <c r="M78" s="207"/>
      <c r="N78" s="329">
        <f t="shared" si="2"/>
        <v>79822.56700000001</v>
      </c>
      <c r="O78" s="329">
        <f t="shared" si="3"/>
        <v>574737.56700000004</v>
      </c>
    </row>
    <row r="79" spans="1:16" hidden="1" x14ac:dyDescent="0.15">
      <c r="A79" s="211"/>
      <c r="B79" s="211"/>
      <c r="C79" s="329"/>
      <c r="D79" s="204"/>
      <c r="E79" s="193"/>
      <c r="F79" s="212"/>
      <c r="G79" s="329"/>
      <c r="H79" s="200"/>
      <c r="I79" s="329"/>
      <c r="J79" s="193"/>
      <c r="K79" s="193"/>
      <c r="L79" s="329"/>
      <c r="M79" s="207"/>
      <c r="N79" s="329">
        <f t="shared" ref="N79:N142" si="12">+N78-I79-L79</f>
        <v>79822.56700000001</v>
      </c>
      <c r="O79" s="329">
        <f t="shared" ref="O79:O142" si="13">O78+G79-I79-L79</f>
        <v>574737.56700000004</v>
      </c>
    </row>
    <row r="80" spans="1:16" hidden="1" x14ac:dyDescent="0.15">
      <c r="A80" s="211"/>
      <c r="B80" s="211"/>
      <c r="C80" s="329"/>
      <c r="D80" s="204"/>
      <c r="E80" s="193"/>
      <c r="F80" s="212"/>
      <c r="G80" s="329"/>
      <c r="H80" s="200"/>
      <c r="I80" s="329"/>
      <c r="J80" s="203"/>
      <c r="K80" s="193"/>
      <c r="L80" s="329"/>
      <c r="M80" s="203"/>
      <c r="N80" s="329">
        <f t="shared" si="12"/>
        <v>79822.56700000001</v>
      </c>
      <c r="O80" s="329">
        <f t="shared" si="13"/>
        <v>574737.56700000004</v>
      </c>
    </row>
    <row r="81" spans="1:16" hidden="1" x14ac:dyDescent="0.15">
      <c r="A81" s="211"/>
      <c r="B81" s="211"/>
      <c r="C81" s="329"/>
      <c r="D81" s="204"/>
      <c r="E81" s="193"/>
      <c r="F81" s="212"/>
      <c r="G81" s="329"/>
      <c r="H81" s="200"/>
      <c r="I81" s="329"/>
      <c r="J81" s="205"/>
      <c r="K81" s="193"/>
      <c r="L81" s="329"/>
      <c r="M81" s="203"/>
      <c r="N81" s="329">
        <f t="shared" si="12"/>
        <v>79822.56700000001</v>
      </c>
      <c r="O81" s="329">
        <f t="shared" si="13"/>
        <v>574737.56700000004</v>
      </c>
    </row>
    <row r="82" spans="1:16" hidden="1" x14ac:dyDescent="0.15">
      <c r="A82" s="211"/>
      <c r="B82" s="211"/>
      <c r="C82" s="329"/>
      <c r="D82" s="204"/>
      <c r="E82" s="193"/>
      <c r="F82" s="212"/>
      <c r="G82" s="329"/>
      <c r="H82" s="200"/>
      <c r="I82" s="329"/>
      <c r="J82" s="205"/>
      <c r="K82" s="193"/>
      <c r="L82" s="329"/>
      <c r="M82" s="207"/>
      <c r="N82" s="329">
        <f t="shared" si="12"/>
        <v>79822.56700000001</v>
      </c>
      <c r="O82" s="329">
        <f t="shared" si="13"/>
        <v>574737.56700000004</v>
      </c>
    </row>
    <row r="83" spans="1:16" hidden="1" x14ac:dyDescent="0.15">
      <c r="A83" s="205"/>
      <c r="B83" s="208"/>
      <c r="C83" s="329"/>
      <c r="D83" s="200"/>
      <c r="E83" s="193"/>
      <c r="F83" s="203"/>
      <c r="G83" s="329"/>
      <c r="H83" s="200"/>
      <c r="I83" s="329"/>
      <c r="J83" s="205"/>
      <c r="K83" s="193"/>
      <c r="L83" s="329"/>
      <c r="M83" s="207"/>
      <c r="N83" s="329">
        <f t="shared" si="12"/>
        <v>79822.56700000001</v>
      </c>
      <c r="O83" s="329">
        <f t="shared" si="13"/>
        <v>574737.56700000004</v>
      </c>
    </row>
    <row r="84" spans="1:16" hidden="1" x14ac:dyDescent="0.15">
      <c r="A84" s="205"/>
      <c r="B84" s="208"/>
      <c r="C84" s="329"/>
      <c r="D84" s="200"/>
      <c r="E84" s="193"/>
      <c r="F84" s="203"/>
      <c r="G84" s="329"/>
      <c r="H84" s="200"/>
      <c r="I84" s="329"/>
      <c r="J84" s="205"/>
      <c r="K84" s="193"/>
      <c r="L84" s="329"/>
      <c r="M84" s="207"/>
      <c r="N84" s="329">
        <f t="shared" si="12"/>
        <v>79822.56700000001</v>
      </c>
      <c r="O84" s="329">
        <f t="shared" si="13"/>
        <v>574737.56700000004</v>
      </c>
    </row>
    <row r="85" spans="1:16" hidden="1" x14ac:dyDescent="0.15">
      <c r="A85" s="205"/>
      <c r="B85" s="208"/>
      <c r="C85" s="329"/>
      <c r="D85" s="200"/>
      <c r="E85" s="193"/>
      <c r="F85" s="205"/>
      <c r="G85" s="329"/>
      <c r="H85" s="200"/>
      <c r="I85" s="329"/>
      <c r="J85" s="205"/>
      <c r="K85" s="193"/>
      <c r="L85" s="329"/>
      <c r="M85" s="207"/>
      <c r="N85" s="329">
        <f t="shared" si="12"/>
        <v>79822.56700000001</v>
      </c>
      <c r="O85" s="329">
        <f t="shared" si="13"/>
        <v>574737.56700000004</v>
      </c>
      <c r="P85" s="259"/>
    </row>
    <row r="86" spans="1:16" hidden="1" x14ac:dyDescent="0.15">
      <c r="A86" s="205"/>
      <c r="B86" s="208"/>
      <c r="C86" s="329"/>
      <c r="D86" s="200"/>
      <c r="E86" s="193"/>
      <c r="F86" s="193"/>
      <c r="G86" s="329"/>
      <c r="H86" s="200"/>
      <c r="I86" s="329"/>
      <c r="J86" s="205"/>
      <c r="K86" s="193"/>
      <c r="L86" s="329"/>
      <c r="M86" s="207"/>
      <c r="N86" s="329">
        <f t="shared" si="12"/>
        <v>79822.56700000001</v>
      </c>
      <c r="O86" s="329">
        <f t="shared" si="13"/>
        <v>574737.56700000004</v>
      </c>
      <c r="P86" s="259"/>
    </row>
    <row r="87" spans="1:16" hidden="1" x14ac:dyDescent="0.15">
      <c r="A87" s="205"/>
      <c r="B87" s="208"/>
      <c r="C87" s="329"/>
      <c r="D87" s="200"/>
      <c r="E87" s="193"/>
      <c r="F87" s="193"/>
      <c r="G87" s="329"/>
      <c r="H87" s="200"/>
      <c r="I87" s="329"/>
      <c r="J87" s="205"/>
      <c r="K87" s="193"/>
      <c r="L87" s="329"/>
      <c r="M87" s="207"/>
      <c r="N87" s="329">
        <f t="shared" si="12"/>
        <v>79822.56700000001</v>
      </c>
      <c r="O87" s="329">
        <f t="shared" si="13"/>
        <v>574737.56700000004</v>
      </c>
      <c r="P87" s="259"/>
    </row>
    <row r="88" spans="1:16" hidden="1" x14ac:dyDescent="0.15">
      <c r="A88" s="205"/>
      <c r="B88" s="208"/>
      <c r="C88" s="329"/>
      <c r="D88" s="200"/>
      <c r="E88" s="193"/>
      <c r="F88" s="193"/>
      <c r="G88" s="329"/>
      <c r="H88" s="200"/>
      <c r="I88" s="329"/>
      <c r="J88" s="205"/>
      <c r="K88" s="193"/>
      <c r="L88" s="329"/>
      <c r="M88" s="207"/>
      <c r="N88" s="329">
        <f t="shared" si="12"/>
        <v>79822.56700000001</v>
      </c>
      <c r="O88" s="329">
        <f t="shared" si="13"/>
        <v>574737.56700000004</v>
      </c>
      <c r="P88" s="259"/>
    </row>
    <row r="89" spans="1:16" hidden="1" x14ac:dyDescent="0.15">
      <c r="A89" s="205"/>
      <c r="B89" s="208"/>
      <c r="C89" s="329"/>
      <c r="D89" s="200"/>
      <c r="E89" s="193"/>
      <c r="F89" s="193"/>
      <c r="G89" s="329"/>
      <c r="H89" s="200"/>
      <c r="I89" s="329"/>
      <c r="J89" s="205"/>
      <c r="K89" s="193"/>
      <c r="L89" s="329"/>
      <c r="M89" s="207"/>
      <c r="N89" s="329">
        <f t="shared" si="12"/>
        <v>79822.56700000001</v>
      </c>
      <c r="O89" s="329">
        <f t="shared" si="13"/>
        <v>574737.56700000004</v>
      </c>
      <c r="P89" s="259"/>
    </row>
    <row r="90" spans="1:16" hidden="1" x14ac:dyDescent="0.15">
      <c r="A90" s="205"/>
      <c r="B90" s="208"/>
      <c r="C90" s="329"/>
      <c r="D90" s="204"/>
      <c r="E90" s="193"/>
      <c r="F90" s="193"/>
      <c r="G90" s="329"/>
      <c r="H90" s="200"/>
      <c r="I90" s="329"/>
      <c r="J90" s="205"/>
      <c r="K90" s="193"/>
      <c r="L90" s="329"/>
      <c r="M90" s="207"/>
      <c r="N90" s="329">
        <f t="shared" si="12"/>
        <v>79822.56700000001</v>
      </c>
      <c r="O90" s="329">
        <f t="shared" si="13"/>
        <v>574737.56700000004</v>
      </c>
      <c r="P90" s="259"/>
    </row>
    <row r="91" spans="1:16" hidden="1" x14ac:dyDescent="0.15">
      <c r="A91" s="205"/>
      <c r="B91" s="208"/>
      <c r="C91" s="329"/>
      <c r="D91" s="204"/>
      <c r="E91" s="193"/>
      <c r="F91" s="193"/>
      <c r="G91" s="329"/>
      <c r="H91" s="200"/>
      <c r="I91" s="329"/>
      <c r="J91" s="205"/>
      <c r="K91" s="193"/>
      <c r="L91" s="329"/>
      <c r="M91" s="207"/>
      <c r="N91" s="329">
        <f t="shared" si="12"/>
        <v>79822.56700000001</v>
      </c>
      <c r="O91" s="329">
        <f t="shared" si="13"/>
        <v>574737.56700000004</v>
      </c>
      <c r="P91" s="259"/>
    </row>
    <row r="92" spans="1:16" hidden="1" x14ac:dyDescent="0.15">
      <c r="A92" s="205"/>
      <c r="B92" s="208"/>
      <c r="C92" s="329"/>
      <c r="D92" s="204"/>
      <c r="E92" s="193"/>
      <c r="F92" s="193"/>
      <c r="G92" s="329"/>
      <c r="H92" s="200"/>
      <c r="I92" s="329"/>
      <c r="J92" s="205"/>
      <c r="K92" s="193"/>
      <c r="L92" s="329"/>
      <c r="M92" s="207"/>
      <c r="N92" s="329">
        <f t="shared" si="12"/>
        <v>79822.56700000001</v>
      </c>
      <c r="O92" s="329">
        <f t="shared" si="13"/>
        <v>574737.56700000004</v>
      </c>
      <c r="P92" s="259"/>
    </row>
    <row r="93" spans="1:16" hidden="1" x14ac:dyDescent="0.15">
      <c r="A93" s="205"/>
      <c r="B93" s="208"/>
      <c r="C93" s="329"/>
      <c r="D93" s="200"/>
      <c r="E93" s="193"/>
      <c r="F93" s="193"/>
      <c r="G93" s="329"/>
      <c r="H93" s="200"/>
      <c r="I93" s="329"/>
      <c r="J93" s="205"/>
      <c r="K93" s="193"/>
      <c r="L93" s="329"/>
      <c r="M93" s="207"/>
      <c r="N93" s="329">
        <f t="shared" si="12"/>
        <v>79822.56700000001</v>
      </c>
      <c r="O93" s="329">
        <f t="shared" si="13"/>
        <v>574737.56700000004</v>
      </c>
    </row>
    <row r="94" spans="1:16" hidden="1" x14ac:dyDescent="0.15">
      <c r="A94" s="205"/>
      <c r="B94" s="208"/>
      <c r="C94" s="329"/>
      <c r="D94" s="204"/>
      <c r="E94" s="193"/>
      <c r="F94" s="193"/>
      <c r="G94" s="329"/>
      <c r="H94" s="200"/>
      <c r="I94" s="329"/>
      <c r="J94" s="205"/>
      <c r="K94" s="193"/>
      <c r="L94" s="329"/>
      <c r="M94" s="207"/>
      <c r="N94" s="329">
        <f t="shared" si="12"/>
        <v>79822.56700000001</v>
      </c>
      <c r="O94" s="329">
        <f t="shared" si="13"/>
        <v>574737.56700000004</v>
      </c>
    </row>
    <row r="95" spans="1:16" hidden="1" x14ac:dyDescent="0.15">
      <c r="A95" s="205"/>
      <c r="B95" s="208"/>
      <c r="C95" s="329"/>
      <c r="D95" s="204"/>
      <c r="E95" s="193"/>
      <c r="F95" s="193"/>
      <c r="G95" s="329"/>
      <c r="H95" s="200"/>
      <c r="I95" s="329"/>
      <c r="J95" s="205"/>
      <c r="K95" s="193"/>
      <c r="L95" s="329"/>
      <c r="M95" s="207"/>
      <c r="N95" s="329">
        <f t="shared" si="12"/>
        <v>79822.56700000001</v>
      </c>
      <c r="O95" s="329">
        <f t="shared" si="13"/>
        <v>574737.56700000004</v>
      </c>
    </row>
    <row r="96" spans="1:16" hidden="1" x14ac:dyDescent="0.15">
      <c r="A96" s="205"/>
      <c r="B96" s="208"/>
      <c r="C96" s="329"/>
      <c r="D96" s="204"/>
      <c r="E96" s="193"/>
      <c r="F96" s="193"/>
      <c r="G96" s="329"/>
      <c r="H96" s="200"/>
      <c r="I96" s="329"/>
      <c r="J96" s="205"/>
      <c r="K96" s="193"/>
      <c r="L96" s="329"/>
      <c r="M96" s="207"/>
      <c r="N96" s="329">
        <f t="shared" si="12"/>
        <v>79822.56700000001</v>
      </c>
      <c r="O96" s="329">
        <f t="shared" si="13"/>
        <v>574737.56700000004</v>
      </c>
    </row>
    <row r="97" spans="1:15" hidden="1" x14ac:dyDescent="0.15">
      <c r="A97" s="205"/>
      <c r="B97" s="208"/>
      <c r="C97" s="329"/>
      <c r="D97" s="200"/>
      <c r="E97" s="193"/>
      <c r="F97" s="205"/>
      <c r="G97" s="329"/>
      <c r="H97" s="200"/>
      <c r="I97" s="329"/>
      <c r="J97" s="205"/>
      <c r="K97" s="193"/>
      <c r="L97" s="329"/>
      <c r="M97" s="207"/>
      <c r="N97" s="329">
        <f t="shared" si="12"/>
        <v>79822.56700000001</v>
      </c>
      <c r="O97" s="329">
        <f t="shared" si="13"/>
        <v>574737.56700000004</v>
      </c>
    </row>
    <row r="98" spans="1:15" hidden="1" x14ac:dyDescent="0.15">
      <c r="A98" s="205"/>
      <c r="B98" s="208"/>
      <c r="C98" s="329"/>
      <c r="D98" s="200"/>
      <c r="E98" s="193"/>
      <c r="F98" s="205"/>
      <c r="G98" s="329"/>
      <c r="H98" s="200"/>
      <c r="I98" s="329"/>
      <c r="J98" s="205"/>
      <c r="K98" s="193"/>
      <c r="L98" s="329"/>
      <c r="M98" s="207"/>
      <c r="N98" s="329">
        <f t="shared" si="12"/>
        <v>79822.56700000001</v>
      </c>
      <c r="O98" s="329">
        <f t="shared" si="13"/>
        <v>574737.56700000004</v>
      </c>
    </row>
    <row r="99" spans="1:15" hidden="1" x14ac:dyDescent="0.15">
      <c r="A99" s="205"/>
      <c r="B99" s="208"/>
      <c r="C99" s="329"/>
      <c r="D99" s="200"/>
      <c r="E99" s="193"/>
      <c r="F99" s="205"/>
      <c r="G99" s="329"/>
      <c r="H99" s="200"/>
      <c r="I99" s="329"/>
      <c r="J99" s="205"/>
      <c r="K99" s="193"/>
      <c r="L99" s="329"/>
      <c r="M99" s="207"/>
      <c r="N99" s="329">
        <f t="shared" si="12"/>
        <v>79822.56700000001</v>
      </c>
      <c r="O99" s="329">
        <f t="shared" si="13"/>
        <v>574737.56700000004</v>
      </c>
    </row>
    <row r="100" spans="1:15" hidden="1" x14ac:dyDescent="0.15">
      <c r="A100" s="205"/>
      <c r="B100" s="208"/>
      <c r="C100" s="329"/>
      <c r="D100" s="204"/>
      <c r="E100" s="193"/>
      <c r="F100" s="193"/>
      <c r="G100" s="329"/>
      <c r="H100" s="200"/>
      <c r="I100" s="329"/>
      <c r="J100" s="205"/>
      <c r="K100" s="193"/>
      <c r="L100" s="329"/>
      <c r="M100" s="207"/>
      <c r="N100" s="329">
        <f t="shared" si="12"/>
        <v>79822.56700000001</v>
      </c>
      <c r="O100" s="329">
        <f t="shared" si="13"/>
        <v>574737.56700000004</v>
      </c>
    </row>
    <row r="101" spans="1:15" hidden="1" x14ac:dyDescent="0.15">
      <c r="A101" s="205"/>
      <c r="B101" s="208"/>
      <c r="C101" s="329"/>
      <c r="D101" s="204"/>
      <c r="E101" s="193"/>
      <c r="F101" s="193"/>
      <c r="G101" s="329"/>
      <c r="H101" s="200"/>
      <c r="I101" s="329"/>
      <c r="J101" s="205"/>
      <c r="K101" s="193"/>
      <c r="L101" s="329"/>
      <c r="M101" s="193"/>
      <c r="N101" s="329">
        <f t="shared" si="12"/>
        <v>79822.56700000001</v>
      </c>
      <c r="O101" s="329">
        <f t="shared" si="13"/>
        <v>574737.56700000004</v>
      </c>
    </row>
    <row r="102" spans="1:15" hidden="1" x14ac:dyDescent="0.15">
      <c r="A102" s="205"/>
      <c r="B102" s="208"/>
      <c r="C102" s="329"/>
      <c r="D102" s="204"/>
      <c r="E102" s="193"/>
      <c r="F102" s="193"/>
      <c r="G102" s="329"/>
      <c r="H102" s="200"/>
      <c r="I102" s="329"/>
      <c r="J102" s="193"/>
      <c r="K102" s="193"/>
      <c r="L102" s="329"/>
      <c r="M102" s="193"/>
      <c r="N102" s="329">
        <f t="shared" si="12"/>
        <v>79822.56700000001</v>
      </c>
      <c r="O102" s="329">
        <f t="shared" si="13"/>
        <v>574737.56700000004</v>
      </c>
    </row>
    <row r="103" spans="1:15" hidden="1" x14ac:dyDescent="0.15">
      <c r="A103" s="205"/>
      <c r="B103" s="208"/>
      <c r="C103" s="329"/>
      <c r="D103" s="200"/>
      <c r="E103" s="193"/>
      <c r="F103" s="193"/>
      <c r="G103" s="329"/>
      <c r="H103" s="200"/>
      <c r="I103" s="329"/>
      <c r="J103" s="193"/>
      <c r="K103" s="193"/>
      <c r="L103" s="329"/>
      <c r="M103" s="193"/>
      <c r="N103" s="329">
        <f t="shared" si="12"/>
        <v>79822.56700000001</v>
      </c>
      <c r="O103" s="329">
        <f t="shared" si="13"/>
        <v>574737.56700000004</v>
      </c>
    </row>
    <row r="104" spans="1:15" hidden="1" x14ac:dyDescent="0.15">
      <c r="A104" s="205"/>
      <c r="B104" s="208"/>
      <c r="C104" s="329"/>
      <c r="D104" s="204"/>
      <c r="E104" s="193"/>
      <c r="F104" s="193"/>
      <c r="G104" s="329"/>
      <c r="H104" s="200"/>
      <c r="I104" s="329"/>
      <c r="J104" s="205"/>
      <c r="K104" s="193"/>
      <c r="L104" s="329"/>
      <c r="M104" s="207"/>
      <c r="N104" s="329">
        <f t="shared" si="12"/>
        <v>79822.56700000001</v>
      </c>
      <c r="O104" s="329">
        <f t="shared" si="13"/>
        <v>574737.56700000004</v>
      </c>
    </row>
    <row r="105" spans="1:15" hidden="1" x14ac:dyDescent="0.15">
      <c r="A105" s="205"/>
      <c r="B105" s="208"/>
      <c r="C105" s="329"/>
      <c r="D105" s="204"/>
      <c r="E105" s="193"/>
      <c r="F105" s="193"/>
      <c r="G105" s="329"/>
      <c r="H105" s="200"/>
      <c r="I105" s="329"/>
      <c r="J105" s="205"/>
      <c r="K105" s="193"/>
      <c r="L105" s="329"/>
      <c r="M105" s="207"/>
      <c r="N105" s="329">
        <f t="shared" si="12"/>
        <v>79822.56700000001</v>
      </c>
      <c r="O105" s="329">
        <f t="shared" si="13"/>
        <v>574737.56700000004</v>
      </c>
    </row>
    <row r="106" spans="1:15" hidden="1" x14ac:dyDescent="0.15">
      <c r="A106" s="205"/>
      <c r="B106" s="208"/>
      <c r="C106" s="329"/>
      <c r="D106" s="204"/>
      <c r="E106" s="193"/>
      <c r="F106" s="193"/>
      <c r="G106" s="329"/>
      <c r="H106" s="200"/>
      <c r="I106" s="329"/>
      <c r="J106" s="205"/>
      <c r="K106" s="193"/>
      <c r="L106" s="329"/>
      <c r="M106" s="207"/>
      <c r="N106" s="329">
        <f t="shared" si="12"/>
        <v>79822.56700000001</v>
      </c>
      <c r="O106" s="329">
        <f t="shared" si="13"/>
        <v>574737.56700000004</v>
      </c>
    </row>
    <row r="107" spans="1:15" hidden="1" x14ac:dyDescent="0.15">
      <c r="A107" s="205"/>
      <c r="B107" s="208"/>
      <c r="C107" s="329"/>
      <c r="D107" s="204"/>
      <c r="E107" s="193"/>
      <c r="F107" s="193"/>
      <c r="G107" s="329"/>
      <c r="H107" s="200"/>
      <c r="I107" s="329"/>
      <c r="J107" s="205"/>
      <c r="K107" s="193"/>
      <c r="L107" s="329"/>
      <c r="M107" s="207"/>
      <c r="N107" s="329">
        <f t="shared" si="12"/>
        <v>79822.56700000001</v>
      </c>
      <c r="O107" s="329">
        <f t="shared" si="13"/>
        <v>574737.56700000004</v>
      </c>
    </row>
    <row r="108" spans="1:15" hidden="1" x14ac:dyDescent="0.15">
      <c r="A108" s="205"/>
      <c r="B108" s="208"/>
      <c r="C108" s="329"/>
      <c r="D108" s="200"/>
      <c r="E108" s="193"/>
      <c r="F108" s="203"/>
      <c r="G108" s="329"/>
      <c r="H108" s="200"/>
      <c r="I108" s="329"/>
      <c r="J108" s="205"/>
      <c r="K108" s="193"/>
      <c r="L108" s="329"/>
      <c r="M108" s="207"/>
      <c r="N108" s="329">
        <f t="shared" si="12"/>
        <v>79822.56700000001</v>
      </c>
      <c r="O108" s="329">
        <f t="shared" si="13"/>
        <v>574737.56700000004</v>
      </c>
    </row>
    <row r="109" spans="1:15" hidden="1" x14ac:dyDescent="0.15">
      <c r="A109" s="205"/>
      <c r="B109" s="208"/>
      <c r="C109" s="329"/>
      <c r="D109" s="200"/>
      <c r="E109" s="193"/>
      <c r="F109" s="203"/>
      <c r="G109" s="329"/>
      <c r="H109" s="200"/>
      <c r="I109" s="329"/>
      <c r="J109" s="205"/>
      <c r="K109" s="193"/>
      <c r="L109" s="329"/>
      <c r="M109" s="207"/>
      <c r="N109" s="329">
        <f t="shared" si="12"/>
        <v>79822.56700000001</v>
      </c>
      <c r="O109" s="329">
        <f t="shared" si="13"/>
        <v>574737.56700000004</v>
      </c>
    </row>
    <row r="110" spans="1:15" hidden="1" x14ac:dyDescent="0.15">
      <c r="A110" s="193"/>
      <c r="B110" s="193"/>
      <c r="C110" s="329"/>
      <c r="D110" s="204"/>
      <c r="E110" s="193"/>
      <c r="F110" s="203"/>
      <c r="G110" s="329"/>
      <c r="H110" s="200"/>
      <c r="I110" s="329"/>
      <c r="J110" s="205"/>
      <c r="K110" s="193"/>
      <c r="L110" s="329"/>
      <c r="M110" s="193"/>
      <c r="N110" s="329">
        <f t="shared" si="12"/>
        <v>79822.56700000001</v>
      </c>
      <c r="O110" s="329">
        <f t="shared" si="13"/>
        <v>574737.56700000004</v>
      </c>
    </row>
    <row r="111" spans="1:15" hidden="1" x14ac:dyDescent="0.15">
      <c r="A111" s="193"/>
      <c r="B111" s="193"/>
      <c r="C111" s="329"/>
      <c r="D111" s="204"/>
      <c r="E111" s="193"/>
      <c r="F111" s="203"/>
      <c r="G111" s="329"/>
      <c r="H111" s="200"/>
      <c r="I111" s="329"/>
      <c r="J111" s="205"/>
      <c r="K111" s="193"/>
      <c r="L111" s="329"/>
      <c r="M111" s="193"/>
      <c r="N111" s="329">
        <f t="shared" si="12"/>
        <v>79822.56700000001</v>
      </c>
      <c r="O111" s="329">
        <f t="shared" si="13"/>
        <v>574737.56700000004</v>
      </c>
    </row>
    <row r="112" spans="1:15" hidden="1" x14ac:dyDescent="0.15">
      <c r="A112" s="193"/>
      <c r="B112" s="193"/>
      <c r="C112" s="329"/>
      <c r="D112" s="204"/>
      <c r="E112" s="193"/>
      <c r="F112" s="203"/>
      <c r="G112" s="329"/>
      <c r="H112" s="200"/>
      <c r="I112" s="329"/>
      <c r="J112" s="193"/>
      <c r="K112" s="193"/>
      <c r="L112" s="329"/>
      <c r="M112" s="193"/>
      <c r="N112" s="329">
        <f t="shared" si="12"/>
        <v>79822.56700000001</v>
      </c>
      <c r="O112" s="329">
        <f t="shared" si="13"/>
        <v>574737.56700000004</v>
      </c>
    </row>
    <row r="113" spans="1:16" hidden="1" x14ac:dyDescent="0.15">
      <c r="A113" s="193"/>
      <c r="B113" s="193"/>
      <c r="C113" s="329"/>
      <c r="D113" s="200"/>
      <c r="E113" s="193"/>
      <c r="F113" s="193"/>
      <c r="G113" s="329"/>
      <c r="H113" s="200"/>
      <c r="I113" s="329"/>
      <c r="J113" s="205"/>
      <c r="K113" s="193"/>
      <c r="L113" s="329"/>
      <c r="M113" s="207"/>
      <c r="N113" s="329">
        <f t="shared" si="12"/>
        <v>79822.56700000001</v>
      </c>
      <c r="O113" s="329">
        <f t="shared" si="13"/>
        <v>574737.56700000004</v>
      </c>
      <c r="P113" s="259"/>
    </row>
    <row r="114" spans="1:16" hidden="1" x14ac:dyDescent="0.15">
      <c r="A114" s="193"/>
      <c r="B114" s="193"/>
      <c r="C114" s="329"/>
      <c r="D114" s="204"/>
      <c r="E114" s="203"/>
      <c r="F114" s="193"/>
      <c r="G114" s="329"/>
      <c r="H114" s="200"/>
      <c r="I114" s="329"/>
      <c r="J114" s="205"/>
      <c r="K114" s="193"/>
      <c r="L114" s="329"/>
      <c r="M114" s="193"/>
      <c r="N114" s="329">
        <f t="shared" si="12"/>
        <v>79822.56700000001</v>
      </c>
      <c r="O114" s="329">
        <f t="shared" si="13"/>
        <v>574737.56700000004</v>
      </c>
      <c r="P114" s="259"/>
    </row>
    <row r="115" spans="1:16" hidden="1" x14ac:dyDescent="0.15">
      <c r="A115" s="193"/>
      <c r="B115" s="193"/>
      <c r="C115" s="329"/>
      <c r="D115" s="204"/>
      <c r="E115" s="203"/>
      <c r="F115" s="193"/>
      <c r="G115" s="329"/>
      <c r="H115" s="200"/>
      <c r="I115" s="329"/>
      <c r="J115" s="205"/>
      <c r="K115" s="193"/>
      <c r="L115" s="329"/>
      <c r="M115" s="193"/>
      <c r="N115" s="329">
        <f t="shared" si="12"/>
        <v>79822.56700000001</v>
      </c>
      <c r="O115" s="329">
        <f t="shared" si="13"/>
        <v>574737.56700000004</v>
      </c>
      <c r="P115" s="259"/>
    </row>
    <row r="116" spans="1:16" hidden="1" x14ac:dyDescent="0.15">
      <c r="A116" s="193"/>
      <c r="B116" s="193"/>
      <c r="C116" s="329"/>
      <c r="D116" s="204"/>
      <c r="E116" s="203"/>
      <c r="F116" s="193"/>
      <c r="G116" s="329"/>
      <c r="H116" s="200"/>
      <c r="I116" s="329"/>
      <c r="J116" s="193"/>
      <c r="K116" s="193"/>
      <c r="L116" s="329"/>
      <c r="M116" s="193"/>
      <c r="N116" s="329">
        <f t="shared" si="12"/>
        <v>79822.56700000001</v>
      </c>
      <c r="O116" s="329">
        <f t="shared" si="13"/>
        <v>574737.56700000004</v>
      </c>
    </row>
    <row r="117" spans="1:16" hidden="1" x14ac:dyDescent="0.15">
      <c r="A117" s="193"/>
      <c r="B117" s="193"/>
      <c r="C117" s="329"/>
      <c r="D117" s="200"/>
      <c r="E117" s="193"/>
      <c r="F117" s="205"/>
      <c r="G117" s="329"/>
      <c r="H117" s="200"/>
      <c r="I117" s="329"/>
      <c r="J117" s="193"/>
      <c r="K117" s="193"/>
      <c r="L117" s="329"/>
      <c r="M117" s="193"/>
      <c r="N117" s="329">
        <f t="shared" si="12"/>
        <v>79822.56700000001</v>
      </c>
      <c r="O117" s="329">
        <f t="shared" si="13"/>
        <v>574737.56700000004</v>
      </c>
    </row>
    <row r="118" spans="1:16" hidden="1" x14ac:dyDescent="0.15">
      <c r="A118" s="193"/>
      <c r="B118" s="193"/>
      <c r="C118" s="329"/>
      <c r="D118" s="200"/>
      <c r="E118" s="193"/>
      <c r="F118" s="193"/>
      <c r="G118" s="329"/>
      <c r="H118" s="200"/>
      <c r="I118" s="329"/>
      <c r="J118" s="193"/>
      <c r="K118" s="193"/>
      <c r="L118" s="329"/>
      <c r="M118" s="193"/>
      <c r="N118" s="329">
        <f t="shared" si="12"/>
        <v>79822.56700000001</v>
      </c>
      <c r="O118" s="329">
        <f t="shared" si="13"/>
        <v>574737.56700000004</v>
      </c>
      <c r="P118" s="259"/>
    </row>
    <row r="119" spans="1:16" hidden="1" x14ac:dyDescent="0.15">
      <c r="A119" s="193"/>
      <c r="B119" s="193"/>
      <c r="C119" s="329"/>
      <c r="D119" s="200"/>
      <c r="E119" s="193"/>
      <c r="F119" s="193"/>
      <c r="G119" s="329"/>
      <c r="H119" s="200"/>
      <c r="I119" s="329"/>
      <c r="J119" s="193"/>
      <c r="K119" s="193"/>
      <c r="L119" s="329"/>
      <c r="M119" s="193"/>
      <c r="N119" s="329">
        <f t="shared" si="12"/>
        <v>79822.56700000001</v>
      </c>
      <c r="O119" s="329">
        <f t="shared" si="13"/>
        <v>574737.56700000004</v>
      </c>
      <c r="P119" s="259"/>
    </row>
    <row r="120" spans="1:16" hidden="1" x14ac:dyDescent="0.15">
      <c r="A120" s="193"/>
      <c r="B120" s="193"/>
      <c r="C120" s="329"/>
      <c r="D120" s="200"/>
      <c r="E120" s="193"/>
      <c r="F120" s="193"/>
      <c r="G120" s="329"/>
      <c r="H120" s="200"/>
      <c r="I120" s="329"/>
      <c r="J120" s="193"/>
      <c r="K120" s="193"/>
      <c r="L120" s="329"/>
      <c r="M120" s="193"/>
      <c r="N120" s="329">
        <f t="shared" si="12"/>
        <v>79822.56700000001</v>
      </c>
      <c r="O120" s="329">
        <f t="shared" si="13"/>
        <v>574737.56700000004</v>
      </c>
    </row>
    <row r="121" spans="1:16" hidden="1" x14ac:dyDescent="0.15">
      <c r="A121" s="193"/>
      <c r="B121" s="193"/>
      <c r="C121" s="329"/>
      <c r="D121" s="200"/>
      <c r="E121" s="193"/>
      <c r="F121" s="193"/>
      <c r="G121" s="329"/>
      <c r="H121" s="200"/>
      <c r="I121" s="329"/>
      <c r="J121" s="207"/>
      <c r="K121" s="193"/>
      <c r="L121" s="329"/>
      <c r="M121" s="207"/>
      <c r="N121" s="329">
        <f t="shared" si="12"/>
        <v>79822.56700000001</v>
      </c>
      <c r="O121" s="329">
        <f t="shared" si="13"/>
        <v>574737.56700000004</v>
      </c>
      <c r="P121" s="259"/>
    </row>
    <row r="122" spans="1:16" hidden="1" x14ac:dyDescent="0.15">
      <c r="A122" s="193"/>
      <c r="B122" s="193"/>
      <c r="C122" s="329"/>
      <c r="D122" s="204"/>
      <c r="E122" s="193"/>
      <c r="F122" s="193"/>
      <c r="G122" s="329"/>
      <c r="H122" s="200"/>
      <c r="I122" s="329"/>
      <c r="J122" s="193"/>
      <c r="K122" s="193"/>
      <c r="L122" s="329"/>
      <c r="M122" s="193"/>
      <c r="N122" s="329">
        <f t="shared" si="12"/>
        <v>79822.56700000001</v>
      </c>
      <c r="O122" s="329">
        <f t="shared" si="13"/>
        <v>574737.56700000004</v>
      </c>
      <c r="P122" s="259"/>
    </row>
    <row r="123" spans="1:16" hidden="1" x14ac:dyDescent="0.15">
      <c r="A123" s="193"/>
      <c r="B123" s="193"/>
      <c r="C123" s="329"/>
      <c r="D123" s="204"/>
      <c r="E123" s="193"/>
      <c r="F123" s="193"/>
      <c r="G123" s="329"/>
      <c r="H123" s="200"/>
      <c r="I123" s="329"/>
      <c r="J123" s="193"/>
      <c r="K123" s="193"/>
      <c r="L123" s="329"/>
      <c r="M123" s="193"/>
      <c r="N123" s="329">
        <f t="shared" si="12"/>
        <v>79822.56700000001</v>
      </c>
      <c r="O123" s="329">
        <f t="shared" si="13"/>
        <v>574737.56700000004</v>
      </c>
      <c r="P123" s="259"/>
    </row>
    <row r="124" spans="1:16" hidden="1" x14ac:dyDescent="0.15">
      <c r="A124" s="193"/>
      <c r="B124" s="193"/>
      <c r="C124" s="329"/>
      <c r="D124" s="204"/>
      <c r="E124" s="193"/>
      <c r="F124" s="193"/>
      <c r="G124" s="329"/>
      <c r="H124" s="200"/>
      <c r="I124" s="329"/>
      <c r="J124" s="193"/>
      <c r="K124" s="193"/>
      <c r="L124" s="329"/>
      <c r="M124" s="193"/>
      <c r="N124" s="329">
        <f t="shared" si="12"/>
        <v>79822.56700000001</v>
      </c>
      <c r="O124" s="329">
        <f t="shared" si="13"/>
        <v>574737.56700000004</v>
      </c>
      <c r="P124" s="259"/>
    </row>
    <row r="125" spans="1:16" hidden="1" x14ac:dyDescent="0.15">
      <c r="A125" s="193"/>
      <c r="B125" s="193"/>
      <c r="C125" s="329"/>
      <c r="D125" s="204"/>
      <c r="E125" s="193"/>
      <c r="F125" s="193"/>
      <c r="G125" s="329"/>
      <c r="H125" s="200"/>
      <c r="I125" s="329"/>
      <c r="J125" s="193"/>
      <c r="K125" s="193"/>
      <c r="L125" s="329"/>
      <c r="M125" s="193"/>
      <c r="N125" s="329">
        <f t="shared" si="12"/>
        <v>79822.56700000001</v>
      </c>
      <c r="O125" s="329">
        <f t="shared" si="13"/>
        <v>574737.56700000004</v>
      </c>
      <c r="P125" s="259"/>
    </row>
    <row r="126" spans="1:16" hidden="1" x14ac:dyDescent="0.15">
      <c r="A126" s="193"/>
      <c r="B126" s="193"/>
      <c r="C126" s="329"/>
      <c r="D126" s="204"/>
      <c r="E126" s="193"/>
      <c r="F126" s="193"/>
      <c r="G126" s="329"/>
      <c r="H126" s="200"/>
      <c r="I126" s="329"/>
      <c r="J126" s="193"/>
      <c r="K126" s="193"/>
      <c r="L126" s="329"/>
      <c r="M126" s="193"/>
      <c r="N126" s="329">
        <f t="shared" si="12"/>
        <v>79822.56700000001</v>
      </c>
      <c r="O126" s="329">
        <f t="shared" si="13"/>
        <v>574737.56700000004</v>
      </c>
    </row>
    <row r="127" spans="1:16" hidden="1" x14ac:dyDescent="0.15">
      <c r="A127" s="193"/>
      <c r="B127" s="193"/>
      <c r="C127" s="329"/>
      <c r="D127" s="200"/>
      <c r="E127" s="193"/>
      <c r="F127" s="193"/>
      <c r="G127" s="329"/>
      <c r="H127" s="200"/>
      <c r="I127" s="329"/>
      <c r="J127" s="193"/>
      <c r="K127" s="193"/>
      <c r="L127" s="329"/>
      <c r="M127" s="207"/>
      <c r="N127" s="329">
        <f t="shared" si="12"/>
        <v>79822.56700000001</v>
      </c>
      <c r="O127" s="329">
        <f t="shared" si="13"/>
        <v>574737.56700000004</v>
      </c>
    </row>
    <row r="128" spans="1:16" hidden="1" x14ac:dyDescent="0.15">
      <c r="A128" s="193"/>
      <c r="B128" s="193"/>
      <c r="C128" s="329"/>
      <c r="D128" s="200"/>
      <c r="E128" s="193"/>
      <c r="F128" s="205"/>
      <c r="G128" s="329"/>
      <c r="H128" s="200"/>
      <c r="I128" s="329"/>
      <c r="J128" s="193"/>
      <c r="K128" s="193"/>
      <c r="L128" s="329"/>
      <c r="M128" s="193"/>
      <c r="N128" s="329">
        <f t="shared" si="12"/>
        <v>79822.56700000001</v>
      </c>
      <c r="O128" s="329">
        <f t="shared" si="13"/>
        <v>574737.56700000004</v>
      </c>
    </row>
    <row r="129" spans="1:16" hidden="1" x14ac:dyDescent="0.15">
      <c r="A129" s="193"/>
      <c r="B129" s="193"/>
      <c r="C129" s="329"/>
      <c r="D129" s="204"/>
      <c r="E129" s="193"/>
      <c r="F129" s="203"/>
      <c r="G129" s="329"/>
      <c r="H129" s="200"/>
      <c r="I129" s="329"/>
      <c r="J129" s="193"/>
      <c r="K129" s="193"/>
      <c r="L129" s="329"/>
      <c r="M129" s="193"/>
      <c r="N129" s="329">
        <f t="shared" si="12"/>
        <v>79822.56700000001</v>
      </c>
      <c r="O129" s="329">
        <f t="shared" si="13"/>
        <v>574737.56700000004</v>
      </c>
      <c r="P129" s="259"/>
    </row>
    <row r="130" spans="1:16" hidden="1" x14ac:dyDescent="0.15">
      <c r="A130" s="193"/>
      <c r="B130" s="193"/>
      <c r="C130" s="329"/>
      <c r="D130" s="204"/>
      <c r="E130" s="193"/>
      <c r="F130" s="203"/>
      <c r="G130" s="329"/>
      <c r="H130" s="200"/>
      <c r="I130" s="329"/>
      <c r="J130" s="193"/>
      <c r="K130" s="193"/>
      <c r="L130" s="329"/>
      <c r="M130" s="193"/>
      <c r="N130" s="329">
        <f t="shared" si="12"/>
        <v>79822.56700000001</v>
      </c>
      <c r="O130" s="329">
        <f t="shared" si="13"/>
        <v>574737.56700000004</v>
      </c>
      <c r="P130" s="259"/>
    </row>
    <row r="131" spans="1:16" s="214" customFormat="1" hidden="1" x14ac:dyDescent="0.15">
      <c r="A131" s="193"/>
      <c r="B131" s="193"/>
      <c r="C131" s="329"/>
      <c r="D131" s="204"/>
      <c r="E131" s="193"/>
      <c r="F131" s="193"/>
      <c r="G131" s="329"/>
      <c r="H131" s="200"/>
      <c r="I131" s="329"/>
      <c r="J131" s="193"/>
      <c r="K131" s="193"/>
      <c r="L131" s="329"/>
      <c r="M131" s="193"/>
      <c r="N131" s="329">
        <f t="shared" si="12"/>
        <v>79822.56700000001</v>
      </c>
      <c r="O131" s="329">
        <f t="shared" si="13"/>
        <v>574737.56700000004</v>
      </c>
    </row>
    <row r="132" spans="1:16" s="214" customFormat="1" hidden="1" x14ac:dyDescent="0.15">
      <c r="A132" s="193"/>
      <c r="B132" s="193"/>
      <c r="C132" s="329"/>
      <c r="D132" s="204"/>
      <c r="E132" s="193"/>
      <c r="F132" s="193"/>
      <c r="G132" s="329"/>
      <c r="H132" s="200"/>
      <c r="I132" s="329"/>
      <c r="J132" s="193"/>
      <c r="K132" s="193"/>
      <c r="L132" s="329"/>
      <c r="M132" s="193"/>
      <c r="N132" s="329">
        <f t="shared" si="12"/>
        <v>79822.56700000001</v>
      </c>
      <c r="O132" s="329">
        <f t="shared" si="13"/>
        <v>574737.56700000004</v>
      </c>
      <c r="P132" s="260"/>
    </row>
    <row r="133" spans="1:16" s="214" customFormat="1" hidden="1" x14ac:dyDescent="0.15">
      <c r="A133" s="193"/>
      <c r="B133" s="198"/>
      <c r="C133" s="329"/>
      <c r="D133" s="200"/>
      <c r="E133" s="203"/>
      <c r="F133" s="203"/>
      <c r="G133" s="329"/>
      <c r="H133" s="200"/>
      <c r="I133" s="329"/>
      <c r="J133" s="193"/>
      <c r="K133" s="193"/>
      <c r="L133" s="329"/>
      <c r="M133" s="193"/>
      <c r="N133" s="329">
        <f t="shared" si="12"/>
        <v>79822.56700000001</v>
      </c>
      <c r="O133" s="329">
        <f t="shared" si="13"/>
        <v>574737.56700000004</v>
      </c>
      <c r="P133" s="260"/>
    </row>
    <row r="134" spans="1:16" s="214" customFormat="1" hidden="1" x14ac:dyDescent="0.15">
      <c r="A134" s="193"/>
      <c r="B134" s="198"/>
      <c r="C134" s="329"/>
      <c r="D134" s="200"/>
      <c r="E134" s="193"/>
      <c r="F134" s="205"/>
      <c r="G134" s="329"/>
      <c r="H134" s="200"/>
      <c r="I134" s="329"/>
      <c r="J134" s="193"/>
      <c r="K134" s="193"/>
      <c r="L134" s="329"/>
      <c r="M134" s="193"/>
      <c r="N134" s="329">
        <f t="shared" si="12"/>
        <v>79822.56700000001</v>
      </c>
      <c r="O134" s="329">
        <f t="shared" si="13"/>
        <v>574737.56700000004</v>
      </c>
      <c r="P134" s="260"/>
    </row>
    <row r="135" spans="1:16" s="214" customFormat="1" hidden="1" x14ac:dyDescent="0.15">
      <c r="A135" s="193"/>
      <c r="B135" s="198"/>
      <c r="C135" s="329"/>
      <c r="D135" s="200"/>
      <c r="E135" s="193"/>
      <c r="F135" s="205"/>
      <c r="G135" s="329"/>
      <c r="H135" s="204"/>
      <c r="I135" s="329"/>
      <c r="J135" s="193"/>
      <c r="K135" s="193"/>
      <c r="L135" s="329"/>
      <c r="M135" s="193"/>
      <c r="N135" s="329">
        <f t="shared" si="12"/>
        <v>79822.56700000001</v>
      </c>
      <c r="O135" s="329">
        <f t="shared" si="13"/>
        <v>574737.56700000004</v>
      </c>
    </row>
    <row r="136" spans="1:16" s="214" customFormat="1" hidden="1" x14ac:dyDescent="0.15">
      <c r="A136" s="193"/>
      <c r="B136" s="198"/>
      <c r="C136" s="329"/>
      <c r="D136" s="200"/>
      <c r="E136" s="193"/>
      <c r="F136" s="205"/>
      <c r="G136" s="329"/>
      <c r="H136" s="200"/>
      <c r="I136" s="329"/>
      <c r="J136" s="193"/>
      <c r="K136" s="193"/>
      <c r="L136" s="329"/>
      <c r="M136" s="193"/>
      <c r="N136" s="329">
        <f t="shared" si="12"/>
        <v>79822.56700000001</v>
      </c>
      <c r="O136" s="329">
        <f t="shared" si="13"/>
        <v>574737.56700000004</v>
      </c>
    </row>
    <row r="137" spans="1:16" s="214" customFormat="1" hidden="1" x14ac:dyDescent="0.15">
      <c r="A137" s="193"/>
      <c r="B137" s="198"/>
      <c r="C137" s="329"/>
      <c r="D137" s="200"/>
      <c r="E137" s="193"/>
      <c r="F137" s="205"/>
      <c r="G137" s="329"/>
      <c r="H137" s="200"/>
      <c r="I137" s="329"/>
      <c r="J137" s="193"/>
      <c r="K137" s="193"/>
      <c r="L137" s="329"/>
      <c r="M137" s="193"/>
      <c r="N137" s="329">
        <f t="shared" si="12"/>
        <v>79822.56700000001</v>
      </c>
      <c r="O137" s="329">
        <f t="shared" si="13"/>
        <v>574737.56700000004</v>
      </c>
    </row>
    <row r="138" spans="1:16" s="214" customFormat="1" hidden="1" x14ac:dyDescent="0.15">
      <c r="A138" s="193"/>
      <c r="B138" s="198"/>
      <c r="C138" s="329"/>
      <c r="D138" s="204"/>
      <c r="E138" s="193"/>
      <c r="F138" s="205"/>
      <c r="G138" s="329"/>
      <c r="H138" s="204"/>
      <c r="I138" s="329"/>
      <c r="J138" s="207"/>
      <c r="K138" s="193"/>
      <c r="L138" s="329"/>
      <c r="M138" s="193"/>
      <c r="N138" s="329">
        <f t="shared" si="12"/>
        <v>79822.56700000001</v>
      </c>
      <c r="O138" s="329">
        <f t="shared" si="13"/>
        <v>574737.56700000004</v>
      </c>
    </row>
    <row r="139" spans="1:16" s="214" customFormat="1" hidden="1" x14ac:dyDescent="0.15">
      <c r="A139" s="193"/>
      <c r="B139" s="193"/>
      <c r="C139" s="329"/>
      <c r="D139" s="204"/>
      <c r="E139" s="193"/>
      <c r="F139" s="203"/>
      <c r="G139" s="329"/>
      <c r="H139" s="204"/>
      <c r="I139" s="329"/>
      <c r="J139" s="193"/>
      <c r="K139" s="193"/>
      <c r="L139" s="329"/>
      <c r="M139" s="193"/>
      <c r="N139" s="329">
        <f t="shared" si="12"/>
        <v>79822.56700000001</v>
      </c>
      <c r="O139" s="329">
        <f t="shared" si="13"/>
        <v>574737.56700000004</v>
      </c>
    </row>
    <row r="140" spans="1:16" s="214" customFormat="1" hidden="1" x14ac:dyDescent="0.15">
      <c r="A140" s="193"/>
      <c r="B140" s="193"/>
      <c r="C140" s="329"/>
      <c r="D140" s="200"/>
      <c r="E140" s="193"/>
      <c r="F140" s="205"/>
      <c r="G140" s="329"/>
      <c r="H140" s="204"/>
      <c r="I140" s="329"/>
      <c r="J140" s="193"/>
      <c r="K140" s="193"/>
      <c r="L140" s="329"/>
      <c r="M140" s="193"/>
      <c r="N140" s="329">
        <f t="shared" si="12"/>
        <v>79822.56700000001</v>
      </c>
      <c r="O140" s="329">
        <f t="shared" si="13"/>
        <v>574737.56700000004</v>
      </c>
    </row>
    <row r="141" spans="1:16" s="214" customFormat="1" hidden="1" x14ac:dyDescent="0.15">
      <c r="A141" s="193"/>
      <c r="B141" s="193"/>
      <c r="C141" s="329"/>
      <c r="D141" s="204"/>
      <c r="E141" s="193"/>
      <c r="F141" s="193"/>
      <c r="G141" s="329"/>
      <c r="H141" s="204"/>
      <c r="I141" s="329"/>
      <c r="J141" s="193"/>
      <c r="K141" s="193"/>
      <c r="L141" s="329"/>
      <c r="M141" s="193"/>
      <c r="N141" s="329">
        <f t="shared" si="12"/>
        <v>79822.56700000001</v>
      </c>
      <c r="O141" s="329">
        <f t="shared" si="13"/>
        <v>574737.56700000004</v>
      </c>
    </row>
    <row r="142" spans="1:16" s="214" customFormat="1" hidden="1" x14ac:dyDescent="0.15">
      <c r="A142" s="193"/>
      <c r="B142" s="193"/>
      <c r="C142" s="329"/>
      <c r="D142" s="204"/>
      <c r="E142" s="193"/>
      <c r="F142" s="203"/>
      <c r="G142" s="329"/>
      <c r="H142" s="204"/>
      <c r="I142" s="329"/>
      <c r="J142" s="193"/>
      <c r="K142" s="193"/>
      <c r="L142" s="329"/>
      <c r="M142" s="193"/>
      <c r="N142" s="329">
        <f t="shared" si="12"/>
        <v>79822.56700000001</v>
      </c>
      <c r="O142" s="329">
        <f t="shared" si="13"/>
        <v>574737.56700000004</v>
      </c>
    </row>
    <row r="143" spans="1:16" s="214" customFormat="1" hidden="1" x14ac:dyDescent="0.15">
      <c r="A143" s="193"/>
      <c r="B143" s="193"/>
      <c r="C143" s="329"/>
      <c r="D143" s="204"/>
      <c r="E143" s="193"/>
      <c r="F143" s="193"/>
      <c r="G143" s="329"/>
      <c r="H143" s="204"/>
      <c r="I143" s="329"/>
      <c r="J143" s="193"/>
      <c r="K143" s="193"/>
      <c r="L143" s="329"/>
      <c r="M143" s="193"/>
      <c r="N143" s="329">
        <f t="shared" ref="N143:N206" si="14">+N142-I143-L143</f>
        <v>79822.56700000001</v>
      </c>
      <c r="O143" s="329">
        <f t="shared" ref="O143:O206" si="15">O142+G143-I143-L143</f>
        <v>574737.56700000004</v>
      </c>
    </row>
    <row r="144" spans="1:16" s="214" customFormat="1" hidden="1" x14ac:dyDescent="0.15">
      <c r="A144" s="193"/>
      <c r="B144" s="193"/>
      <c r="C144" s="329"/>
      <c r="D144" s="200"/>
      <c r="E144" s="193"/>
      <c r="F144" s="193"/>
      <c r="G144" s="329"/>
      <c r="H144" s="204"/>
      <c r="I144" s="329"/>
      <c r="J144" s="193"/>
      <c r="K144" s="193"/>
      <c r="L144" s="329"/>
      <c r="M144" s="193"/>
      <c r="N144" s="329">
        <f t="shared" si="14"/>
        <v>79822.56700000001</v>
      </c>
      <c r="O144" s="329">
        <f t="shared" si="15"/>
        <v>574737.56700000004</v>
      </c>
    </row>
    <row r="145" spans="1:15" s="214" customFormat="1" hidden="1" x14ac:dyDescent="0.15">
      <c r="A145" s="193"/>
      <c r="B145" s="193"/>
      <c r="C145" s="329"/>
      <c r="D145" s="204"/>
      <c r="E145" s="193"/>
      <c r="F145" s="203"/>
      <c r="G145" s="329"/>
      <c r="H145" s="204"/>
      <c r="I145" s="329"/>
      <c r="J145" s="193"/>
      <c r="K145" s="193"/>
      <c r="L145" s="329"/>
      <c r="M145" s="193"/>
      <c r="N145" s="329">
        <f t="shared" si="14"/>
        <v>79822.56700000001</v>
      </c>
      <c r="O145" s="329">
        <f t="shared" si="15"/>
        <v>574737.56700000004</v>
      </c>
    </row>
    <row r="146" spans="1:15" s="214" customFormat="1" hidden="1" x14ac:dyDescent="0.15">
      <c r="A146" s="193"/>
      <c r="B146" s="193"/>
      <c r="C146" s="329"/>
      <c r="D146" s="200"/>
      <c r="E146" s="193"/>
      <c r="F146" s="193"/>
      <c r="G146" s="329"/>
      <c r="H146" s="204"/>
      <c r="I146" s="329"/>
      <c r="J146" s="207"/>
      <c r="K146" s="193"/>
      <c r="L146" s="329"/>
      <c r="M146" s="193"/>
      <c r="N146" s="329">
        <f t="shared" si="14"/>
        <v>79822.56700000001</v>
      </c>
      <c r="O146" s="329">
        <f t="shared" si="15"/>
        <v>574737.56700000004</v>
      </c>
    </row>
    <row r="147" spans="1:15" s="214" customFormat="1" hidden="1" x14ac:dyDescent="0.15">
      <c r="A147" s="193"/>
      <c r="B147" s="193"/>
      <c r="C147" s="329"/>
      <c r="D147" s="204"/>
      <c r="E147" s="193"/>
      <c r="F147" s="193"/>
      <c r="G147" s="329"/>
      <c r="H147" s="204"/>
      <c r="I147" s="329"/>
      <c r="J147" s="193"/>
      <c r="K147" s="193"/>
      <c r="L147" s="329"/>
      <c r="M147" s="193"/>
      <c r="N147" s="329">
        <f t="shared" si="14"/>
        <v>79822.56700000001</v>
      </c>
      <c r="O147" s="329">
        <f t="shared" si="15"/>
        <v>574737.56700000004</v>
      </c>
    </row>
    <row r="148" spans="1:15" s="214" customFormat="1" hidden="1" x14ac:dyDescent="0.15">
      <c r="A148" s="193"/>
      <c r="B148" s="193"/>
      <c r="C148" s="329"/>
      <c r="D148" s="204"/>
      <c r="E148" s="193"/>
      <c r="F148" s="193"/>
      <c r="G148" s="329"/>
      <c r="H148" s="204"/>
      <c r="I148" s="329"/>
      <c r="J148" s="193"/>
      <c r="K148" s="193"/>
      <c r="L148" s="329"/>
      <c r="M148" s="193"/>
      <c r="N148" s="329">
        <f t="shared" si="14"/>
        <v>79822.56700000001</v>
      </c>
      <c r="O148" s="329">
        <f t="shared" si="15"/>
        <v>574737.56700000004</v>
      </c>
    </row>
    <row r="149" spans="1:15" s="214" customFormat="1" hidden="1" x14ac:dyDescent="0.15">
      <c r="A149" s="193"/>
      <c r="B149" s="193"/>
      <c r="C149" s="329"/>
      <c r="D149" s="200"/>
      <c r="E149" s="193"/>
      <c r="F149" s="193"/>
      <c r="G149" s="329"/>
      <c r="H149" s="204"/>
      <c r="I149" s="329"/>
      <c r="J149" s="207"/>
      <c r="K149" s="193"/>
      <c r="L149" s="329"/>
      <c r="M149" s="193"/>
      <c r="N149" s="329">
        <f t="shared" si="14"/>
        <v>79822.56700000001</v>
      </c>
      <c r="O149" s="329">
        <f t="shared" si="15"/>
        <v>574737.56700000004</v>
      </c>
    </row>
    <row r="150" spans="1:15" s="214" customFormat="1" hidden="1" x14ac:dyDescent="0.15">
      <c r="A150" s="193"/>
      <c r="B150" s="193"/>
      <c r="C150" s="329"/>
      <c r="D150" s="204"/>
      <c r="E150" s="193"/>
      <c r="F150" s="203"/>
      <c r="G150" s="329"/>
      <c r="H150" s="204"/>
      <c r="I150" s="329"/>
      <c r="J150" s="193"/>
      <c r="K150" s="193"/>
      <c r="L150" s="329"/>
      <c r="M150" s="193"/>
      <c r="N150" s="329">
        <f t="shared" si="14"/>
        <v>79822.56700000001</v>
      </c>
      <c r="O150" s="329">
        <f t="shared" si="15"/>
        <v>574737.56700000004</v>
      </c>
    </row>
    <row r="151" spans="1:15" s="214" customFormat="1" hidden="1" x14ac:dyDescent="0.15">
      <c r="A151" s="193"/>
      <c r="B151" s="193"/>
      <c r="C151" s="329"/>
      <c r="D151" s="204"/>
      <c r="E151" s="193"/>
      <c r="F151" s="193"/>
      <c r="G151" s="329"/>
      <c r="H151" s="204"/>
      <c r="I151" s="329"/>
      <c r="J151" s="205"/>
      <c r="K151" s="193"/>
      <c r="L151" s="329"/>
      <c r="M151" s="193"/>
      <c r="N151" s="329">
        <f t="shared" si="14"/>
        <v>79822.56700000001</v>
      </c>
      <c r="O151" s="329">
        <f t="shared" si="15"/>
        <v>574737.56700000004</v>
      </c>
    </row>
    <row r="152" spans="1:15" s="214" customFormat="1" hidden="1" x14ac:dyDescent="0.15">
      <c r="A152" s="193"/>
      <c r="B152" s="193"/>
      <c r="C152" s="329"/>
      <c r="D152" s="204"/>
      <c r="E152" s="193"/>
      <c r="F152" s="193"/>
      <c r="G152" s="329"/>
      <c r="H152" s="204"/>
      <c r="I152" s="329"/>
      <c r="J152" s="205"/>
      <c r="K152" s="193"/>
      <c r="L152" s="329"/>
      <c r="M152" s="193"/>
      <c r="N152" s="329">
        <f t="shared" si="14"/>
        <v>79822.56700000001</v>
      </c>
      <c r="O152" s="329">
        <f t="shared" si="15"/>
        <v>574737.56700000004</v>
      </c>
    </row>
    <row r="153" spans="1:15" s="214" customFormat="1" hidden="1" x14ac:dyDescent="0.15">
      <c r="A153" s="193"/>
      <c r="B153" s="193"/>
      <c r="C153" s="329"/>
      <c r="D153" s="204"/>
      <c r="E153" s="193"/>
      <c r="F153" s="193"/>
      <c r="G153" s="329"/>
      <c r="H153" s="204"/>
      <c r="I153" s="329"/>
      <c r="J153" s="193"/>
      <c r="K153" s="193"/>
      <c r="L153" s="329"/>
      <c r="M153" s="193"/>
      <c r="N153" s="329">
        <f t="shared" si="14"/>
        <v>79822.56700000001</v>
      </c>
      <c r="O153" s="329">
        <f t="shared" si="15"/>
        <v>574737.56700000004</v>
      </c>
    </row>
    <row r="154" spans="1:15" s="214" customFormat="1" hidden="1" x14ac:dyDescent="0.15">
      <c r="A154" s="193"/>
      <c r="B154" s="193"/>
      <c r="C154" s="329"/>
      <c r="D154" s="204"/>
      <c r="E154" s="193"/>
      <c r="F154" s="205"/>
      <c r="G154" s="329"/>
      <c r="H154" s="204"/>
      <c r="I154" s="329"/>
      <c r="J154" s="193"/>
      <c r="K154" s="193"/>
      <c r="L154" s="329"/>
      <c r="M154" s="193"/>
      <c r="N154" s="329">
        <f t="shared" si="14"/>
        <v>79822.56700000001</v>
      </c>
      <c r="O154" s="329">
        <f t="shared" si="15"/>
        <v>574737.56700000004</v>
      </c>
    </row>
    <row r="155" spans="1:15" s="214" customFormat="1" hidden="1" x14ac:dyDescent="0.15">
      <c r="A155" s="193"/>
      <c r="B155" s="193"/>
      <c r="C155" s="329"/>
      <c r="D155" s="200"/>
      <c r="E155" s="193"/>
      <c r="F155" s="205"/>
      <c r="G155" s="329"/>
      <c r="H155" s="204"/>
      <c r="I155" s="329"/>
      <c r="J155" s="193"/>
      <c r="K155" s="193"/>
      <c r="L155" s="329"/>
      <c r="M155" s="193"/>
      <c r="N155" s="329">
        <f t="shared" si="14"/>
        <v>79822.56700000001</v>
      </c>
      <c r="O155" s="329">
        <f t="shared" si="15"/>
        <v>574737.56700000004</v>
      </c>
    </row>
    <row r="156" spans="1:15" s="214" customFormat="1" hidden="1" x14ac:dyDescent="0.15">
      <c r="A156" s="193"/>
      <c r="B156" s="193"/>
      <c r="C156" s="329"/>
      <c r="D156" s="204"/>
      <c r="E156" s="193"/>
      <c r="F156" s="203"/>
      <c r="G156" s="329"/>
      <c r="H156" s="204"/>
      <c r="I156" s="329"/>
      <c r="J156" s="193"/>
      <c r="K156" s="193"/>
      <c r="L156" s="329"/>
      <c r="M156" s="193"/>
      <c r="N156" s="329">
        <f t="shared" si="14"/>
        <v>79822.56700000001</v>
      </c>
      <c r="O156" s="329">
        <f t="shared" si="15"/>
        <v>574737.56700000004</v>
      </c>
    </row>
    <row r="157" spans="1:15" s="214" customFormat="1" hidden="1" x14ac:dyDescent="0.15">
      <c r="A157" s="193"/>
      <c r="B157" s="193"/>
      <c r="C157" s="329"/>
      <c r="D157" s="204"/>
      <c r="E157" s="193"/>
      <c r="F157" s="193"/>
      <c r="G157" s="329"/>
      <c r="H157" s="204"/>
      <c r="I157" s="329"/>
      <c r="J157" s="193"/>
      <c r="K157" s="193"/>
      <c r="L157" s="329"/>
      <c r="M157" s="193"/>
      <c r="N157" s="329">
        <f t="shared" si="14"/>
        <v>79822.56700000001</v>
      </c>
      <c r="O157" s="329">
        <f t="shared" si="15"/>
        <v>574737.56700000004</v>
      </c>
    </row>
    <row r="158" spans="1:15" s="214" customFormat="1" hidden="1" x14ac:dyDescent="0.15">
      <c r="A158" s="193"/>
      <c r="B158" s="193"/>
      <c r="C158" s="329"/>
      <c r="D158" s="200"/>
      <c r="E158" s="193"/>
      <c r="F158" s="193"/>
      <c r="G158" s="329"/>
      <c r="H158" s="204"/>
      <c r="I158" s="329"/>
      <c r="J158" s="193"/>
      <c r="K158" s="193"/>
      <c r="L158" s="329"/>
      <c r="M158" s="193"/>
      <c r="N158" s="329">
        <f t="shared" si="14"/>
        <v>79822.56700000001</v>
      </c>
      <c r="O158" s="329">
        <f t="shared" si="15"/>
        <v>574737.56700000004</v>
      </c>
    </row>
    <row r="159" spans="1:15" s="214" customFormat="1" hidden="1" x14ac:dyDescent="0.15">
      <c r="A159" s="193"/>
      <c r="B159" s="193"/>
      <c r="C159" s="329"/>
      <c r="D159" s="200"/>
      <c r="E159" s="193"/>
      <c r="F159" s="203"/>
      <c r="G159" s="329"/>
      <c r="H159" s="204"/>
      <c r="I159" s="329"/>
      <c r="J159" s="193"/>
      <c r="K159" s="193"/>
      <c r="L159" s="329"/>
      <c r="M159" s="193"/>
      <c r="N159" s="329">
        <f t="shared" si="14"/>
        <v>79822.56700000001</v>
      </c>
      <c r="O159" s="329">
        <f t="shared" si="15"/>
        <v>574737.56700000004</v>
      </c>
    </row>
    <row r="160" spans="1:15" s="214" customFormat="1" hidden="1" x14ac:dyDescent="0.15">
      <c r="A160" s="193"/>
      <c r="B160" s="193"/>
      <c r="C160" s="329"/>
      <c r="D160" s="200"/>
      <c r="E160" s="193"/>
      <c r="F160" s="203"/>
      <c r="G160" s="329"/>
      <c r="H160" s="200"/>
      <c r="I160" s="329"/>
      <c r="J160" s="193"/>
      <c r="K160" s="193"/>
      <c r="L160" s="329"/>
      <c r="M160" s="193"/>
      <c r="N160" s="329">
        <f t="shared" si="14"/>
        <v>79822.56700000001</v>
      </c>
      <c r="O160" s="329">
        <f t="shared" si="15"/>
        <v>574737.56700000004</v>
      </c>
    </row>
    <row r="161" spans="1:15" hidden="1" x14ac:dyDescent="0.15">
      <c r="A161" s="193"/>
      <c r="B161" s="193"/>
      <c r="C161" s="329"/>
      <c r="D161" s="204"/>
      <c r="E161" s="193"/>
      <c r="F161" s="205"/>
      <c r="G161" s="329"/>
      <c r="H161" s="204"/>
      <c r="I161" s="329"/>
      <c r="J161" s="193"/>
      <c r="K161" s="193"/>
      <c r="L161" s="329"/>
      <c r="M161" s="193"/>
      <c r="N161" s="329">
        <f t="shared" si="14"/>
        <v>79822.56700000001</v>
      </c>
      <c r="O161" s="329">
        <f t="shared" si="15"/>
        <v>574737.56700000004</v>
      </c>
    </row>
    <row r="162" spans="1:15" hidden="1" x14ac:dyDescent="0.15">
      <c r="A162" s="193"/>
      <c r="B162" s="193"/>
      <c r="C162" s="329"/>
      <c r="D162" s="204"/>
      <c r="E162" s="193"/>
      <c r="F162" s="205"/>
      <c r="G162" s="329"/>
      <c r="H162" s="204"/>
      <c r="I162" s="329"/>
      <c r="J162" s="193"/>
      <c r="K162" s="193"/>
      <c r="L162" s="329"/>
      <c r="M162" s="193"/>
      <c r="N162" s="329">
        <f t="shared" si="14"/>
        <v>79822.56700000001</v>
      </c>
      <c r="O162" s="329">
        <f t="shared" si="15"/>
        <v>574737.56700000004</v>
      </c>
    </row>
    <row r="163" spans="1:15" hidden="1" x14ac:dyDescent="0.15">
      <c r="A163" s="193"/>
      <c r="B163" s="193"/>
      <c r="C163" s="329"/>
      <c r="D163" s="204"/>
      <c r="E163" s="193"/>
      <c r="F163" s="203"/>
      <c r="G163" s="329"/>
      <c r="H163" s="204"/>
      <c r="I163" s="329"/>
      <c r="J163" s="193"/>
      <c r="K163" s="193"/>
      <c r="L163" s="329"/>
      <c r="M163" s="193"/>
      <c r="N163" s="329">
        <f t="shared" si="14"/>
        <v>79822.56700000001</v>
      </c>
      <c r="O163" s="329">
        <f t="shared" si="15"/>
        <v>574737.56700000004</v>
      </c>
    </row>
    <row r="164" spans="1:15" hidden="1" x14ac:dyDescent="0.15">
      <c r="A164" s="193"/>
      <c r="B164" s="193"/>
      <c r="C164" s="329"/>
      <c r="D164" s="200"/>
      <c r="E164" s="193"/>
      <c r="F164" s="193"/>
      <c r="G164" s="329"/>
      <c r="H164" s="204"/>
      <c r="I164" s="329"/>
      <c r="J164" s="193"/>
      <c r="K164" s="193"/>
      <c r="L164" s="329"/>
      <c r="M164" s="193"/>
      <c r="N164" s="329">
        <f t="shared" si="14"/>
        <v>79822.56700000001</v>
      </c>
      <c r="O164" s="329">
        <f t="shared" si="15"/>
        <v>574737.56700000004</v>
      </c>
    </row>
    <row r="165" spans="1:15" hidden="1" x14ac:dyDescent="0.15">
      <c r="A165" s="193"/>
      <c r="B165" s="193"/>
      <c r="C165" s="329"/>
      <c r="D165" s="204"/>
      <c r="E165" s="193"/>
      <c r="F165" s="193"/>
      <c r="G165" s="329"/>
      <c r="H165" s="204"/>
      <c r="I165" s="329"/>
      <c r="J165" s="193"/>
      <c r="K165" s="193"/>
      <c r="L165" s="329"/>
      <c r="M165" s="193"/>
      <c r="N165" s="329">
        <f t="shared" si="14"/>
        <v>79822.56700000001</v>
      </c>
      <c r="O165" s="329">
        <f t="shared" si="15"/>
        <v>574737.56700000004</v>
      </c>
    </row>
    <row r="166" spans="1:15" hidden="1" x14ac:dyDescent="0.15">
      <c r="A166" s="193"/>
      <c r="B166" s="193"/>
      <c r="C166" s="329"/>
      <c r="D166" s="200"/>
      <c r="E166" s="193"/>
      <c r="F166" s="203"/>
      <c r="G166" s="329"/>
      <c r="H166" s="204"/>
      <c r="I166" s="329"/>
      <c r="J166" s="193"/>
      <c r="K166" s="193"/>
      <c r="L166" s="329"/>
      <c r="M166" s="193"/>
      <c r="N166" s="329">
        <f t="shared" si="14"/>
        <v>79822.56700000001</v>
      </c>
      <c r="O166" s="329">
        <f t="shared" si="15"/>
        <v>574737.56700000004</v>
      </c>
    </row>
    <row r="167" spans="1:15" hidden="1" x14ac:dyDescent="0.15">
      <c r="A167" s="193"/>
      <c r="B167" s="193"/>
      <c r="C167" s="329"/>
      <c r="D167" s="204"/>
      <c r="E167" s="193"/>
      <c r="F167" s="193"/>
      <c r="G167" s="329"/>
      <c r="H167" s="204"/>
      <c r="I167" s="329"/>
      <c r="J167" s="211"/>
      <c r="K167" s="193"/>
      <c r="L167" s="329"/>
      <c r="M167" s="193"/>
      <c r="N167" s="329">
        <f t="shared" si="14"/>
        <v>79822.56700000001</v>
      </c>
      <c r="O167" s="329">
        <f t="shared" si="15"/>
        <v>574737.56700000004</v>
      </c>
    </row>
    <row r="168" spans="1:15" hidden="1" x14ac:dyDescent="0.15">
      <c r="A168" s="193"/>
      <c r="B168" s="193"/>
      <c r="C168" s="329"/>
      <c r="D168" s="200"/>
      <c r="E168" s="193"/>
      <c r="F168" s="193"/>
      <c r="G168" s="329"/>
      <c r="H168" s="204"/>
      <c r="I168" s="329"/>
      <c r="J168" s="193"/>
      <c r="K168" s="193"/>
      <c r="L168" s="329"/>
      <c r="M168" s="193"/>
      <c r="N168" s="329">
        <f t="shared" si="14"/>
        <v>79822.56700000001</v>
      </c>
      <c r="O168" s="329">
        <f t="shared" si="15"/>
        <v>574737.56700000004</v>
      </c>
    </row>
    <row r="169" spans="1:15" hidden="1" x14ac:dyDescent="0.15">
      <c r="A169" s="193"/>
      <c r="B169" s="193"/>
      <c r="C169" s="329"/>
      <c r="D169" s="204"/>
      <c r="E169" s="193"/>
      <c r="F169" s="203"/>
      <c r="G169" s="329"/>
      <c r="H169" s="204"/>
      <c r="I169" s="329"/>
      <c r="J169" s="193"/>
      <c r="K169" s="193"/>
      <c r="L169" s="329"/>
      <c r="M169" s="193"/>
      <c r="N169" s="329">
        <f t="shared" si="14"/>
        <v>79822.56700000001</v>
      </c>
      <c r="O169" s="329">
        <f t="shared" si="15"/>
        <v>574737.56700000004</v>
      </c>
    </row>
    <row r="170" spans="1:15" hidden="1" x14ac:dyDescent="0.15">
      <c r="A170" s="193"/>
      <c r="B170" s="193"/>
      <c r="C170" s="329"/>
      <c r="D170" s="204"/>
      <c r="E170" s="193"/>
      <c r="F170" s="193"/>
      <c r="G170" s="329"/>
      <c r="H170" s="204"/>
      <c r="I170" s="329"/>
      <c r="J170" s="193"/>
      <c r="K170" s="193"/>
      <c r="L170" s="329"/>
      <c r="M170" s="193"/>
      <c r="N170" s="329">
        <f t="shared" si="14"/>
        <v>79822.56700000001</v>
      </c>
      <c r="O170" s="329">
        <f t="shared" si="15"/>
        <v>574737.56700000004</v>
      </c>
    </row>
    <row r="171" spans="1:15" hidden="1" x14ac:dyDescent="0.15">
      <c r="A171" s="193"/>
      <c r="B171" s="193"/>
      <c r="C171" s="329"/>
      <c r="D171" s="204"/>
      <c r="E171" s="193"/>
      <c r="F171" s="193"/>
      <c r="G171" s="329"/>
      <c r="H171" s="204"/>
      <c r="I171" s="329"/>
      <c r="J171" s="193"/>
      <c r="K171" s="193"/>
      <c r="L171" s="329"/>
      <c r="M171" s="193"/>
      <c r="N171" s="329">
        <f t="shared" si="14"/>
        <v>79822.56700000001</v>
      </c>
      <c r="O171" s="329">
        <f t="shared" si="15"/>
        <v>574737.56700000004</v>
      </c>
    </row>
    <row r="172" spans="1:15" hidden="1" x14ac:dyDescent="0.15">
      <c r="A172" s="193"/>
      <c r="B172" s="193"/>
      <c r="C172" s="329"/>
      <c r="D172" s="204"/>
      <c r="E172" s="193"/>
      <c r="F172" s="203"/>
      <c r="G172" s="329"/>
      <c r="H172" s="204"/>
      <c r="I172" s="329"/>
      <c r="J172" s="193"/>
      <c r="K172" s="193"/>
      <c r="L172" s="329"/>
      <c r="M172" s="193"/>
      <c r="N172" s="329">
        <f t="shared" si="14"/>
        <v>79822.56700000001</v>
      </c>
      <c r="O172" s="329">
        <f t="shared" si="15"/>
        <v>574737.56700000004</v>
      </c>
    </row>
    <row r="173" spans="1:15" hidden="1" x14ac:dyDescent="0.15">
      <c r="A173" s="193"/>
      <c r="B173" s="193"/>
      <c r="C173" s="329"/>
      <c r="D173" s="200"/>
      <c r="E173" s="193"/>
      <c r="F173" s="193"/>
      <c r="G173" s="329"/>
      <c r="H173" s="204"/>
      <c r="I173" s="329"/>
      <c r="J173" s="193"/>
      <c r="K173" s="193"/>
      <c r="L173" s="329"/>
      <c r="M173" s="193"/>
      <c r="N173" s="329">
        <f t="shared" si="14"/>
        <v>79822.56700000001</v>
      </c>
      <c r="O173" s="329">
        <f t="shared" si="15"/>
        <v>574737.56700000004</v>
      </c>
    </row>
    <row r="174" spans="1:15" hidden="1" x14ac:dyDescent="0.15">
      <c r="A174" s="193"/>
      <c r="B174" s="193"/>
      <c r="C174" s="329"/>
      <c r="D174" s="204"/>
      <c r="E174" s="193"/>
      <c r="F174" s="193"/>
      <c r="G174" s="329"/>
      <c r="H174" s="204"/>
      <c r="I174" s="329"/>
      <c r="J174" s="211"/>
      <c r="K174" s="193"/>
      <c r="L174" s="329"/>
      <c r="M174" s="193"/>
      <c r="N174" s="329">
        <f t="shared" si="14"/>
        <v>79822.56700000001</v>
      </c>
      <c r="O174" s="329">
        <f t="shared" si="15"/>
        <v>574737.56700000004</v>
      </c>
    </row>
    <row r="175" spans="1:15" hidden="1" x14ac:dyDescent="0.15">
      <c r="A175" s="193"/>
      <c r="B175" s="193"/>
      <c r="C175" s="329"/>
      <c r="D175" s="204"/>
      <c r="E175" s="193"/>
      <c r="F175" s="193"/>
      <c r="G175" s="329"/>
      <c r="H175" s="204"/>
      <c r="I175" s="329"/>
      <c r="J175" s="211"/>
      <c r="K175" s="193"/>
      <c r="L175" s="329"/>
      <c r="M175" s="193"/>
      <c r="N175" s="329">
        <f t="shared" si="14"/>
        <v>79822.56700000001</v>
      </c>
      <c r="O175" s="329">
        <f t="shared" si="15"/>
        <v>574737.56700000004</v>
      </c>
    </row>
    <row r="176" spans="1:15" hidden="1" x14ac:dyDescent="0.15">
      <c r="A176" s="193"/>
      <c r="B176" s="193"/>
      <c r="C176" s="329"/>
      <c r="D176" s="200"/>
      <c r="E176" s="193"/>
      <c r="F176" s="205"/>
      <c r="G176" s="329"/>
      <c r="H176" s="204"/>
      <c r="I176" s="329"/>
      <c r="J176" s="193"/>
      <c r="K176" s="193"/>
      <c r="L176" s="329"/>
      <c r="M176" s="193"/>
      <c r="N176" s="329">
        <f t="shared" si="14"/>
        <v>79822.56700000001</v>
      </c>
      <c r="O176" s="329">
        <f t="shared" si="15"/>
        <v>574737.56700000004</v>
      </c>
    </row>
    <row r="177" spans="1:15" hidden="1" x14ac:dyDescent="0.15">
      <c r="A177" s="193"/>
      <c r="B177" s="193"/>
      <c r="C177" s="329"/>
      <c r="D177" s="204"/>
      <c r="E177" s="193"/>
      <c r="F177" s="205"/>
      <c r="G177" s="329"/>
      <c r="H177" s="204"/>
      <c r="I177" s="329"/>
      <c r="J177" s="193"/>
      <c r="K177" s="193"/>
      <c r="L177" s="329"/>
      <c r="M177" s="193"/>
      <c r="N177" s="329">
        <f t="shared" si="14"/>
        <v>79822.56700000001</v>
      </c>
      <c r="O177" s="329">
        <f t="shared" si="15"/>
        <v>574737.56700000004</v>
      </c>
    </row>
    <row r="178" spans="1:15" hidden="1" x14ac:dyDescent="0.15">
      <c r="A178" s="193"/>
      <c r="B178" s="193"/>
      <c r="C178" s="329"/>
      <c r="D178" s="204"/>
      <c r="E178" s="193"/>
      <c r="F178" s="205"/>
      <c r="G178" s="329"/>
      <c r="H178" s="204"/>
      <c r="I178" s="329"/>
      <c r="J178" s="193"/>
      <c r="K178" s="193"/>
      <c r="L178" s="329"/>
      <c r="M178" s="193"/>
      <c r="N178" s="329">
        <f t="shared" si="14"/>
        <v>79822.56700000001</v>
      </c>
      <c r="O178" s="329">
        <f t="shared" si="15"/>
        <v>574737.56700000004</v>
      </c>
    </row>
    <row r="179" spans="1:15" hidden="1" x14ac:dyDescent="0.15">
      <c r="A179" s="193"/>
      <c r="B179" s="193"/>
      <c r="C179" s="329"/>
      <c r="D179" s="204"/>
      <c r="E179" s="193"/>
      <c r="F179" s="205"/>
      <c r="G179" s="329"/>
      <c r="H179" s="204"/>
      <c r="I179" s="329"/>
      <c r="J179" s="193"/>
      <c r="K179" s="193"/>
      <c r="L179" s="329"/>
      <c r="M179" s="193"/>
      <c r="N179" s="329">
        <f t="shared" si="14"/>
        <v>79822.56700000001</v>
      </c>
      <c r="O179" s="329">
        <f t="shared" si="15"/>
        <v>574737.56700000004</v>
      </c>
    </row>
    <row r="180" spans="1:15" hidden="1" x14ac:dyDescent="0.15">
      <c r="A180" s="193"/>
      <c r="B180" s="193"/>
      <c r="C180" s="329"/>
      <c r="D180" s="204"/>
      <c r="E180" s="193"/>
      <c r="F180" s="205"/>
      <c r="G180" s="329"/>
      <c r="H180" s="200"/>
      <c r="I180" s="329"/>
      <c r="J180" s="193"/>
      <c r="K180" s="193"/>
      <c r="L180" s="329"/>
      <c r="M180" s="193"/>
      <c r="N180" s="329">
        <f t="shared" si="14"/>
        <v>79822.56700000001</v>
      </c>
      <c r="O180" s="329">
        <f t="shared" si="15"/>
        <v>574737.56700000004</v>
      </c>
    </row>
    <row r="181" spans="1:15" hidden="1" x14ac:dyDescent="0.15">
      <c r="A181" s="193"/>
      <c r="B181" s="193"/>
      <c r="C181" s="329"/>
      <c r="D181" s="204"/>
      <c r="E181" s="193"/>
      <c r="F181" s="205"/>
      <c r="G181" s="329"/>
      <c r="H181" s="204"/>
      <c r="I181" s="329"/>
      <c r="J181" s="193"/>
      <c r="K181" s="193"/>
      <c r="L181" s="329"/>
      <c r="M181" s="193"/>
      <c r="N181" s="329">
        <f t="shared" si="14"/>
        <v>79822.56700000001</v>
      </c>
      <c r="O181" s="329">
        <f t="shared" si="15"/>
        <v>574737.56700000004</v>
      </c>
    </row>
    <row r="182" spans="1:15" hidden="1" x14ac:dyDescent="0.15">
      <c r="A182" s="193"/>
      <c r="B182" s="193"/>
      <c r="C182" s="329"/>
      <c r="D182" s="204"/>
      <c r="E182" s="193"/>
      <c r="F182" s="217"/>
      <c r="G182" s="329"/>
      <c r="H182" s="204"/>
      <c r="I182" s="329"/>
      <c r="J182" s="193"/>
      <c r="K182" s="193"/>
      <c r="L182" s="329"/>
      <c r="M182" s="193"/>
      <c r="N182" s="329">
        <f t="shared" si="14"/>
        <v>79822.56700000001</v>
      </c>
      <c r="O182" s="329">
        <f t="shared" si="15"/>
        <v>574737.56700000004</v>
      </c>
    </row>
    <row r="183" spans="1:15" hidden="1" x14ac:dyDescent="0.15">
      <c r="A183" s="193"/>
      <c r="B183" s="193"/>
      <c r="C183" s="329"/>
      <c r="D183" s="204"/>
      <c r="E183" s="193"/>
      <c r="F183" s="217"/>
      <c r="G183" s="329"/>
      <c r="H183" s="200"/>
      <c r="I183" s="329"/>
      <c r="J183" s="193"/>
      <c r="K183" s="193"/>
      <c r="L183" s="329"/>
      <c r="M183" s="193"/>
      <c r="N183" s="329">
        <f t="shared" si="14"/>
        <v>79822.56700000001</v>
      </c>
      <c r="O183" s="329">
        <f t="shared" si="15"/>
        <v>574737.56700000004</v>
      </c>
    </row>
    <row r="184" spans="1:15" hidden="1" x14ac:dyDescent="0.15">
      <c r="A184" s="193"/>
      <c r="B184" s="193"/>
      <c r="C184" s="329"/>
      <c r="D184" s="204"/>
      <c r="E184" s="193"/>
      <c r="F184" s="205"/>
      <c r="G184" s="329"/>
      <c r="H184" s="204"/>
      <c r="I184" s="329"/>
      <c r="J184" s="193"/>
      <c r="K184" s="193"/>
      <c r="L184" s="329"/>
      <c r="M184" s="193"/>
      <c r="N184" s="329">
        <f t="shared" si="14"/>
        <v>79822.56700000001</v>
      </c>
      <c r="O184" s="329">
        <f t="shared" si="15"/>
        <v>574737.56700000004</v>
      </c>
    </row>
    <row r="185" spans="1:15" hidden="1" x14ac:dyDescent="0.15">
      <c r="A185" s="193"/>
      <c r="B185" s="193"/>
      <c r="C185" s="329"/>
      <c r="D185" s="200"/>
      <c r="E185" s="193"/>
      <c r="F185" s="203"/>
      <c r="G185" s="329"/>
      <c r="H185" s="204"/>
      <c r="I185" s="329"/>
      <c r="J185" s="193"/>
      <c r="K185" s="193"/>
      <c r="L185" s="329"/>
      <c r="M185" s="193"/>
      <c r="N185" s="329">
        <f t="shared" si="14"/>
        <v>79822.56700000001</v>
      </c>
      <c r="O185" s="329">
        <f t="shared" si="15"/>
        <v>574737.56700000004</v>
      </c>
    </row>
    <row r="186" spans="1:15" hidden="1" x14ac:dyDescent="0.15">
      <c r="A186" s="193"/>
      <c r="B186" s="193"/>
      <c r="C186" s="329"/>
      <c r="D186" s="204"/>
      <c r="E186" s="193"/>
      <c r="F186" s="203"/>
      <c r="G186" s="329"/>
      <c r="H186" s="204"/>
      <c r="I186" s="329"/>
      <c r="J186" s="193"/>
      <c r="K186" s="193"/>
      <c r="L186" s="329"/>
      <c r="M186" s="193"/>
      <c r="N186" s="329">
        <f t="shared" si="14"/>
        <v>79822.56700000001</v>
      </c>
      <c r="O186" s="329">
        <f t="shared" si="15"/>
        <v>574737.56700000004</v>
      </c>
    </row>
    <row r="187" spans="1:15" hidden="1" x14ac:dyDescent="0.15">
      <c r="A187" s="193"/>
      <c r="B187" s="193"/>
      <c r="C187" s="329"/>
      <c r="D187" s="204"/>
      <c r="E187" s="193"/>
      <c r="F187" s="203"/>
      <c r="G187" s="329"/>
      <c r="H187" s="204"/>
      <c r="I187" s="329"/>
      <c r="J187" s="193"/>
      <c r="K187" s="193"/>
      <c r="L187" s="329"/>
      <c r="M187" s="193"/>
      <c r="N187" s="329">
        <f t="shared" si="14"/>
        <v>79822.56700000001</v>
      </c>
      <c r="O187" s="329">
        <f t="shared" si="15"/>
        <v>574737.56700000004</v>
      </c>
    </row>
    <row r="188" spans="1:15" hidden="1" x14ac:dyDescent="0.15">
      <c r="A188" s="193"/>
      <c r="B188" s="193"/>
      <c r="C188" s="329"/>
      <c r="D188" s="204"/>
      <c r="E188" s="193"/>
      <c r="F188" s="203"/>
      <c r="G188" s="329"/>
      <c r="H188" s="204"/>
      <c r="I188" s="329"/>
      <c r="J188" s="193"/>
      <c r="K188" s="193"/>
      <c r="L188" s="329"/>
      <c r="M188" s="193"/>
      <c r="N188" s="329">
        <f t="shared" si="14"/>
        <v>79822.56700000001</v>
      </c>
      <c r="O188" s="329">
        <f t="shared" si="15"/>
        <v>574737.56700000004</v>
      </c>
    </row>
    <row r="189" spans="1:15" hidden="1" x14ac:dyDescent="0.15">
      <c r="A189" s="193"/>
      <c r="B189" s="193"/>
      <c r="C189" s="329"/>
      <c r="D189" s="204"/>
      <c r="E189" s="193"/>
      <c r="F189" s="193"/>
      <c r="G189" s="329"/>
      <c r="H189" s="204"/>
      <c r="I189" s="329"/>
      <c r="J189" s="205"/>
      <c r="K189" s="193"/>
      <c r="L189" s="329"/>
      <c r="M189" s="193"/>
      <c r="N189" s="329">
        <f t="shared" si="14"/>
        <v>79822.56700000001</v>
      </c>
      <c r="O189" s="329">
        <f t="shared" si="15"/>
        <v>574737.56700000004</v>
      </c>
    </row>
    <row r="190" spans="1:15" hidden="1" x14ac:dyDescent="0.15">
      <c r="A190" s="193"/>
      <c r="B190" s="193"/>
      <c r="C190" s="329"/>
      <c r="D190" s="204"/>
      <c r="E190" s="193"/>
      <c r="F190" s="217"/>
      <c r="G190" s="329"/>
      <c r="H190" s="204"/>
      <c r="I190" s="329"/>
      <c r="J190" s="193"/>
      <c r="K190" s="193"/>
      <c r="L190" s="329"/>
      <c r="M190" s="193"/>
      <c r="N190" s="329">
        <f t="shared" si="14"/>
        <v>79822.56700000001</v>
      </c>
      <c r="O190" s="329">
        <f t="shared" si="15"/>
        <v>574737.56700000004</v>
      </c>
    </row>
    <row r="191" spans="1:15" hidden="1" x14ac:dyDescent="0.15">
      <c r="A191" s="193"/>
      <c r="B191" s="193"/>
      <c r="C191" s="329"/>
      <c r="D191" s="204"/>
      <c r="E191" s="193"/>
      <c r="F191" s="193"/>
      <c r="G191" s="329"/>
      <c r="H191" s="204"/>
      <c r="I191" s="329"/>
      <c r="J191" s="193"/>
      <c r="K191" s="193"/>
      <c r="L191" s="329"/>
      <c r="M191" s="193"/>
      <c r="N191" s="329">
        <f t="shared" si="14"/>
        <v>79822.56700000001</v>
      </c>
      <c r="O191" s="329">
        <f t="shared" si="15"/>
        <v>574737.56700000004</v>
      </c>
    </row>
    <row r="192" spans="1:15" hidden="1" x14ac:dyDescent="0.15">
      <c r="A192" s="193"/>
      <c r="B192" s="193"/>
      <c r="C192" s="329"/>
      <c r="D192" s="204"/>
      <c r="E192" s="193"/>
      <c r="F192" s="193"/>
      <c r="G192" s="329"/>
      <c r="H192" s="204"/>
      <c r="I192" s="329"/>
      <c r="J192" s="193"/>
      <c r="K192" s="193"/>
      <c r="L192" s="329"/>
      <c r="M192" s="193"/>
      <c r="N192" s="329">
        <f t="shared" si="14"/>
        <v>79822.56700000001</v>
      </c>
      <c r="O192" s="329">
        <f t="shared" si="15"/>
        <v>574737.56700000004</v>
      </c>
    </row>
    <row r="193" spans="1:15" hidden="1" x14ac:dyDescent="0.15">
      <c r="A193" s="193"/>
      <c r="B193" s="193"/>
      <c r="C193" s="329"/>
      <c r="D193" s="204"/>
      <c r="E193" s="193"/>
      <c r="F193" s="193"/>
      <c r="G193" s="329"/>
      <c r="H193" s="204"/>
      <c r="I193" s="329"/>
      <c r="J193" s="193"/>
      <c r="K193" s="193"/>
      <c r="L193" s="329"/>
      <c r="M193" s="193"/>
      <c r="N193" s="329">
        <f t="shared" si="14"/>
        <v>79822.56700000001</v>
      </c>
      <c r="O193" s="329">
        <f t="shared" si="15"/>
        <v>574737.56700000004</v>
      </c>
    </row>
    <row r="194" spans="1:15" hidden="1" x14ac:dyDescent="0.15">
      <c r="A194" s="193"/>
      <c r="B194" s="193"/>
      <c r="C194" s="329"/>
      <c r="D194" s="204"/>
      <c r="E194" s="193"/>
      <c r="F194" s="203"/>
      <c r="G194" s="329"/>
      <c r="H194" s="204"/>
      <c r="I194" s="329"/>
      <c r="J194" s="193"/>
      <c r="K194" s="193"/>
      <c r="L194" s="329"/>
      <c r="M194" s="193"/>
      <c r="N194" s="329">
        <f t="shared" si="14"/>
        <v>79822.56700000001</v>
      </c>
      <c r="O194" s="329">
        <f t="shared" si="15"/>
        <v>574737.56700000004</v>
      </c>
    </row>
    <row r="195" spans="1:15" hidden="1" x14ac:dyDescent="0.15">
      <c r="A195" s="193"/>
      <c r="B195" s="193"/>
      <c r="C195" s="329"/>
      <c r="D195" s="204"/>
      <c r="E195" s="193"/>
      <c r="F195" s="205"/>
      <c r="G195" s="329"/>
      <c r="H195" s="204"/>
      <c r="I195" s="329"/>
      <c r="J195" s="205"/>
      <c r="K195" s="193"/>
      <c r="L195" s="329"/>
      <c r="M195" s="193"/>
      <c r="N195" s="329">
        <f t="shared" si="14"/>
        <v>79822.56700000001</v>
      </c>
      <c r="O195" s="329">
        <f t="shared" si="15"/>
        <v>574737.56700000004</v>
      </c>
    </row>
    <row r="196" spans="1:15" hidden="1" x14ac:dyDescent="0.15">
      <c r="A196" s="193"/>
      <c r="B196" s="193"/>
      <c r="C196" s="329"/>
      <c r="D196" s="204"/>
      <c r="E196" s="193"/>
      <c r="F196" s="205"/>
      <c r="G196" s="329"/>
      <c r="H196" s="204"/>
      <c r="I196" s="329"/>
      <c r="J196" s="193"/>
      <c r="K196" s="193"/>
      <c r="L196" s="329"/>
      <c r="M196" s="205"/>
      <c r="N196" s="329">
        <f t="shared" si="14"/>
        <v>79822.56700000001</v>
      </c>
      <c r="O196" s="329">
        <f t="shared" si="15"/>
        <v>574737.56700000004</v>
      </c>
    </row>
    <row r="197" spans="1:15" hidden="1" x14ac:dyDescent="0.15">
      <c r="A197" s="193"/>
      <c r="B197" s="193"/>
      <c r="C197" s="329"/>
      <c r="D197" s="204"/>
      <c r="E197" s="193"/>
      <c r="F197" s="217"/>
      <c r="G197" s="329"/>
      <c r="H197" s="204"/>
      <c r="I197" s="329"/>
      <c r="J197" s="193"/>
      <c r="K197" s="193"/>
      <c r="L197" s="329"/>
      <c r="M197" s="193"/>
      <c r="N197" s="329">
        <f t="shared" si="14"/>
        <v>79822.56700000001</v>
      </c>
      <c r="O197" s="329">
        <f t="shared" si="15"/>
        <v>574737.56700000004</v>
      </c>
    </row>
    <row r="198" spans="1:15" hidden="1" x14ac:dyDescent="0.15">
      <c r="A198" s="193"/>
      <c r="B198" s="193"/>
      <c r="C198" s="329"/>
      <c r="D198" s="204"/>
      <c r="E198" s="193"/>
      <c r="F198" s="207"/>
      <c r="G198" s="329"/>
      <c r="H198" s="204"/>
      <c r="I198" s="329"/>
      <c r="J198" s="203"/>
      <c r="K198" s="193"/>
      <c r="L198" s="329"/>
      <c r="M198" s="193"/>
      <c r="N198" s="329">
        <f t="shared" si="14"/>
        <v>79822.56700000001</v>
      </c>
      <c r="O198" s="329">
        <f t="shared" si="15"/>
        <v>574737.56700000004</v>
      </c>
    </row>
    <row r="199" spans="1:15" hidden="1" x14ac:dyDescent="0.15">
      <c r="A199" s="193"/>
      <c r="B199" s="193"/>
      <c r="C199" s="329"/>
      <c r="D199" s="204"/>
      <c r="E199" s="193"/>
      <c r="F199" s="207"/>
      <c r="G199" s="329"/>
      <c r="H199" s="204"/>
      <c r="I199" s="329"/>
      <c r="J199" s="203"/>
      <c r="K199" s="193"/>
      <c r="L199" s="329"/>
      <c r="M199" s="203"/>
      <c r="N199" s="329">
        <f t="shared" si="14"/>
        <v>79822.56700000001</v>
      </c>
      <c r="O199" s="329">
        <f t="shared" si="15"/>
        <v>574737.56700000004</v>
      </c>
    </row>
    <row r="200" spans="1:15" hidden="1" x14ac:dyDescent="0.15">
      <c r="A200" s="193"/>
      <c r="B200" s="193"/>
      <c r="C200" s="329"/>
      <c r="D200" s="204"/>
      <c r="E200" s="193"/>
      <c r="F200" s="207"/>
      <c r="G200" s="329"/>
      <c r="H200" s="204"/>
      <c r="I200" s="329"/>
      <c r="J200" s="203"/>
      <c r="K200" s="193"/>
      <c r="L200" s="329"/>
      <c r="M200" s="203"/>
      <c r="N200" s="329">
        <f t="shared" si="14"/>
        <v>79822.56700000001</v>
      </c>
      <c r="O200" s="329">
        <f t="shared" si="15"/>
        <v>574737.56700000004</v>
      </c>
    </row>
    <row r="201" spans="1:15" hidden="1" x14ac:dyDescent="0.15">
      <c r="A201" s="193"/>
      <c r="B201" s="193"/>
      <c r="C201" s="329"/>
      <c r="D201" s="204"/>
      <c r="E201" s="193"/>
      <c r="F201" s="207"/>
      <c r="G201" s="329"/>
      <c r="H201" s="204"/>
      <c r="I201" s="329"/>
      <c r="J201" s="193"/>
      <c r="K201" s="193"/>
      <c r="L201" s="329"/>
      <c r="M201" s="203"/>
      <c r="N201" s="329">
        <f t="shared" si="14"/>
        <v>79822.56700000001</v>
      </c>
      <c r="O201" s="329">
        <f t="shared" si="15"/>
        <v>574737.56700000004</v>
      </c>
    </row>
    <row r="202" spans="1:15" hidden="1" x14ac:dyDescent="0.15">
      <c r="A202" s="193"/>
      <c r="B202" s="193"/>
      <c r="C202" s="329"/>
      <c r="D202" s="204"/>
      <c r="E202" s="193"/>
      <c r="F202" s="217"/>
      <c r="G202" s="329"/>
      <c r="H202" s="204"/>
      <c r="I202" s="329"/>
      <c r="J202" s="203"/>
      <c r="K202" s="193"/>
      <c r="L202" s="329"/>
      <c r="M202" s="203"/>
      <c r="N202" s="329">
        <f t="shared" si="14"/>
        <v>79822.56700000001</v>
      </c>
      <c r="O202" s="329">
        <f t="shared" si="15"/>
        <v>574737.56700000004</v>
      </c>
    </row>
    <row r="203" spans="1:15" hidden="1" x14ac:dyDescent="0.15">
      <c r="A203" s="193"/>
      <c r="B203" s="193"/>
      <c r="C203" s="329"/>
      <c r="D203" s="204"/>
      <c r="E203" s="193"/>
      <c r="F203" s="193"/>
      <c r="G203" s="329"/>
      <c r="H203" s="204"/>
      <c r="I203" s="329"/>
      <c r="J203" s="205"/>
      <c r="K203" s="193"/>
      <c r="L203" s="329"/>
      <c r="M203" s="203"/>
      <c r="N203" s="329">
        <f t="shared" si="14"/>
        <v>79822.56700000001</v>
      </c>
      <c r="O203" s="329">
        <f t="shared" si="15"/>
        <v>574737.56700000004</v>
      </c>
    </row>
    <row r="204" spans="1:15" hidden="1" x14ac:dyDescent="0.15">
      <c r="A204" s="193"/>
      <c r="B204" s="193"/>
      <c r="C204" s="329"/>
      <c r="D204" s="204"/>
      <c r="E204" s="193"/>
      <c r="F204" s="193"/>
      <c r="G204" s="329"/>
      <c r="H204" s="204"/>
      <c r="I204" s="329"/>
      <c r="J204" s="205"/>
      <c r="K204" s="193"/>
      <c r="L204" s="329"/>
      <c r="M204" s="203"/>
      <c r="N204" s="329">
        <f t="shared" si="14"/>
        <v>79822.56700000001</v>
      </c>
      <c r="O204" s="329">
        <f t="shared" si="15"/>
        <v>574737.56700000004</v>
      </c>
    </row>
    <row r="205" spans="1:15" hidden="1" x14ac:dyDescent="0.15">
      <c r="A205" s="193"/>
      <c r="B205" s="193"/>
      <c r="C205" s="329"/>
      <c r="D205" s="204"/>
      <c r="E205" s="193"/>
      <c r="F205" s="205"/>
      <c r="G205" s="329"/>
      <c r="H205" s="204"/>
      <c r="I205" s="329"/>
      <c r="J205" s="203"/>
      <c r="K205" s="193"/>
      <c r="L205" s="329"/>
      <c r="M205" s="203"/>
      <c r="N205" s="329">
        <f t="shared" si="14"/>
        <v>79822.56700000001</v>
      </c>
      <c r="O205" s="329">
        <f t="shared" si="15"/>
        <v>574737.56700000004</v>
      </c>
    </row>
    <row r="206" spans="1:15" hidden="1" x14ac:dyDescent="0.15">
      <c r="A206" s="193"/>
      <c r="B206" s="193"/>
      <c r="C206" s="329"/>
      <c r="D206" s="204"/>
      <c r="E206" s="193"/>
      <c r="F206" s="205"/>
      <c r="G206" s="329"/>
      <c r="H206" s="204"/>
      <c r="I206" s="329"/>
      <c r="J206" s="193"/>
      <c r="K206" s="193"/>
      <c r="L206" s="329"/>
      <c r="M206" s="203"/>
      <c r="N206" s="329">
        <f t="shared" si="14"/>
        <v>79822.56700000001</v>
      </c>
      <c r="O206" s="329">
        <f t="shared" si="15"/>
        <v>574737.56700000004</v>
      </c>
    </row>
    <row r="207" spans="1:15" hidden="1" x14ac:dyDescent="0.15">
      <c r="A207" s="193"/>
      <c r="B207" s="193"/>
      <c r="C207" s="329"/>
      <c r="D207" s="204"/>
      <c r="E207" s="193"/>
      <c r="F207" s="205"/>
      <c r="G207" s="329"/>
      <c r="H207" s="204"/>
      <c r="I207" s="329"/>
      <c r="J207" s="193"/>
      <c r="K207" s="193"/>
      <c r="L207" s="329"/>
      <c r="M207" s="193"/>
      <c r="N207" s="329">
        <f t="shared" ref="N207:N226" si="16">+N206-I207-L207</f>
        <v>79822.56700000001</v>
      </c>
      <c r="O207" s="329">
        <f t="shared" ref="O207:O226" si="17">O206+G207-I207-L207</f>
        <v>574737.56700000004</v>
      </c>
    </row>
    <row r="208" spans="1:15" hidden="1" x14ac:dyDescent="0.15">
      <c r="A208" s="193"/>
      <c r="B208" s="193"/>
      <c r="C208" s="329"/>
      <c r="D208" s="204"/>
      <c r="E208" s="193"/>
      <c r="F208" s="217"/>
      <c r="G208" s="329"/>
      <c r="H208" s="204"/>
      <c r="I208" s="329"/>
      <c r="J208" s="203"/>
      <c r="K208" s="193"/>
      <c r="L208" s="329"/>
      <c r="M208" s="203"/>
      <c r="N208" s="329">
        <f t="shared" si="16"/>
        <v>79822.56700000001</v>
      </c>
      <c r="O208" s="329">
        <f t="shared" si="17"/>
        <v>574737.56700000004</v>
      </c>
    </row>
    <row r="209" spans="1:15" hidden="1" x14ac:dyDescent="0.15">
      <c r="A209" s="193"/>
      <c r="B209" s="193"/>
      <c r="C209" s="329"/>
      <c r="D209" s="204"/>
      <c r="E209" s="193"/>
      <c r="F209" s="217"/>
      <c r="G209" s="329"/>
      <c r="H209" s="204"/>
      <c r="I209" s="329"/>
      <c r="J209" s="203"/>
      <c r="K209" s="193"/>
      <c r="L209" s="329"/>
      <c r="M209" s="203"/>
      <c r="N209" s="329">
        <f t="shared" si="16"/>
        <v>79822.56700000001</v>
      </c>
      <c r="O209" s="329">
        <f t="shared" si="17"/>
        <v>574737.56700000004</v>
      </c>
    </row>
    <row r="210" spans="1:15" hidden="1" x14ac:dyDescent="0.15">
      <c r="A210" s="193"/>
      <c r="B210" s="193"/>
      <c r="C210" s="329"/>
      <c r="D210" s="204"/>
      <c r="E210" s="193"/>
      <c r="F210" s="217"/>
      <c r="G210" s="329"/>
      <c r="H210" s="204"/>
      <c r="I210" s="329"/>
      <c r="J210" s="193"/>
      <c r="K210" s="193"/>
      <c r="L210" s="329"/>
      <c r="M210" s="203"/>
      <c r="N210" s="329">
        <f t="shared" si="16"/>
        <v>79822.56700000001</v>
      </c>
      <c r="O210" s="329">
        <f t="shared" si="17"/>
        <v>574737.56700000004</v>
      </c>
    </row>
    <row r="211" spans="1:15" hidden="1" x14ac:dyDescent="0.15">
      <c r="A211" s="193"/>
      <c r="B211" s="193"/>
      <c r="C211" s="329"/>
      <c r="D211" s="204"/>
      <c r="E211" s="193"/>
      <c r="F211" s="217"/>
      <c r="G211" s="329"/>
      <c r="H211" s="204"/>
      <c r="I211" s="329"/>
      <c r="J211" s="203"/>
      <c r="K211" s="193"/>
      <c r="L211" s="329"/>
      <c r="M211" s="203"/>
      <c r="N211" s="329">
        <f t="shared" si="16"/>
        <v>79822.56700000001</v>
      </c>
      <c r="O211" s="329">
        <f t="shared" si="17"/>
        <v>574737.56700000004</v>
      </c>
    </row>
    <row r="212" spans="1:15" hidden="1" x14ac:dyDescent="0.15">
      <c r="A212" s="193"/>
      <c r="B212" s="193"/>
      <c r="C212" s="329"/>
      <c r="D212" s="204"/>
      <c r="E212" s="193"/>
      <c r="F212" s="193"/>
      <c r="G212" s="329"/>
      <c r="H212" s="204"/>
      <c r="I212" s="329"/>
      <c r="J212" s="193"/>
      <c r="K212" s="193"/>
      <c r="L212" s="329"/>
      <c r="M212" s="203"/>
      <c r="N212" s="329">
        <f t="shared" si="16"/>
        <v>79822.56700000001</v>
      </c>
      <c r="O212" s="329">
        <f t="shared" si="17"/>
        <v>574737.56700000004</v>
      </c>
    </row>
    <row r="213" spans="1:15" hidden="1" x14ac:dyDescent="0.15">
      <c r="A213" s="193"/>
      <c r="B213" s="193"/>
      <c r="C213" s="329"/>
      <c r="D213" s="204"/>
      <c r="E213" s="193"/>
      <c r="F213" s="193"/>
      <c r="G213" s="329"/>
      <c r="H213" s="204"/>
      <c r="I213" s="329"/>
      <c r="J213" s="193"/>
      <c r="K213" s="193"/>
      <c r="L213" s="329"/>
      <c r="M213" s="203"/>
      <c r="N213" s="329">
        <f t="shared" si="16"/>
        <v>79822.56700000001</v>
      </c>
      <c r="O213" s="329">
        <f t="shared" si="17"/>
        <v>574737.56700000004</v>
      </c>
    </row>
    <row r="214" spans="1:15" hidden="1" x14ac:dyDescent="0.15">
      <c r="A214" s="193"/>
      <c r="B214" s="193"/>
      <c r="C214" s="329"/>
      <c r="D214" s="204"/>
      <c r="E214" s="193"/>
      <c r="F214" s="217"/>
      <c r="G214" s="329"/>
      <c r="H214" s="204"/>
      <c r="I214" s="329"/>
      <c r="J214" s="203"/>
      <c r="K214" s="193"/>
      <c r="L214" s="329"/>
      <c r="M214" s="203"/>
      <c r="N214" s="329">
        <f t="shared" si="16"/>
        <v>79822.56700000001</v>
      </c>
      <c r="O214" s="329">
        <f t="shared" si="17"/>
        <v>574737.56700000004</v>
      </c>
    </row>
    <row r="215" spans="1:15" hidden="1" x14ac:dyDescent="0.15">
      <c r="A215" s="193"/>
      <c r="B215" s="193"/>
      <c r="C215" s="329"/>
      <c r="D215" s="204"/>
      <c r="E215" s="193"/>
      <c r="F215" s="217"/>
      <c r="G215" s="329"/>
      <c r="H215" s="204"/>
      <c r="I215" s="329"/>
      <c r="J215" s="193"/>
      <c r="K215" s="193"/>
      <c r="L215" s="329"/>
      <c r="M215" s="203"/>
      <c r="N215" s="329">
        <f t="shared" si="16"/>
        <v>79822.56700000001</v>
      </c>
      <c r="O215" s="329">
        <f t="shared" si="17"/>
        <v>574737.56700000004</v>
      </c>
    </row>
    <row r="216" spans="1:15" hidden="1" x14ac:dyDescent="0.15">
      <c r="A216" s="193"/>
      <c r="B216" s="193"/>
      <c r="C216" s="329"/>
      <c r="D216" s="204"/>
      <c r="E216" s="193"/>
      <c r="F216" s="217"/>
      <c r="G216" s="329"/>
      <c r="H216" s="204"/>
      <c r="I216" s="329"/>
      <c r="J216" s="193"/>
      <c r="K216" s="193"/>
      <c r="L216" s="329"/>
      <c r="M216" s="203"/>
      <c r="N216" s="329">
        <f t="shared" si="16"/>
        <v>79822.56700000001</v>
      </c>
      <c r="O216" s="329">
        <f t="shared" si="17"/>
        <v>574737.56700000004</v>
      </c>
    </row>
    <row r="217" spans="1:15" hidden="1" x14ac:dyDescent="0.15">
      <c r="A217" s="193"/>
      <c r="B217" s="193"/>
      <c r="C217" s="329"/>
      <c r="D217" s="204"/>
      <c r="E217" s="193"/>
      <c r="F217" s="203"/>
      <c r="G217" s="329"/>
      <c r="H217" s="204"/>
      <c r="I217" s="329"/>
      <c r="J217" s="203"/>
      <c r="K217" s="193"/>
      <c r="L217" s="329"/>
      <c r="M217" s="203"/>
      <c r="N217" s="329">
        <f t="shared" si="16"/>
        <v>79822.56700000001</v>
      </c>
      <c r="O217" s="329">
        <f t="shared" si="17"/>
        <v>574737.56700000004</v>
      </c>
    </row>
    <row r="218" spans="1:15" hidden="1" x14ac:dyDescent="0.15">
      <c r="A218" s="193"/>
      <c r="B218" s="193"/>
      <c r="C218" s="329"/>
      <c r="D218" s="204"/>
      <c r="E218" s="193"/>
      <c r="F218" s="203"/>
      <c r="G218" s="329"/>
      <c r="H218" s="204"/>
      <c r="I218" s="329"/>
      <c r="J218" s="193"/>
      <c r="K218" s="193"/>
      <c r="L218" s="329"/>
      <c r="M218" s="203"/>
      <c r="N218" s="329">
        <f t="shared" si="16"/>
        <v>79822.56700000001</v>
      </c>
      <c r="O218" s="329">
        <f t="shared" si="17"/>
        <v>574737.56700000004</v>
      </c>
    </row>
    <row r="219" spans="1:15" hidden="1" x14ac:dyDescent="0.15">
      <c r="A219" s="193"/>
      <c r="B219" s="193"/>
      <c r="C219" s="329"/>
      <c r="D219" s="204"/>
      <c r="E219" s="193"/>
      <c r="F219" s="203"/>
      <c r="G219" s="329"/>
      <c r="H219" s="204"/>
      <c r="I219" s="329"/>
      <c r="J219" s="203"/>
      <c r="K219" s="193"/>
      <c r="L219" s="329"/>
      <c r="M219" s="203"/>
      <c r="N219" s="329">
        <f t="shared" si="16"/>
        <v>79822.56700000001</v>
      </c>
      <c r="O219" s="329">
        <f t="shared" si="17"/>
        <v>574737.56700000004</v>
      </c>
    </row>
    <row r="220" spans="1:15" hidden="1" x14ac:dyDescent="0.15">
      <c r="A220" s="193"/>
      <c r="B220" s="193"/>
      <c r="C220" s="329"/>
      <c r="D220" s="204"/>
      <c r="E220" s="193"/>
      <c r="F220" s="203"/>
      <c r="G220" s="329"/>
      <c r="H220" s="204"/>
      <c r="I220" s="329"/>
      <c r="J220" s="193"/>
      <c r="K220" s="193"/>
      <c r="L220" s="329"/>
      <c r="M220" s="203"/>
      <c r="N220" s="329">
        <f t="shared" si="16"/>
        <v>79822.56700000001</v>
      </c>
      <c r="O220" s="329">
        <f t="shared" si="17"/>
        <v>574737.56700000004</v>
      </c>
    </row>
    <row r="221" spans="1:15" hidden="1" x14ac:dyDescent="0.15">
      <c r="A221" s="193"/>
      <c r="B221" s="193"/>
      <c r="C221" s="329"/>
      <c r="D221" s="204"/>
      <c r="E221" s="193"/>
      <c r="F221" s="193"/>
      <c r="G221" s="329"/>
      <c r="H221" s="204"/>
      <c r="I221" s="329"/>
      <c r="J221" s="193"/>
      <c r="K221" s="193"/>
      <c r="L221" s="329"/>
      <c r="M221" s="203"/>
      <c r="N221" s="329">
        <f t="shared" si="16"/>
        <v>79822.56700000001</v>
      </c>
      <c r="O221" s="329">
        <f t="shared" si="17"/>
        <v>574737.56700000004</v>
      </c>
    </row>
    <row r="222" spans="1:15" hidden="1" x14ac:dyDescent="0.15">
      <c r="A222" s="193"/>
      <c r="B222" s="193"/>
      <c r="C222" s="329"/>
      <c r="D222" s="204"/>
      <c r="E222" s="193"/>
      <c r="F222" s="203"/>
      <c r="G222" s="329"/>
      <c r="H222" s="204"/>
      <c r="I222" s="329"/>
      <c r="J222" s="193"/>
      <c r="K222" s="193"/>
      <c r="L222" s="329"/>
      <c r="M222" s="193"/>
      <c r="N222" s="329">
        <f t="shared" si="16"/>
        <v>79822.56700000001</v>
      </c>
      <c r="O222" s="329">
        <f t="shared" si="17"/>
        <v>574737.56700000004</v>
      </c>
    </row>
    <row r="223" spans="1:15" hidden="1" x14ac:dyDescent="0.15">
      <c r="A223" s="193"/>
      <c r="B223" s="193"/>
      <c r="C223" s="329"/>
      <c r="D223" s="204"/>
      <c r="E223" s="193"/>
      <c r="F223" s="203"/>
      <c r="G223" s="329"/>
      <c r="H223" s="204"/>
      <c r="I223" s="329"/>
      <c r="J223" s="193"/>
      <c r="K223" s="193"/>
      <c r="L223" s="329"/>
      <c r="M223" s="193"/>
      <c r="N223" s="329">
        <f t="shared" si="16"/>
        <v>79822.56700000001</v>
      </c>
      <c r="O223" s="329">
        <f t="shared" si="17"/>
        <v>574737.56700000004</v>
      </c>
    </row>
    <row r="224" spans="1:15" hidden="1" x14ac:dyDescent="0.15">
      <c r="A224" s="193"/>
      <c r="B224" s="193"/>
      <c r="C224" s="329"/>
      <c r="D224" s="204"/>
      <c r="E224" s="193"/>
      <c r="F224" s="203"/>
      <c r="G224" s="329"/>
      <c r="H224" s="204"/>
      <c r="I224" s="329"/>
      <c r="J224" s="193"/>
      <c r="K224" s="193"/>
      <c r="L224" s="329"/>
      <c r="M224" s="193"/>
      <c r="N224" s="329">
        <f t="shared" si="16"/>
        <v>79822.56700000001</v>
      </c>
      <c r="O224" s="329">
        <f t="shared" si="17"/>
        <v>574737.56700000004</v>
      </c>
    </row>
    <row r="225" spans="1:16" hidden="1" x14ac:dyDescent="0.15">
      <c r="A225" s="193"/>
      <c r="B225" s="193"/>
      <c r="C225" s="329"/>
      <c r="D225" s="204"/>
      <c r="E225" s="193"/>
      <c r="F225" s="193"/>
      <c r="G225" s="329"/>
      <c r="H225" s="204"/>
      <c r="I225" s="329"/>
      <c r="J225" s="193"/>
      <c r="K225" s="193"/>
      <c r="L225" s="329"/>
      <c r="M225" s="193"/>
      <c r="N225" s="329">
        <f t="shared" si="16"/>
        <v>79822.56700000001</v>
      </c>
      <c r="O225" s="329">
        <f t="shared" si="17"/>
        <v>574737.56700000004</v>
      </c>
    </row>
    <row r="226" spans="1:16" x14ac:dyDescent="0.15">
      <c r="A226" s="220"/>
      <c r="B226" s="220"/>
      <c r="C226" s="334"/>
      <c r="D226" s="222"/>
      <c r="E226" s="220"/>
      <c r="F226" s="220"/>
      <c r="G226" s="334"/>
      <c r="H226" s="222"/>
      <c r="I226" s="334"/>
      <c r="J226" s="220"/>
      <c r="K226" s="220"/>
      <c r="L226" s="334"/>
      <c r="M226" s="220"/>
      <c r="N226" s="329">
        <f t="shared" si="16"/>
        <v>79822.56700000001</v>
      </c>
      <c r="O226" s="329">
        <f t="shared" si="17"/>
        <v>574737.56700000004</v>
      </c>
    </row>
    <row r="227" spans="1:16" x14ac:dyDescent="0.15">
      <c r="A227" s="224"/>
      <c r="B227" s="224"/>
      <c r="C227" s="335">
        <f>SUM(C7:C226)</f>
        <v>687034.50699999998</v>
      </c>
      <c r="D227" s="224"/>
      <c r="E227" s="224"/>
      <c r="F227" s="224"/>
      <c r="G227" s="335">
        <f>SUM(G7:G225)</f>
        <v>359884</v>
      </c>
      <c r="H227" s="226"/>
      <c r="I227" s="335">
        <f>SUM(I7:I225)</f>
        <v>337202.47000000003</v>
      </c>
      <c r="J227" s="224"/>
      <c r="K227" s="224"/>
      <c r="L227" s="335">
        <f>SUM(L9:L225)</f>
        <v>134978.47</v>
      </c>
      <c r="M227" s="224"/>
      <c r="N227" s="227"/>
      <c r="O227" s="228">
        <f>C227+G227-I227-L227</f>
        <v>574737.56700000004</v>
      </c>
      <c r="P227" s="259"/>
    </row>
    <row r="228" spans="1:16" x14ac:dyDescent="0.15">
      <c r="A228" s="230"/>
      <c r="B228" s="615"/>
      <c r="C228" s="615"/>
      <c r="D228" s="615"/>
      <c r="E228" s="231"/>
      <c r="F228" s="337"/>
      <c r="G228" s="232"/>
      <c r="H228" s="233"/>
      <c r="I228" s="234"/>
      <c r="J228" s="272"/>
      <c r="K228" s="235" t="s">
        <v>200</v>
      </c>
      <c r="L228" s="236">
        <f>+L227+I227</f>
        <v>472180.94000000006</v>
      </c>
      <c r="M228" s="284"/>
      <c r="N228" s="330">
        <f>+N226</f>
        <v>79822.56700000001</v>
      </c>
      <c r="O228" s="331" t="s">
        <v>728</v>
      </c>
      <c r="P228" s="259"/>
    </row>
    <row r="229" spans="1:16" x14ac:dyDescent="0.15">
      <c r="A229" s="181" t="s">
        <v>690</v>
      </c>
      <c r="B229" s="339" t="s">
        <v>770</v>
      </c>
      <c r="C229" s="336"/>
      <c r="D229" s="338"/>
      <c r="E229" s="231" t="s">
        <v>67</v>
      </c>
      <c r="F229" s="337">
        <v>14855471.9</v>
      </c>
      <c r="G229" s="232" t="s">
        <v>98</v>
      </c>
      <c r="H229" s="233">
        <v>40455</v>
      </c>
      <c r="I229" s="234" t="s">
        <v>199</v>
      </c>
      <c r="J229" s="273">
        <f>SUM(L19:L21)</f>
        <v>43482.080000000002</v>
      </c>
      <c r="K229" s="235"/>
      <c r="L229" s="236"/>
      <c r="M229" s="235"/>
      <c r="N229" s="330">
        <f>+C12</f>
        <v>135031</v>
      </c>
      <c r="O229" s="331" t="s">
        <v>729</v>
      </c>
    </row>
    <row r="230" spans="1:16" x14ac:dyDescent="0.15">
      <c r="A230" s="181" t="s">
        <v>726</v>
      </c>
      <c r="B230" s="339" t="s">
        <v>769</v>
      </c>
      <c r="C230" s="336"/>
      <c r="D230" s="338"/>
      <c r="E230" s="231" t="s">
        <v>67</v>
      </c>
      <c r="F230" s="337">
        <v>10480381.93</v>
      </c>
      <c r="G230" s="232" t="s">
        <v>98</v>
      </c>
      <c r="H230" s="233">
        <v>40462</v>
      </c>
      <c r="I230" s="234" t="s">
        <v>199</v>
      </c>
      <c r="J230" s="273">
        <f>SUM(L32)</f>
        <v>4407</v>
      </c>
      <c r="K230" s="235"/>
      <c r="L230" s="236"/>
      <c r="M230" s="235"/>
      <c r="N230" s="330">
        <f>+G15</f>
        <v>90010</v>
      </c>
      <c r="O230" s="331" t="s">
        <v>765</v>
      </c>
    </row>
    <row r="231" spans="1:16" x14ac:dyDescent="0.15">
      <c r="A231" s="181" t="s">
        <v>727</v>
      </c>
      <c r="B231" s="339" t="s">
        <v>771</v>
      </c>
      <c r="C231" s="336"/>
      <c r="D231" s="338"/>
      <c r="E231" s="231" t="s">
        <v>67</v>
      </c>
      <c r="F231" s="337">
        <v>32832859.899999999</v>
      </c>
      <c r="G231" s="232" t="s">
        <v>98</v>
      </c>
      <c r="H231" s="233">
        <v>40469</v>
      </c>
      <c r="I231" s="234" t="s">
        <v>199</v>
      </c>
      <c r="J231" s="273">
        <f>SUM(L33:L37)</f>
        <v>42206.820000000007</v>
      </c>
      <c r="K231" s="235"/>
      <c r="L231" s="236"/>
      <c r="M231" s="235"/>
      <c r="N231" s="330">
        <f>+G16</f>
        <v>89958</v>
      </c>
      <c r="O231" s="332" t="s">
        <v>766</v>
      </c>
    </row>
    <row r="232" spans="1:16" x14ac:dyDescent="0.15">
      <c r="A232" s="181" t="s">
        <v>728</v>
      </c>
      <c r="B232" s="339" t="s">
        <v>772</v>
      </c>
      <c r="C232" s="336"/>
      <c r="D232" s="338"/>
      <c r="E232" s="231" t="s">
        <v>67</v>
      </c>
      <c r="F232" s="337">
        <v>71565698.409999996</v>
      </c>
      <c r="G232" s="232" t="s">
        <v>98</v>
      </c>
      <c r="H232" s="233">
        <v>40477</v>
      </c>
      <c r="I232" s="234" t="s">
        <v>199</v>
      </c>
      <c r="J232" s="273">
        <f>SUM(L45:L46)</f>
        <v>44882.57</v>
      </c>
      <c r="K232" s="235"/>
      <c r="L232" s="236"/>
      <c r="M232" s="235"/>
      <c r="N232" s="330">
        <f>+G39</f>
        <v>179916</v>
      </c>
      <c r="O232" s="331" t="s">
        <v>767</v>
      </c>
    </row>
    <row r="233" spans="1:16" ht="12" thickBot="1" x14ac:dyDescent="0.2">
      <c r="A233" s="241"/>
      <c r="B233" s="338"/>
      <c r="C233" s="336"/>
      <c r="D233" s="338"/>
      <c r="E233" s="231"/>
      <c r="F233" s="337"/>
      <c r="G233" s="232"/>
      <c r="H233" s="233"/>
      <c r="I233" s="234" t="s">
        <v>54</v>
      </c>
      <c r="J233" s="274">
        <f>SUM(J229:J232)</f>
        <v>134978.47</v>
      </c>
      <c r="K233" s="235"/>
      <c r="L233" s="236"/>
      <c r="M233" s="235"/>
      <c r="N233" s="330"/>
      <c r="O233" s="331"/>
    </row>
    <row r="234" spans="1:16" ht="12" hidden="1" customHeight="1" thickTop="1" x14ac:dyDescent="0.15">
      <c r="A234" s="241"/>
      <c r="B234" s="338"/>
      <c r="C234" s="336"/>
      <c r="D234" s="338"/>
      <c r="E234" s="231"/>
      <c r="F234" s="337"/>
      <c r="G234" s="232"/>
      <c r="H234" s="233"/>
      <c r="I234" s="234"/>
      <c r="J234" s="273"/>
      <c r="K234" s="235"/>
      <c r="L234" s="236"/>
      <c r="M234" s="235"/>
      <c r="N234" s="330"/>
      <c r="O234" s="331"/>
    </row>
    <row r="235" spans="1:16" ht="12" hidden="1" customHeight="1" x14ac:dyDescent="0.15">
      <c r="A235" s="241"/>
      <c r="B235" s="338"/>
      <c r="C235" s="336"/>
      <c r="D235" s="338"/>
      <c r="E235" s="231"/>
      <c r="F235" s="337"/>
      <c r="G235" s="232"/>
      <c r="H235" s="233"/>
      <c r="I235" s="234"/>
      <c r="J235" s="273"/>
      <c r="K235" s="235"/>
      <c r="L235" s="236"/>
      <c r="M235" s="235"/>
      <c r="N235" s="330"/>
      <c r="O235" s="331"/>
    </row>
    <row r="236" spans="1:16" ht="11.25" hidden="1" customHeight="1" x14ac:dyDescent="0.15">
      <c r="A236" s="241"/>
      <c r="B236" s="338"/>
      <c r="C236" s="336"/>
      <c r="D236" s="338"/>
      <c r="E236" s="231"/>
      <c r="F236" s="337"/>
      <c r="G236" s="232"/>
      <c r="H236" s="233"/>
      <c r="I236" s="234"/>
      <c r="J236" s="273"/>
      <c r="K236" s="235"/>
      <c r="L236" s="236"/>
      <c r="M236" s="235"/>
      <c r="N236" s="330"/>
      <c r="O236" s="330"/>
    </row>
    <row r="237" spans="1:16" ht="12" thickTop="1" x14ac:dyDescent="0.15">
      <c r="A237" s="241"/>
      <c r="B237" s="338"/>
      <c r="C237" s="336"/>
      <c r="D237" s="338"/>
      <c r="E237" s="231"/>
      <c r="F237" s="337"/>
      <c r="G237" s="232"/>
      <c r="H237" s="233"/>
      <c r="I237" s="234"/>
      <c r="J237" s="273"/>
      <c r="K237" s="235"/>
      <c r="L237" s="236"/>
      <c r="M237" s="266"/>
      <c r="N237" s="228" t="s">
        <v>56</v>
      </c>
      <c r="O237" s="333">
        <f>SUM(N228:N236)</f>
        <v>574737.56700000004</v>
      </c>
      <c r="P237" s="259"/>
    </row>
    <row r="238" spans="1:16" x14ac:dyDescent="0.15">
      <c r="O238" s="180">
        <f>+O237-O227</f>
        <v>0</v>
      </c>
    </row>
  </sheetData>
  <mergeCells count="7">
    <mergeCell ref="B228:D228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P234"/>
  <sheetViews>
    <sheetView topLeftCell="B1" zoomScale="115" zoomScaleNormal="115" workbookViewId="0">
      <pane ySplit="6" topLeftCell="A48" activePane="bottomLeft" state="frozen"/>
      <selection pane="bottomLeft" activeCell="B227" sqref="B227"/>
    </sheetView>
  </sheetViews>
  <sheetFormatPr defaultColWidth="18.5703125" defaultRowHeight="11.25" x14ac:dyDescent="0.15"/>
  <cols>
    <col min="1" max="1" width="12.28515625" style="182" customWidth="1"/>
    <col min="2" max="2" width="11.140625" style="179" customWidth="1"/>
    <col min="3" max="3" width="11.42578125" style="180" customWidth="1"/>
    <col min="4" max="4" width="10.5703125" style="181" customWidth="1"/>
    <col min="5" max="5" width="9.85546875" style="181" bestFit="1" customWidth="1"/>
    <col min="6" max="6" width="13.28515625" style="182" bestFit="1" customWidth="1"/>
    <col min="7" max="7" width="11.85546875" style="180" bestFit="1" customWidth="1"/>
    <col min="8" max="8" width="10.140625" style="181" bestFit="1" customWidth="1"/>
    <col min="9" max="9" width="14.140625" style="180" bestFit="1" customWidth="1"/>
    <col min="10" max="10" width="11" style="182" bestFit="1" customWidth="1"/>
    <col min="11" max="11" width="13.85546875" style="181" bestFit="1" customWidth="1"/>
    <col min="12" max="12" width="11.42578125" style="180" customWidth="1"/>
    <col min="13" max="13" width="12.85546875" style="182" bestFit="1" customWidth="1"/>
    <col min="14" max="15" width="13.42578125" style="180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694</v>
      </c>
      <c r="M1" s="183"/>
      <c r="O1" s="184"/>
    </row>
    <row r="2" spans="1:16" ht="16.5" customHeight="1" x14ac:dyDescent="0.15">
      <c r="A2" s="178" t="s">
        <v>112</v>
      </c>
      <c r="O2" s="185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186"/>
      <c r="O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187" t="s">
        <v>7</v>
      </c>
      <c r="O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9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189" t="s">
        <v>17</v>
      </c>
      <c r="O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2"/>
      <c r="H6" s="190"/>
      <c r="I6" s="192" t="s">
        <v>10</v>
      </c>
      <c r="J6" s="190" t="s">
        <v>8</v>
      </c>
      <c r="K6" s="190" t="s">
        <v>20</v>
      </c>
      <c r="L6" s="192" t="s">
        <v>10</v>
      </c>
      <c r="M6" s="190" t="s">
        <v>8</v>
      </c>
      <c r="N6" s="192"/>
      <c r="O6" s="192"/>
    </row>
    <row r="7" spans="1:16" x14ac:dyDescent="0.15">
      <c r="A7" s="193" t="s">
        <v>653</v>
      </c>
      <c r="B7" s="263"/>
      <c r="C7" s="328">
        <v>36059.706999999973</v>
      </c>
      <c r="D7" s="196"/>
      <c r="E7" s="197"/>
      <c r="F7" s="197"/>
      <c r="G7" s="328"/>
      <c r="H7" s="196"/>
      <c r="I7" s="328"/>
      <c r="J7" s="197"/>
      <c r="K7" s="197"/>
      <c r="L7" s="328"/>
      <c r="M7" s="197"/>
      <c r="N7" s="328">
        <f>+C7</f>
        <v>36059.706999999973</v>
      </c>
      <c r="O7" s="328">
        <f>+C223</f>
        <v>710550.70699999994</v>
      </c>
    </row>
    <row r="8" spans="1:16" x14ac:dyDescent="0.15">
      <c r="A8" s="193" t="s">
        <v>654</v>
      </c>
      <c r="B8" s="193"/>
      <c r="C8" s="329">
        <v>179950</v>
      </c>
      <c r="D8" s="200"/>
      <c r="E8" s="193"/>
      <c r="F8" s="193"/>
      <c r="G8" s="329"/>
      <c r="H8" s="200"/>
      <c r="I8" s="329"/>
      <c r="J8" s="193"/>
      <c r="K8" s="202"/>
      <c r="L8" s="329"/>
      <c r="M8" s="193"/>
      <c r="N8" s="329">
        <f>+N7-I8-L8</f>
        <v>36059.706999999973</v>
      </c>
      <c r="O8" s="329">
        <f>O7+G8-I8-L8</f>
        <v>710550.70699999994</v>
      </c>
    </row>
    <row r="9" spans="1:16" x14ac:dyDescent="0.15">
      <c r="A9" s="193" t="s">
        <v>655</v>
      </c>
      <c r="B9" s="193"/>
      <c r="C9" s="329">
        <v>90022</v>
      </c>
      <c r="D9" s="193"/>
      <c r="E9" s="193"/>
      <c r="F9" s="193"/>
      <c r="G9" s="329"/>
      <c r="H9" s="193"/>
      <c r="I9" s="329"/>
      <c r="J9" s="193"/>
      <c r="K9" s="193"/>
      <c r="L9" s="329"/>
      <c r="M9" s="193"/>
      <c r="N9" s="329">
        <f t="shared" ref="N9" si="0">+N8-I9-L9</f>
        <v>36059.706999999973</v>
      </c>
      <c r="O9" s="329">
        <f t="shared" ref="O9" si="1">O8+G9-I9-L9</f>
        <v>710550.70699999994</v>
      </c>
    </row>
    <row r="10" spans="1:16" x14ac:dyDescent="0.15">
      <c r="A10" s="193" t="s">
        <v>688</v>
      </c>
      <c r="B10" s="193"/>
      <c r="C10" s="329">
        <v>134926</v>
      </c>
      <c r="D10" s="193"/>
      <c r="E10" s="193"/>
      <c r="F10" s="193"/>
      <c r="G10" s="329"/>
      <c r="H10" s="193"/>
      <c r="I10" s="329"/>
      <c r="J10" s="193"/>
      <c r="K10" s="193"/>
      <c r="L10" s="329"/>
      <c r="M10" s="193"/>
      <c r="N10" s="329">
        <f t="shared" ref="N10" si="2">+N9-I10-L10</f>
        <v>36059.706999999973</v>
      </c>
      <c r="O10" s="329">
        <f t="shared" ref="O10" si="3">O9+G10-I10-L10</f>
        <v>710550.70699999994</v>
      </c>
    </row>
    <row r="11" spans="1:16" x14ac:dyDescent="0.15">
      <c r="A11" s="193" t="s">
        <v>689</v>
      </c>
      <c r="B11" s="193"/>
      <c r="C11" s="329">
        <v>134815</v>
      </c>
      <c r="D11" s="193"/>
      <c r="E11" s="193"/>
      <c r="F11" s="193"/>
      <c r="G11" s="329"/>
      <c r="H11" s="193"/>
      <c r="I11" s="329"/>
      <c r="J11" s="193"/>
      <c r="K11" s="193"/>
      <c r="L11" s="329"/>
      <c r="M11" s="193"/>
      <c r="N11" s="329">
        <f t="shared" ref="N11:N78" si="4">+N10-I11-L11</f>
        <v>36059.706999999973</v>
      </c>
      <c r="O11" s="329">
        <f t="shared" ref="O11:O78" si="5">O10+G11-I11-L11</f>
        <v>710550.70699999994</v>
      </c>
    </row>
    <row r="12" spans="1:16" x14ac:dyDescent="0.15">
      <c r="A12" s="193" t="s">
        <v>690</v>
      </c>
      <c r="B12" s="193"/>
      <c r="C12" s="329">
        <v>134778</v>
      </c>
      <c r="D12" s="200"/>
      <c r="E12" s="193"/>
      <c r="F12" s="203"/>
      <c r="G12" s="329"/>
      <c r="H12" s="200"/>
      <c r="I12" s="329"/>
      <c r="J12" s="205"/>
      <c r="K12" s="193"/>
      <c r="L12" s="329"/>
      <c r="M12" s="207"/>
      <c r="N12" s="329">
        <f t="shared" si="4"/>
        <v>36059.706999999973</v>
      </c>
      <c r="O12" s="329">
        <f t="shared" si="5"/>
        <v>710550.70699999994</v>
      </c>
    </row>
    <row r="13" spans="1:16" x14ac:dyDescent="0.15">
      <c r="A13" s="193"/>
      <c r="B13" s="193"/>
      <c r="C13" s="329"/>
      <c r="D13" s="200" t="s">
        <v>695</v>
      </c>
      <c r="E13" s="193" t="s">
        <v>54</v>
      </c>
      <c r="F13" s="203" t="s">
        <v>726</v>
      </c>
      <c r="G13" s="329">
        <v>134884</v>
      </c>
      <c r="H13" s="200" t="s">
        <v>695</v>
      </c>
      <c r="I13" s="329">
        <v>8195.35</v>
      </c>
      <c r="J13" s="205" t="s">
        <v>653</v>
      </c>
      <c r="K13" s="193"/>
      <c r="L13" s="329"/>
      <c r="M13" s="207"/>
      <c r="N13" s="329">
        <f t="shared" si="4"/>
        <v>27864.356999999975</v>
      </c>
      <c r="O13" s="329">
        <f t="shared" si="5"/>
        <v>837239.35699999996</v>
      </c>
    </row>
    <row r="14" spans="1:16" x14ac:dyDescent="0.15">
      <c r="A14" s="193"/>
      <c r="B14" s="193"/>
      <c r="C14" s="329"/>
      <c r="D14" s="200"/>
      <c r="E14" s="193"/>
      <c r="F14" s="203"/>
      <c r="G14" s="329"/>
      <c r="H14" s="200" t="s">
        <v>696</v>
      </c>
      <c r="I14" s="329">
        <v>9391.7400000000016</v>
      </c>
      <c r="J14" s="205" t="s">
        <v>653</v>
      </c>
      <c r="K14" s="193"/>
      <c r="L14" s="329"/>
      <c r="M14" s="207"/>
      <c r="N14" s="329">
        <f t="shared" si="4"/>
        <v>18472.616999999973</v>
      </c>
      <c r="O14" s="329">
        <f t="shared" si="5"/>
        <v>827847.61699999997</v>
      </c>
      <c r="P14" s="259"/>
    </row>
    <row r="15" spans="1:16" x14ac:dyDescent="0.15">
      <c r="A15" s="193"/>
      <c r="B15" s="193"/>
      <c r="C15" s="329"/>
      <c r="D15" s="200"/>
      <c r="E15" s="193"/>
      <c r="F15" s="203"/>
      <c r="G15" s="329"/>
      <c r="H15" s="200" t="s">
        <v>697</v>
      </c>
      <c r="I15" s="329">
        <v>2473.4899999999998</v>
      </c>
      <c r="J15" s="193" t="s">
        <v>653</v>
      </c>
      <c r="K15" s="193"/>
      <c r="L15" s="329"/>
      <c r="M15" s="207"/>
      <c r="N15" s="329">
        <f t="shared" si="4"/>
        <v>15999.126999999973</v>
      </c>
      <c r="O15" s="329">
        <f t="shared" si="5"/>
        <v>825374.12699999998</v>
      </c>
      <c r="P15" s="259"/>
    </row>
    <row r="16" spans="1:16" x14ac:dyDescent="0.15">
      <c r="A16" s="193"/>
      <c r="B16" s="193"/>
      <c r="C16" s="329"/>
      <c r="D16" s="200"/>
      <c r="E16" s="193"/>
      <c r="F16" s="203"/>
      <c r="G16" s="329"/>
      <c r="H16" s="200" t="s">
        <v>698</v>
      </c>
      <c r="I16" s="329">
        <v>4942.46</v>
      </c>
      <c r="J16" s="193" t="s">
        <v>653</v>
      </c>
      <c r="K16" s="193"/>
      <c r="L16" s="329"/>
      <c r="M16" s="207"/>
      <c r="N16" s="329">
        <f t="shared" si="4"/>
        <v>11056.666999999972</v>
      </c>
      <c r="O16" s="329">
        <f t="shared" si="5"/>
        <v>820431.66700000002</v>
      </c>
      <c r="P16" s="259"/>
    </row>
    <row r="17" spans="1:16" x14ac:dyDescent="0.15">
      <c r="A17" s="193"/>
      <c r="B17" s="193"/>
      <c r="C17" s="329"/>
      <c r="D17" s="200"/>
      <c r="E17" s="193"/>
      <c r="F17" s="203"/>
      <c r="G17" s="329"/>
      <c r="H17" s="200" t="s">
        <v>699</v>
      </c>
      <c r="I17" s="329">
        <v>4937.4799999999996</v>
      </c>
      <c r="J17" s="193" t="s">
        <v>653</v>
      </c>
      <c r="K17" s="193"/>
      <c r="L17" s="329"/>
      <c r="M17" s="207"/>
      <c r="N17" s="329">
        <f t="shared" si="4"/>
        <v>6119.1869999999726</v>
      </c>
      <c r="O17" s="329">
        <f t="shared" si="5"/>
        <v>815494.18700000003</v>
      </c>
      <c r="P17" s="259"/>
    </row>
    <row r="18" spans="1:16" x14ac:dyDescent="0.15">
      <c r="A18" s="193"/>
      <c r="B18" s="193"/>
      <c r="C18" s="329"/>
      <c r="D18" s="200" t="s">
        <v>700</v>
      </c>
      <c r="E18" s="193" t="s">
        <v>54</v>
      </c>
      <c r="F18" s="203" t="s">
        <v>727</v>
      </c>
      <c r="G18" s="329">
        <v>135009</v>
      </c>
      <c r="H18" s="200" t="s">
        <v>700</v>
      </c>
      <c r="I18" s="329">
        <v>6119</v>
      </c>
      <c r="J18" s="193" t="s">
        <v>653</v>
      </c>
      <c r="K18" s="193"/>
      <c r="L18" s="329"/>
      <c r="M18" s="193"/>
      <c r="N18" s="329">
        <f t="shared" ref="N18:N21" si="6">+N17-I18-L18</f>
        <v>0.1869999999726133</v>
      </c>
      <c r="O18" s="329">
        <f t="shared" ref="O18:O21" si="7">O17+G18-I18-L18</f>
        <v>944384.18700000003</v>
      </c>
      <c r="P18" s="259"/>
    </row>
    <row r="19" spans="1:16" x14ac:dyDescent="0.15">
      <c r="A19" s="193"/>
      <c r="B19" s="193"/>
      <c r="C19" s="329"/>
      <c r="D19" s="200"/>
      <c r="E19" s="193"/>
      <c r="F19" s="203"/>
      <c r="G19" s="329"/>
      <c r="H19" s="200" t="s">
        <v>700</v>
      </c>
      <c r="I19" s="329">
        <v>1757</v>
      </c>
      <c r="J19" s="193" t="s">
        <v>654</v>
      </c>
      <c r="K19" s="193"/>
      <c r="L19" s="329"/>
      <c r="M19" s="193"/>
      <c r="N19" s="329">
        <f>C8+N18-I19-L19</f>
        <v>178193.18699999998</v>
      </c>
      <c r="O19" s="329">
        <f t="shared" si="7"/>
        <v>942627.18700000003</v>
      </c>
      <c r="P19" s="259"/>
    </row>
    <row r="20" spans="1:16" x14ac:dyDescent="0.15">
      <c r="A20" s="193"/>
      <c r="B20" s="193"/>
      <c r="C20" s="329"/>
      <c r="D20" s="200"/>
      <c r="E20" s="193"/>
      <c r="F20" s="203"/>
      <c r="G20" s="329"/>
      <c r="H20" s="200" t="s">
        <v>701</v>
      </c>
      <c r="I20" s="329">
        <v>6070.52</v>
      </c>
      <c r="J20" s="193" t="s">
        <v>654</v>
      </c>
      <c r="K20" s="193"/>
      <c r="L20" s="329"/>
      <c r="M20" s="193"/>
      <c r="N20" s="329">
        <f t="shared" si="6"/>
        <v>172122.66699999999</v>
      </c>
      <c r="O20" s="329">
        <f t="shared" si="7"/>
        <v>936556.66700000002</v>
      </c>
      <c r="P20" s="259"/>
    </row>
    <row r="21" spans="1:16" x14ac:dyDescent="0.15">
      <c r="A21" s="193"/>
      <c r="B21" s="193"/>
      <c r="C21" s="329"/>
      <c r="D21" s="200"/>
      <c r="E21" s="193"/>
      <c r="F21" s="203"/>
      <c r="G21" s="329"/>
      <c r="H21" s="200" t="s">
        <v>702</v>
      </c>
      <c r="I21" s="329">
        <v>7403.2199999999993</v>
      </c>
      <c r="J21" s="193" t="s">
        <v>654</v>
      </c>
      <c r="K21" s="193"/>
      <c r="L21" s="329"/>
      <c r="M21" s="207"/>
      <c r="N21" s="329">
        <f t="shared" si="6"/>
        <v>164719.44699999999</v>
      </c>
      <c r="O21" s="329">
        <f t="shared" si="7"/>
        <v>929153.44700000004</v>
      </c>
    </row>
    <row r="22" spans="1:16" x14ac:dyDescent="0.15">
      <c r="A22" s="193"/>
      <c r="B22" s="193"/>
      <c r="C22" s="329"/>
      <c r="D22" s="200"/>
      <c r="E22" s="193"/>
      <c r="F22" s="203"/>
      <c r="G22" s="329"/>
      <c r="H22" s="200" t="s">
        <v>703</v>
      </c>
      <c r="I22" s="329">
        <v>7561.4199999999992</v>
      </c>
      <c r="J22" s="193" t="s">
        <v>654</v>
      </c>
      <c r="K22" s="193" t="s">
        <v>730</v>
      </c>
      <c r="L22" s="329">
        <v>157158</v>
      </c>
      <c r="M22" s="193" t="s">
        <v>654</v>
      </c>
      <c r="N22" s="329">
        <f t="shared" ref="N22:N24" si="8">+N21-I22-L22</f>
        <v>2.6999999972758815E-2</v>
      </c>
      <c r="O22" s="329">
        <f t="shared" ref="O22:O24" si="9">O21+G22-I22-L22</f>
        <v>764434.027</v>
      </c>
    </row>
    <row r="23" spans="1:16" x14ac:dyDescent="0.15">
      <c r="A23" s="193"/>
      <c r="B23" s="193"/>
      <c r="C23" s="329"/>
      <c r="D23" s="200"/>
      <c r="E23" s="193"/>
      <c r="F23" s="203"/>
      <c r="G23" s="329"/>
      <c r="H23" s="200" t="s">
        <v>703</v>
      </c>
      <c r="I23" s="329"/>
      <c r="J23" s="193"/>
      <c r="K23" s="193" t="s">
        <v>730</v>
      </c>
      <c r="L23" s="329">
        <v>37466</v>
      </c>
      <c r="M23" s="193" t="s">
        <v>655</v>
      </c>
      <c r="N23" s="329">
        <f>C9+N22-I23-L23</f>
        <v>52556.026999999973</v>
      </c>
      <c r="O23" s="329">
        <f t="shared" si="9"/>
        <v>726968.027</v>
      </c>
    </row>
    <row r="24" spans="1:16" x14ac:dyDescent="0.15">
      <c r="A24" s="193"/>
      <c r="B24" s="193"/>
      <c r="C24" s="329"/>
      <c r="D24" s="200"/>
      <c r="E24" s="193"/>
      <c r="F24" s="203"/>
      <c r="G24" s="329"/>
      <c r="H24" s="200" t="s">
        <v>704</v>
      </c>
      <c r="I24" s="329">
        <v>3571.5600000000004</v>
      </c>
      <c r="J24" s="193" t="s">
        <v>655</v>
      </c>
      <c r="K24" s="193"/>
      <c r="L24" s="329"/>
      <c r="M24" s="193"/>
      <c r="N24" s="329">
        <f t="shared" si="8"/>
        <v>48984.466999999975</v>
      </c>
      <c r="O24" s="329">
        <f t="shared" si="9"/>
        <v>723396.46699999995</v>
      </c>
    </row>
    <row r="25" spans="1:16" x14ac:dyDescent="0.15">
      <c r="A25" s="193"/>
      <c r="B25" s="193"/>
      <c r="C25" s="329"/>
      <c r="D25" s="200"/>
      <c r="E25" s="193"/>
      <c r="F25" s="203"/>
      <c r="G25" s="329"/>
      <c r="H25" s="200" t="s">
        <v>705</v>
      </c>
      <c r="I25" s="329">
        <v>4595.99</v>
      </c>
      <c r="J25" s="193" t="s">
        <v>655</v>
      </c>
      <c r="K25" s="193" t="s">
        <v>730</v>
      </c>
      <c r="L25" s="329">
        <v>44388</v>
      </c>
      <c r="M25" s="193" t="s">
        <v>655</v>
      </c>
      <c r="N25" s="329">
        <f t="shared" ref="N25:N30" si="10">+N24-I25-L25</f>
        <v>0.47699999997712439</v>
      </c>
      <c r="O25" s="329">
        <f t="shared" ref="O25:O30" si="11">O24+G25-I25-L25</f>
        <v>674412.47699999996</v>
      </c>
    </row>
    <row r="26" spans="1:16" x14ac:dyDescent="0.15">
      <c r="A26" s="193"/>
      <c r="B26" s="193"/>
      <c r="C26" s="329"/>
      <c r="D26" s="200"/>
      <c r="E26" s="193"/>
      <c r="F26" s="203"/>
      <c r="G26" s="329"/>
      <c r="H26" s="200" t="s">
        <v>705</v>
      </c>
      <c r="I26" s="329"/>
      <c r="J26" s="193"/>
      <c r="K26" s="193" t="s">
        <v>730</v>
      </c>
      <c r="L26" s="329">
        <v>38985</v>
      </c>
      <c r="M26" s="193" t="s">
        <v>688</v>
      </c>
      <c r="N26" s="329">
        <f>C10+N25-I26-L26</f>
        <v>95941.476999999984</v>
      </c>
      <c r="O26" s="329">
        <f t="shared" si="11"/>
        <v>635427.47699999996</v>
      </c>
    </row>
    <row r="27" spans="1:16" x14ac:dyDescent="0.15">
      <c r="A27" s="193"/>
      <c r="B27" s="198"/>
      <c r="C27" s="329"/>
      <c r="D27" s="200"/>
      <c r="E27" s="193"/>
      <c r="F27" s="203"/>
      <c r="G27" s="329"/>
      <c r="H27" s="200" t="s">
        <v>706</v>
      </c>
      <c r="I27" s="329">
        <v>4237.5499999999993</v>
      </c>
      <c r="J27" s="193" t="s">
        <v>688</v>
      </c>
      <c r="K27" s="193"/>
      <c r="L27" s="329"/>
      <c r="M27" s="193"/>
      <c r="N27" s="329">
        <f t="shared" si="10"/>
        <v>91703.926999999981</v>
      </c>
      <c r="O27" s="329">
        <f t="shared" si="11"/>
        <v>631189.92699999991</v>
      </c>
    </row>
    <row r="28" spans="1:16" x14ac:dyDescent="0.15">
      <c r="A28" s="193"/>
      <c r="B28" s="198"/>
      <c r="C28" s="329"/>
      <c r="D28" s="200"/>
      <c r="E28" s="193"/>
      <c r="F28" s="203"/>
      <c r="G28" s="329"/>
      <c r="H28" s="200" t="s">
        <v>707</v>
      </c>
      <c r="I28" s="329">
        <v>9405.7899999999991</v>
      </c>
      <c r="J28" s="193" t="s">
        <v>688</v>
      </c>
      <c r="K28" s="193"/>
      <c r="L28" s="329"/>
      <c r="M28" s="193"/>
      <c r="N28" s="329">
        <f t="shared" si="10"/>
        <v>82298.136999999988</v>
      </c>
      <c r="O28" s="329">
        <f t="shared" si="11"/>
        <v>621784.13699999987</v>
      </c>
    </row>
    <row r="29" spans="1:16" x14ac:dyDescent="0.15">
      <c r="A29" s="193"/>
      <c r="B29" s="198"/>
      <c r="C29" s="329"/>
      <c r="D29" s="200" t="s">
        <v>708</v>
      </c>
      <c r="E29" s="193" t="s">
        <v>54</v>
      </c>
      <c r="F29" s="203" t="s">
        <v>728</v>
      </c>
      <c r="G29" s="329">
        <v>135016</v>
      </c>
      <c r="H29" s="200" t="s">
        <v>708</v>
      </c>
      <c r="I29" s="329">
        <v>6133.7899999999991</v>
      </c>
      <c r="J29" s="193" t="s">
        <v>688</v>
      </c>
      <c r="K29" s="193"/>
      <c r="L29" s="329"/>
      <c r="M29" s="193"/>
      <c r="N29" s="329">
        <f t="shared" si="10"/>
        <v>76164.346999999994</v>
      </c>
      <c r="O29" s="329">
        <f t="shared" si="11"/>
        <v>750666.34699999983</v>
      </c>
    </row>
    <row r="30" spans="1:16" x14ac:dyDescent="0.15">
      <c r="A30" s="193"/>
      <c r="B30" s="198"/>
      <c r="C30" s="329"/>
      <c r="D30" s="200" t="s">
        <v>709</v>
      </c>
      <c r="E30" s="193" t="s">
        <v>54</v>
      </c>
      <c r="F30" s="203" t="s">
        <v>729</v>
      </c>
      <c r="G30" s="329">
        <v>135031</v>
      </c>
      <c r="H30" s="200" t="s">
        <v>709</v>
      </c>
      <c r="I30" s="329">
        <v>10177.42</v>
      </c>
      <c r="J30" s="193" t="s">
        <v>688</v>
      </c>
      <c r="K30" s="193"/>
      <c r="L30" s="329"/>
      <c r="M30" s="207"/>
      <c r="N30" s="329">
        <f t="shared" si="10"/>
        <v>65986.926999999996</v>
      </c>
      <c r="O30" s="329">
        <f t="shared" si="11"/>
        <v>875519.92699999979</v>
      </c>
      <c r="P30" s="259"/>
    </row>
    <row r="31" spans="1:16" x14ac:dyDescent="0.15">
      <c r="A31" s="193"/>
      <c r="B31" s="198"/>
      <c r="C31" s="329"/>
      <c r="D31" s="200"/>
      <c r="E31" s="193"/>
      <c r="F31" s="205"/>
      <c r="G31" s="329"/>
      <c r="H31" s="200" t="s">
        <v>710</v>
      </c>
      <c r="I31" s="329">
        <v>4730.84</v>
      </c>
      <c r="J31" s="193" t="s">
        <v>688</v>
      </c>
      <c r="K31" s="193"/>
      <c r="L31" s="329"/>
      <c r="M31" s="193"/>
      <c r="N31" s="329">
        <f t="shared" si="4"/>
        <v>61256.087</v>
      </c>
      <c r="O31" s="329">
        <f t="shared" si="5"/>
        <v>870789.08699999982</v>
      </c>
      <c r="P31" s="259"/>
    </row>
    <row r="32" spans="1:16" x14ac:dyDescent="0.15">
      <c r="A32" s="193"/>
      <c r="B32" s="198"/>
      <c r="C32" s="329"/>
      <c r="D32" s="200"/>
      <c r="E32" s="193"/>
      <c r="F32" s="205"/>
      <c r="G32" s="329"/>
      <c r="H32" s="200" t="s">
        <v>711</v>
      </c>
      <c r="I32" s="329">
        <v>8426.17</v>
      </c>
      <c r="J32" s="193" t="s">
        <v>688</v>
      </c>
      <c r="K32" s="193"/>
      <c r="L32" s="329"/>
      <c r="M32" s="193"/>
      <c r="N32" s="329">
        <f t="shared" si="4"/>
        <v>52829.917000000001</v>
      </c>
      <c r="O32" s="329">
        <f t="shared" si="5"/>
        <v>862362.91699999978</v>
      </c>
      <c r="P32" s="259"/>
    </row>
    <row r="33" spans="1:16" x14ac:dyDescent="0.15">
      <c r="A33" s="193"/>
      <c r="B33" s="198"/>
      <c r="C33" s="329"/>
      <c r="D33" s="200"/>
      <c r="E33" s="193"/>
      <c r="F33" s="205"/>
      <c r="G33" s="329"/>
      <c r="H33" s="200" t="s">
        <v>712</v>
      </c>
      <c r="I33" s="329">
        <v>7755.41</v>
      </c>
      <c r="J33" s="193" t="s">
        <v>688</v>
      </c>
      <c r="K33" s="193"/>
      <c r="L33" s="329"/>
      <c r="M33" s="193"/>
      <c r="N33" s="329">
        <f t="shared" si="4"/>
        <v>45074.506999999998</v>
      </c>
      <c r="O33" s="329">
        <f t="shared" si="5"/>
        <v>854607.50699999975</v>
      </c>
      <c r="P33" s="259"/>
    </row>
    <row r="34" spans="1:16" x14ac:dyDescent="0.15">
      <c r="A34" s="193"/>
      <c r="B34" s="198"/>
      <c r="C34" s="329"/>
      <c r="D34" s="200"/>
      <c r="E34" s="193"/>
      <c r="F34" s="205"/>
      <c r="G34" s="329"/>
      <c r="H34" s="200" t="s">
        <v>713</v>
      </c>
      <c r="I34" s="329">
        <v>1610.38</v>
      </c>
      <c r="J34" s="193" t="s">
        <v>688</v>
      </c>
      <c r="K34" s="193"/>
      <c r="L34" s="329"/>
      <c r="M34" s="193"/>
      <c r="N34" s="329">
        <f t="shared" si="4"/>
        <v>43464.127</v>
      </c>
      <c r="O34" s="329">
        <f t="shared" si="5"/>
        <v>852997.12699999975</v>
      </c>
      <c r="P34" s="259"/>
    </row>
    <row r="35" spans="1:16" x14ac:dyDescent="0.15">
      <c r="A35" s="193"/>
      <c r="B35" s="198"/>
      <c r="C35" s="329"/>
      <c r="D35" s="200"/>
      <c r="E35" s="193"/>
      <c r="F35" s="205"/>
      <c r="G35" s="329"/>
      <c r="H35" s="200" t="s">
        <v>714</v>
      </c>
      <c r="I35" s="329">
        <v>12307.77</v>
      </c>
      <c r="J35" s="193" t="s">
        <v>688</v>
      </c>
      <c r="K35" s="193"/>
      <c r="L35" s="329"/>
      <c r="M35" s="193"/>
      <c r="N35" s="329">
        <f t="shared" si="4"/>
        <v>31156.357</v>
      </c>
      <c r="O35" s="329">
        <f t="shared" si="5"/>
        <v>840689.35699999973</v>
      </c>
      <c r="P35" s="259"/>
    </row>
    <row r="36" spans="1:16" x14ac:dyDescent="0.15">
      <c r="A36" s="193"/>
      <c r="B36" s="198"/>
      <c r="C36" s="329"/>
      <c r="D36" s="200"/>
      <c r="E36" s="193"/>
      <c r="F36" s="205"/>
      <c r="G36" s="329"/>
      <c r="H36" s="200" t="s">
        <v>715</v>
      </c>
      <c r="I36" s="329">
        <v>6106.54</v>
      </c>
      <c r="J36" s="193" t="s">
        <v>688</v>
      </c>
      <c r="K36" s="193"/>
      <c r="L36" s="329"/>
      <c r="M36" s="193"/>
      <c r="N36" s="329">
        <f t="shared" si="4"/>
        <v>25049.816999999999</v>
      </c>
      <c r="O36" s="329">
        <f t="shared" si="5"/>
        <v>834582.81699999969</v>
      </c>
      <c r="P36" s="259"/>
    </row>
    <row r="37" spans="1:16" x14ac:dyDescent="0.15">
      <c r="A37" s="193"/>
      <c r="B37" s="198"/>
      <c r="C37" s="329"/>
      <c r="D37" s="200"/>
      <c r="E37" s="193"/>
      <c r="F37" s="203"/>
      <c r="G37" s="329"/>
      <c r="H37" s="200" t="s">
        <v>716</v>
      </c>
      <c r="I37" s="329">
        <v>7698.8199999999988</v>
      </c>
      <c r="J37" s="193" t="s">
        <v>688</v>
      </c>
      <c r="K37" s="193"/>
      <c r="L37" s="329"/>
      <c r="M37" s="193"/>
      <c r="N37" s="329">
        <f t="shared" si="4"/>
        <v>17350.996999999999</v>
      </c>
      <c r="O37" s="329">
        <f t="shared" si="5"/>
        <v>826883.99699999974</v>
      </c>
      <c r="P37" s="259"/>
    </row>
    <row r="38" spans="1:16" x14ac:dyDescent="0.15">
      <c r="A38" s="193"/>
      <c r="B38" s="198"/>
      <c r="C38" s="329"/>
      <c r="D38" s="200"/>
      <c r="E38" s="193"/>
      <c r="F38" s="205"/>
      <c r="G38" s="329"/>
      <c r="H38" s="200" t="s">
        <v>717</v>
      </c>
      <c r="I38" s="329">
        <v>3410.14</v>
      </c>
      <c r="J38" s="193" t="s">
        <v>688</v>
      </c>
      <c r="K38" s="193"/>
      <c r="L38" s="329"/>
      <c r="M38" s="193"/>
      <c r="N38" s="329">
        <f t="shared" si="4"/>
        <v>13940.857</v>
      </c>
      <c r="O38" s="329">
        <f t="shared" si="5"/>
        <v>823473.85699999973</v>
      </c>
      <c r="P38" s="259"/>
    </row>
    <row r="39" spans="1:16" x14ac:dyDescent="0.15">
      <c r="A39" s="193"/>
      <c r="B39" s="198"/>
      <c r="C39" s="329"/>
      <c r="D39" s="200"/>
      <c r="E39" s="193"/>
      <c r="F39" s="205"/>
      <c r="G39" s="329"/>
      <c r="H39" s="200" t="s">
        <v>718</v>
      </c>
      <c r="I39" s="329">
        <v>6611.5999999999995</v>
      </c>
      <c r="J39" s="193" t="s">
        <v>688</v>
      </c>
      <c r="K39" s="193"/>
      <c r="L39" s="329"/>
      <c r="M39" s="193"/>
      <c r="N39" s="329">
        <f t="shared" si="4"/>
        <v>7329.2570000000005</v>
      </c>
      <c r="O39" s="329">
        <f t="shared" si="5"/>
        <v>816862.25699999975</v>
      </c>
      <c r="P39" s="259"/>
    </row>
    <row r="40" spans="1:16" x14ac:dyDescent="0.15">
      <c r="A40" s="193"/>
      <c r="B40" s="198"/>
      <c r="C40" s="329"/>
      <c r="D40" s="200"/>
      <c r="E40" s="193"/>
      <c r="F40" s="205"/>
      <c r="G40" s="329"/>
      <c r="H40" s="200" t="s">
        <v>719</v>
      </c>
      <c r="I40" s="329">
        <v>5577.5</v>
      </c>
      <c r="J40" s="193" t="s">
        <v>688</v>
      </c>
      <c r="K40" s="193"/>
      <c r="L40" s="329"/>
      <c r="M40" s="193"/>
      <c r="N40" s="329">
        <f t="shared" si="4"/>
        <v>1751.7570000000005</v>
      </c>
      <c r="O40" s="329">
        <f t="shared" si="5"/>
        <v>811284.75699999975</v>
      </c>
      <c r="P40" s="259"/>
    </row>
    <row r="41" spans="1:16" x14ac:dyDescent="0.15">
      <c r="A41" s="193"/>
      <c r="B41" s="198"/>
      <c r="C41" s="329"/>
      <c r="D41" s="200"/>
      <c r="E41" s="193"/>
      <c r="F41" s="203"/>
      <c r="G41" s="329"/>
      <c r="H41" s="200" t="s">
        <v>720</v>
      </c>
      <c r="I41" s="329">
        <v>1752</v>
      </c>
      <c r="J41" s="193" t="s">
        <v>688</v>
      </c>
      <c r="K41" s="193"/>
      <c r="L41" s="329"/>
      <c r="M41" s="193"/>
      <c r="N41" s="329">
        <f t="shared" si="4"/>
        <v>-0.24299999999948341</v>
      </c>
      <c r="O41" s="329">
        <f t="shared" si="5"/>
        <v>809532.75699999975</v>
      </c>
      <c r="P41" s="259"/>
    </row>
    <row r="42" spans="1:16" x14ac:dyDescent="0.15">
      <c r="A42" s="193"/>
      <c r="B42" s="198"/>
      <c r="C42" s="329"/>
      <c r="D42" s="200"/>
      <c r="E42" s="193"/>
      <c r="F42" s="203"/>
      <c r="G42" s="329"/>
      <c r="H42" s="200" t="s">
        <v>720</v>
      </c>
      <c r="I42" s="329">
        <v>6646</v>
      </c>
      <c r="J42" s="193" t="s">
        <v>689</v>
      </c>
      <c r="K42" s="193"/>
      <c r="L42" s="329"/>
      <c r="M42" s="193"/>
      <c r="N42" s="329">
        <f>C11+N41-I42-L42</f>
        <v>128168.75700000001</v>
      </c>
      <c r="O42" s="329">
        <f t="shared" ref="O42:O44" si="12">O41+G42-I42-L42</f>
        <v>802886.75699999975</v>
      </c>
      <c r="P42" s="259"/>
    </row>
    <row r="43" spans="1:16" x14ac:dyDescent="0.15">
      <c r="A43" s="193"/>
      <c r="B43" s="198"/>
      <c r="C43" s="329"/>
      <c r="D43" s="200"/>
      <c r="E43" s="193"/>
      <c r="F43" s="203"/>
      <c r="G43" s="329"/>
      <c r="H43" s="200" t="s">
        <v>721</v>
      </c>
      <c r="I43" s="329">
        <v>18098.600000000006</v>
      </c>
      <c r="J43" s="193" t="s">
        <v>689</v>
      </c>
      <c r="K43" s="193"/>
      <c r="L43" s="329"/>
      <c r="M43" s="193"/>
      <c r="N43" s="329">
        <f t="shared" ref="N43:N44" si="13">+N42-I43-L43</f>
        <v>110070.15700000001</v>
      </c>
      <c r="O43" s="329">
        <f t="shared" si="12"/>
        <v>784788.15699999977</v>
      </c>
      <c r="P43" s="259"/>
    </row>
    <row r="44" spans="1:16" x14ac:dyDescent="0.15">
      <c r="A44" s="193"/>
      <c r="B44" s="198"/>
      <c r="C44" s="329"/>
      <c r="D44" s="200"/>
      <c r="E44" s="193"/>
      <c r="F44" s="203"/>
      <c r="G44" s="329"/>
      <c r="H44" s="200" t="s">
        <v>722</v>
      </c>
      <c r="I44" s="329">
        <v>5314.92</v>
      </c>
      <c r="J44" s="193" t="s">
        <v>689</v>
      </c>
      <c r="K44" s="193" t="s">
        <v>730</v>
      </c>
      <c r="L44" s="329">
        <v>28168</v>
      </c>
      <c r="M44" s="193" t="s">
        <v>689</v>
      </c>
      <c r="N44" s="329">
        <f t="shared" si="13"/>
        <v>76587.237000000008</v>
      </c>
      <c r="O44" s="329">
        <f t="shared" si="12"/>
        <v>751305.23699999973</v>
      </c>
      <c r="P44" s="259"/>
    </row>
    <row r="45" spans="1:16" x14ac:dyDescent="0.15">
      <c r="A45" s="193"/>
      <c r="B45" s="198"/>
      <c r="C45" s="329"/>
      <c r="D45" s="200"/>
      <c r="E45" s="193"/>
      <c r="F45" s="203"/>
      <c r="G45" s="329"/>
      <c r="H45" s="200" t="s">
        <v>723</v>
      </c>
      <c r="I45" s="329">
        <v>6024.6</v>
      </c>
      <c r="J45" s="193" t="s">
        <v>689</v>
      </c>
      <c r="K45" s="193" t="s">
        <v>730</v>
      </c>
      <c r="L45" s="329">
        <v>2609</v>
      </c>
      <c r="M45" s="193" t="s">
        <v>689</v>
      </c>
      <c r="N45" s="329">
        <f t="shared" si="4"/>
        <v>67953.637000000002</v>
      </c>
      <c r="O45" s="329">
        <f t="shared" si="5"/>
        <v>742671.63699999976</v>
      </c>
      <c r="P45" s="259"/>
    </row>
    <row r="46" spans="1:16" x14ac:dyDescent="0.15">
      <c r="A46" s="193"/>
      <c r="B46" s="198"/>
      <c r="C46" s="329"/>
      <c r="D46" s="200"/>
      <c r="E46" s="193"/>
      <c r="F46" s="203"/>
      <c r="G46" s="329"/>
      <c r="H46" s="200" t="s">
        <v>723</v>
      </c>
      <c r="I46" s="329"/>
      <c r="J46" s="193"/>
      <c r="K46" s="193" t="s">
        <v>730</v>
      </c>
      <c r="L46" s="329">
        <v>46120</v>
      </c>
      <c r="M46" s="193" t="s">
        <v>689</v>
      </c>
      <c r="N46" s="329">
        <f t="shared" si="4"/>
        <v>21833.637000000002</v>
      </c>
      <c r="O46" s="329">
        <f t="shared" si="5"/>
        <v>696551.63699999976</v>
      </c>
      <c r="P46" s="259"/>
    </row>
    <row r="47" spans="1:16" x14ac:dyDescent="0.15">
      <c r="A47" s="193"/>
      <c r="B47" s="198"/>
      <c r="C47" s="329"/>
      <c r="D47" s="200"/>
      <c r="E47" s="193"/>
      <c r="F47" s="203"/>
      <c r="G47" s="329"/>
      <c r="H47" s="200" t="s">
        <v>724</v>
      </c>
      <c r="I47" s="329">
        <v>3865.3199999999997</v>
      </c>
      <c r="J47" s="193" t="s">
        <v>689</v>
      </c>
      <c r="K47" s="193"/>
      <c r="L47" s="329"/>
      <c r="M47" s="193"/>
      <c r="N47" s="329">
        <f t="shared" si="4"/>
        <v>17968.317000000003</v>
      </c>
      <c r="O47" s="329">
        <f t="shared" si="5"/>
        <v>692686.31699999981</v>
      </c>
      <c r="P47" s="259"/>
    </row>
    <row r="48" spans="1:16" x14ac:dyDescent="0.15">
      <c r="A48" s="193"/>
      <c r="B48" s="198"/>
      <c r="C48" s="329"/>
      <c r="D48" s="200"/>
      <c r="E48" s="193"/>
      <c r="F48" s="203"/>
      <c r="G48" s="329"/>
      <c r="H48" s="200" t="s">
        <v>725</v>
      </c>
      <c r="I48" s="329">
        <v>5651.8099999999995</v>
      </c>
      <c r="J48" s="193" t="s">
        <v>689</v>
      </c>
      <c r="K48" s="193"/>
      <c r="L48" s="329"/>
      <c r="M48" s="193"/>
      <c r="N48" s="329">
        <f t="shared" si="4"/>
        <v>12316.507000000003</v>
      </c>
      <c r="O48" s="329">
        <f t="shared" si="5"/>
        <v>687034.50699999975</v>
      </c>
      <c r="P48" s="259"/>
    </row>
    <row r="49" spans="1:16" hidden="1" x14ac:dyDescent="0.15">
      <c r="A49" s="193"/>
      <c r="B49" s="198"/>
      <c r="C49" s="329"/>
      <c r="D49" s="200"/>
      <c r="E49" s="193"/>
      <c r="F49" s="203"/>
      <c r="G49" s="329"/>
      <c r="H49" s="200"/>
      <c r="I49" s="329"/>
      <c r="J49" s="193"/>
      <c r="K49" s="193"/>
      <c r="L49" s="329"/>
      <c r="M49" s="193"/>
      <c r="N49" s="329">
        <f t="shared" si="4"/>
        <v>12316.507000000003</v>
      </c>
      <c r="O49" s="329">
        <f t="shared" si="5"/>
        <v>687034.50699999975</v>
      </c>
      <c r="P49" s="259"/>
    </row>
    <row r="50" spans="1:16" hidden="1" x14ac:dyDescent="0.15">
      <c r="A50" s="193"/>
      <c r="B50" s="198"/>
      <c r="C50" s="329"/>
      <c r="D50" s="200"/>
      <c r="E50" s="193"/>
      <c r="F50" s="203"/>
      <c r="G50" s="329"/>
      <c r="H50" s="200"/>
      <c r="I50" s="329"/>
      <c r="J50" s="193"/>
      <c r="K50" s="193"/>
      <c r="L50" s="329"/>
      <c r="M50" s="193"/>
      <c r="N50" s="329">
        <f t="shared" si="4"/>
        <v>12316.507000000003</v>
      </c>
      <c r="O50" s="329">
        <f t="shared" si="5"/>
        <v>687034.50699999975</v>
      </c>
      <c r="P50" s="259"/>
    </row>
    <row r="51" spans="1:16" hidden="1" x14ac:dyDescent="0.15">
      <c r="A51" s="193"/>
      <c r="B51" s="198"/>
      <c r="C51" s="329"/>
      <c r="D51" s="200"/>
      <c r="E51" s="193"/>
      <c r="F51" s="203"/>
      <c r="G51" s="329"/>
      <c r="H51" s="200"/>
      <c r="I51" s="329"/>
      <c r="J51" s="193"/>
      <c r="K51" s="193"/>
      <c r="L51" s="329"/>
      <c r="M51" s="193"/>
      <c r="N51" s="329">
        <f t="shared" si="4"/>
        <v>12316.507000000003</v>
      </c>
      <c r="O51" s="329">
        <f t="shared" si="5"/>
        <v>687034.50699999975</v>
      </c>
      <c r="P51" s="259"/>
    </row>
    <row r="52" spans="1:16" hidden="1" x14ac:dyDescent="0.15">
      <c r="A52" s="193"/>
      <c r="B52" s="198"/>
      <c r="C52" s="329"/>
      <c r="D52" s="200"/>
      <c r="E52" s="193"/>
      <c r="F52" s="203"/>
      <c r="G52" s="329"/>
      <c r="H52" s="200"/>
      <c r="I52" s="329"/>
      <c r="J52" s="193"/>
      <c r="K52" s="193"/>
      <c r="L52" s="329"/>
      <c r="M52" s="205"/>
      <c r="N52" s="329">
        <f t="shared" si="4"/>
        <v>12316.507000000003</v>
      </c>
      <c r="O52" s="329">
        <f t="shared" si="5"/>
        <v>687034.50699999975</v>
      </c>
      <c r="P52" s="259"/>
    </row>
    <row r="53" spans="1:16" hidden="1" x14ac:dyDescent="0.15">
      <c r="A53" s="193"/>
      <c r="B53" s="198"/>
      <c r="C53" s="329"/>
      <c r="D53" s="200"/>
      <c r="E53" s="193"/>
      <c r="F53" s="203"/>
      <c r="G53" s="329"/>
      <c r="H53" s="200"/>
      <c r="I53" s="329"/>
      <c r="J53" s="193"/>
      <c r="K53" s="193"/>
      <c r="L53" s="329"/>
      <c r="M53" s="205"/>
      <c r="N53" s="329">
        <f t="shared" si="4"/>
        <v>12316.507000000003</v>
      </c>
      <c r="O53" s="329">
        <f t="shared" si="5"/>
        <v>687034.50699999975</v>
      </c>
      <c r="P53" s="259"/>
    </row>
    <row r="54" spans="1:16" hidden="1" x14ac:dyDescent="0.15">
      <c r="A54" s="193"/>
      <c r="B54" s="198"/>
      <c r="C54" s="329"/>
      <c r="D54" s="200"/>
      <c r="E54" s="193"/>
      <c r="F54" s="203"/>
      <c r="G54" s="329"/>
      <c r="H54" s="200"/>
      <c r="I54" s="329"/>
      <c r="J54" s="193"/>
      <c r="K54" s="193"/>
      <c r="L54" s="329"/>
      <c r="M54" s="193"/>
      <c r="N54" s="329">
        <f t="shared" si="4"/>
        <v>12316.507000000003</v>
      </c>
      <c r="O54" s="329">
        <f t="shared" si="5"/>
        <v>687034.50699999975</v>
      </c>
      <c r="P54" s="259"/>
    </row>
    <row r="55" spans="1:16" hidden="1" x14ac:dyDescent="0.15">
      <c r="A55" s="193"/>
      <c r="B55" s="198"/>
      <c r="C55" s="329"/>
      <c r="D55" s="200"/>
      <c r="E55" s="193"/>
      <c r="F55" s="205"/>
      <c r="G55" s="329"/>
      <c r="H55" s="200"/>
      <c r="I55" s="329"/>
      <c r="J55" s="193"/>
      <c r="K55" s="193"/>
      <c r="L55" s="329"/>
      <c r="M55" s="193"/>
      <c r="N55" s="329">
        <f t="shared" si="4"/>
        <v>12316.507000000003</v>
      </c>
      <c r="O55" s="329">
        <f t="shared" si="5"/>
        <v>687034.50699999975</v>
      </c>
      <c r="P55" s="259"/>
    </row>
    <row r="56" spans="1:16" hidden="1" x14ac:dyDescent="0.15">
      <c r="A56" s="193"/>
      <c r="B56" s="198"/>
      <c r="C56" s="329"/>
      <c r="D56" s="200"/>
      <c r="E56" s="193"/>
      <c r="F56" s="205"/>
      <c r="G56" s="329"/>
      <c r="H56" s="200"/>
      <c r="I56" s="329"/>
      <c r="J56" s="193"/>
      <c r="K56" s="193"/>
      <c r="L56" s="329"/>
      <c r="M56" s="193"/>
      <c r="N56" s="329">
        <f t="shared" si="4"/>
        <v>12316.507000000003</v>
      </c>
      <c r="O56" s="329">
        <f t="shared" si="5"/>
        <v>687034.50699999975</v>
      </c>
      <c r="P56" s="259"/>
    </row>
    <row r="57" spans="1:16" hidden="1" x14ac:dyDescent="0.15">
      <c r="A57" s="193"/>
      <c r="B57" s="198"/>
      <c r="C57" s="329"/>
      <c r="D57" s="200"/>
      <c r="E57" s="193"/>
      <c r="F57" s="205"/>
      <c r="G57" s="329"/>
      <c r="H57" s="200"/>
      <c r="I57" s="329"/>
      <c r="J57" s="193"/>
      <c r="K57" s="193"/>
      <c r="L57" s="329"/>
      <c r="M57" s="193"/>
      <c r="N57" s="329">
        <f t="shared" si="4"/>
        <v>12316.507000000003</v>
      </c>
      <c r="O57" s="329">
        <f t="shared" si="5"/>
        <v>687034.50699999975</v>
      </c>
      <c r="P57" s="259"/>
    </row>
    <row r="58" spans="1:16" hidden="1" x14ac:dyDescent="0.15">
      <c r="A58" s="193"/>
      <c r="B58" s="198"/>
      <c r="C58" s="329"/>
      <c r="D58" s="200"/>
      <c r="E58" s="193"/>
      <c r="F58" s="205"/>
      <c r="G58" s="329"/>
      <c r="H58" s="200"/>
      <c r="I58" s="329"/>
      <c r="J58" s="193"/>
      <c r="K58" s="193"/>
      <c r="L58" s="329"/>
      <c r="M58" s="193"/>
      <c r="N58" s="329">
        <f t="shared" si="4"/>
        <v>12316.507000000003</v>
      </c>
      <c r="O58" s="329">
        <f t="shared" si="5"/>
        <v>687034.50699999975</v>
      </c>
      <c r="P58" s="259"/>
    </row>
    <row r="59" spans="1:16" hidden="1" x14ac:dyDescent="0.15">
      <c r="A59" s="193"/>
      <c r="B59" s="198"/>
      <c r="C59" s="329"/>
      <c r="D59" s="200"/>
      <c r="E59" s="193"/>
      <c r="F59" s="203"/>
      <c r="G59" s="329"/>
      <c r="H59" s="200"/>
      <c r="I59" s="329"/>
      <c r="J59" s="193"/>
      <c r="K59" s="193"/>
      <c r="L59" s="329"/>
      <c r="M59" s="193"/>
      <c r="N59" s="329">
        <f t="shared" si="4"/>
        <v>12316.507000000003</v>
      </c>
      <c r="O59" s="329">
        <f t="shared" si="5"/>
        <v>687034.50699999975</v>
      </c>
    </row>
    <row r="60" spans="1:16" hidden="1" x14ac:dyDescent="0.15">
      <c r="A60" s="193"/>
      <c r="B60" s="198"/>
      <c r="C60" s="329"/>
      <c r="D60" s="200"/>
      <c r="E60" s="193"/>
      <c r="F60" s="203"/>
      <c r="G60" s="329"/>
      <c r="H60" s="200"/>
      <c r="I60" s="329"/>
      <c r="J60" s="193"/>
      <c r="K60" s="193"/>
      <c r="L60" s="329"/>
      <c r="M60" s="193"/>
      <c r="N60" s="329">
        <f t="shared" si="4"/>
        <v>12316.507000000003</v>
      </c>
      <c r="O60" s="329">
        <f t="shared" si="5"/>
        <v>687034.50699999975</v>
      </c>
    </row>
    <row r="61" spans="1:16" hidden="1" x14ac:dyDescent="0.15">
      <c r="A61" s="193"/>
      <c r="B61" s="198"/>
      <c r="C61" s="329"/>
      <c r="D61" s="200"/>
      <c r="E61" s="193"/>
      <c r="F61" s="205"/>
      <c r="G61" s="329"/>
      <c r="H61" s="200"/>
      <c r="I61" s="329"/>
      <c r="J61" s="193"/>
      <c r="K61" s="193"/>
      <c r="L61" s="329"/>
      <c r="M61" s="207"/>
      <c r="N61" s="329">
        <f t="shared" si="4"/>
        <v>12316.507000000003</v>
      </c>
      <c r="O61" s="329">
        <f t="shared" si="5"/>
        <v>687034.50699999975</v>
      </c>
    </row>
    <row r="62" spans="1:16" hidden="1" x14ac:dyDescent="0.15">
      <c r="A62" s="193"/>
      <c r="B62" s="198"/>
      <c r="C62" s="329"/>
      <c r="D62" s="200"/>
      <c r="E62" s="193"/>
      <c r="F62" s="205"/>
      <c r="G62" s="329"/>
      <c r="H62" s="200"/>
      <c r="I62" s="329"/>
      <c r="J62" s="193"/>
      <c r="K62" s="193"/>
      <c r="L62" s="329"/>
      <c r="M62" s="193"/>
      <c r="N62" s="329">
        <f t="shared" si="4"/>
        <v>12316.507000000003</v>
      </c>
      <c r="O62" s="329">
        <f t="shared" si="5"/>
        <v>687034.50699999975</v>
      </c>
      <c r="P62" s="259"/>
    </row>
    <row r="63" spans="1:16" hidden="1" x14ac:dyDescent="0.15">
      <c r="A63" s="193"/>
      <c r="B63" s="198"/>
      <c r="C63" s="329"/>
      <c r="D63" s="200"/>
      <c r="E63" s="193"/>
      <c r="F63" s="205"/>
      <c r="G63" s="329"/>
      <c r="H63" s="200"/>
      <c r="I63" s="329"/>
      <c r="J63" s="193"/>
      <c r="K63" s="193"/>
      <c r="L63" s="329"/>
      <c r="M63" s="193"/>
      <c r="N63" s="329">
        <f t="shared" si="4"/>
        <v>12316.507000000003</v>
      </c>
      <c r="O63" s="329">
        <f t="shared" si="5"/>
        <v>687034.50699999975</v>
      </c>
      <c r="P63" s="259"/>
    </row>
    <row r="64" spans="1:16" hidden="1" x14ac:dyDescent="0.15">
      <c r="A64" s="193"/>
      <c r="B64" s="198"/>
      <c r="C64" s="329"/>
      <c r="D64" s="200"/>
      <c r="E64" s="193"/>
      <c r="F64" s="205"/>
      <c r="G64" s="329"/>
      <c r="H64" s="200"/>
      <c r="I64" s="329"/>
      <c r="J64" s="193"/>
      <c r="K64" s="193"/>
      <c r="L64" s="329"/>
      <c r="M64" s="193"/>
      <c r="N64" s="329">
        <f t="shared" si="4"/>
        <v>12316.507000000003</v>
      </c>
      <c r="O64" s="329">
        <f t="shared" si="5"/>
        <v>687034.50699999975</v>
      </c>
      <c r="P64" s="259"/>
    </row>
    <row r="65" spans="1:16" hidden="1" x14ac:dyDescent="0.15">
      <c r="A65" s="193"/>
      <c r="B65" s="198"/>
      <c r="C65" s="329"/>
      <c r="D65" s="200"/>
      <c r="E65" s="193"/>
      <c r="F65" s="205"/>
      <c r="G65" s="329"/>
      <c r="H65" s="200"/>
      <c r="I65" s="329"/>
      <c r="J65" s="193"/>
      <c r="K65" s="193"/>
      <c r="L65" s="329"/>
      <c r="M65" s="193"/>
      <c r="N65" s="329">
        <f t="shared" si="4"/>
        <v>12316.507000000003</v>
      </c>
      <c r="O65" s="329">
        <f t="shared" si="5"/>
        <v>687034.50699999975</v>
      </c>
      <c r="P65" s="259"/>
    </row>
    <row r="66" spans="1:16" hidden="1" x14ac:dyDescent="0.15">
      <c r="A66" s="193"/>
      <c r="B66" s="198"/>
      <c r="C66" s="329"/>
      <c r="D66" s="200"/>
      <c r="E66" s="193"/>
      <c r="F66" s="205"/>
      <c r="G66" s="329"/>
      <c r="H66" s="200"/>
      <c r="I66" s="329"/>
      <c r="J66" s="193"/>
      <c r="K66" s="193"/>
      <c r="L66" s="329"/>
      <c r="M66" s="205"/>
      <c r="N66" s="329">
        <f t="shared" si="4"/>
        <v>12316.507000000003</v>
      </c>
      <c r="O66" s="329">
        <f t="shared" si="5"/>
        <v>687034.50699999975</v>
      </c>
      <c r="P66" s="259"/>
    </row>
    <row r="67" spans="1:16" hidden="1" x14ac:dyDescent="0.15">
      <c r="A67" s="193"/>
      <c r="B67" s="208"/>
      <c r="C67" s="329"/>
      <c r="D67" s="200"/>
      <c r="E67" s="193"/>
      <c r="F67" s="209"/>
      <c r="G67" s="329"/>
      <c r="H67" s="200"/>
      <c r="I67" s="329"/>
      <c r="J67" s="193"/>
      <c r="K67" s="193"/>
      <c r="L67" s="329"/>
      <c r="M67" s="193"/>
      <c r="N67" s="329">
        <f t="shared" si="4"/>
        <v>12316.507000000003</v>
      </c>
      <c r="O67" s="329">
        <f t="shared" si="5"/>
        <v>687034.50699999975</v>
      </c>
    </row>
    <row r="68" spans="1:16" hidden="1" x14ac:dyDescent="0.15">
      <c r="A68" s="193"/>
      <c r="B68" s="208"/>
      <c r="C68" s="329"/>
      <c r="D68" s="200"/>
      <c r="E68" s="193"/>
      <c r="F68" s="209"/>
      <c r="G68" s="329"/>
      <c r="H68" s="200"/>
      <c r="I68" s="329"/>
      <c r="J68" s="193"/>
      <c r="K68" s="193"/>
      <c r="L68" s="329"/>
      <c r="M68" s="193"/>
      <c r="N68" s="329">
        <f t="shared" si="4"/>
        <v>12316.507000000003</v>
      </c>
      <c r="O68" s="329">
        <f t="shared" si="5"/>
        <v>687034.50699999975</v>
      </c>
    </row>
    <row r="69" spans="1:16" hidden="1" x14ac:dyDescent="0.15">
      <c r="A69" s="193"/>
      <c r="B69" s="208"/>
      <c r="C69" s="329"/>
      <c r="D69" s="200"/>
      <c r="E69" s="193"/>
      <c r="F69" s="209"/>
      <c r="G69" s="329"/>
      <c r="H69" s="200"/>
      <c r="I69" s="329"/>
      <c r="J69" s="193"/>
      <c r="K69" s="193"/>
      <c r="L69" s="329"/>
      <c r="M69" s="193"/>
      <c r="N69" s="329">
        <f t="shared" si="4"/>
        <v>12316.507000000003</v>
      </c>
      <c r="O69" s="329">
        <f t="shared" si="5"/>
        <v>687034.50699999975</v>
      </c>
    </row>
    <row r="70" spans="1:16" hidden="1" x14ac:dyDescent="0.15">
      <c r="A70" s="193"/>
      <c r="B70" s="208"/>
      <c r="C70" s="329"/>
      <c r="D70" s="200"/>
      <c r="E70" s="193"/>
      <c r="F70" s="209"/>
      <c r="G70" s="329"/>
      <c r="H70" s="200"/>
      <c r="I70" s="329"/>
      <c r="J70" s="205"/>
      <c r="K70" s="193"/>
      <c r="L70" s="329"/>
      <c r="M70" s="193"/>
      <c r="N70" s="329">
        <f t="shared" si="4"/>
        <v>12316.507000000003</v>
      </c>
      <c r="O70" s="329">
        <f t="shared" si="5"/>
        <v>687034.50699999975</v>
      </c>
    </row>
    <row r="71" spans="1:16" hidden="1" x14ac:dyDescent="0.15">
      <c r="A71" s="193"/>
      <c r="B71" s="210"/>
      <c r="C71" s="329"/>
      <c r="D71" s="204"/>
      <c r="E71" s="203"/>
      <c r="F71" s="193"/>
      <c r="G71" s="329"/>
      <c r="H71" s="200"/>
      <c r="I71" s="329"/>
      <c r="J71" s="193"/>
      <c r="K71" s="193"/>
      <c r="L71" s="329"/>
      <c r="M71" s="205"/>
      <c r="N71" s="329">
        <f t="shared" si="4"/>
        <v>12316.507000000003</v>
      </c>
      <c r="O71" s="329">
        <f t="shared" si="5"/>
        <v>687034.50699999975</v>
      </c>
      <c r="P71" s="259"/>
    </row>
    <row r="72" spans="1:16" hidden="1" x14ac:dyDescent="0.15">
      <c r="A72" s="193"/>
      <c r="B72" s="210"/>
      <c r="C72" s="329"/>
      <c r="D72" s="204"/>
      <c r="E72" s="203"/>
      <c r="F72" s="193"/>
      <c r="G72" s="329"/>
      <c r="H72" s="200"/>
      <c r="I72" s="329"/>
      <c r="J72" s="193"/>
      <c r="K72" s="193"/>
      <c r="L72" s="329"/>
      <c r="M72" s="207"/>
      <c r="N72" s="329">
        <f t="shared" si="4"/>
        <v>12316.507000000003</v>
      </c>
      <c r="O72" s="329">
        <f t="shared" si="5"/>
        <v>687034.50699999975</v>
      </c>
      <c r="P72" s="259"/>
    </row>
    <row r="73" spans="1:16" hidden="1" x14ac:dyDescent="0.15">
      <c r="A73" s="193"/>
      <c r="B73" s="210"/>
      <c r="C73" s="329"/>
      <c r="D73" s="200"/>
      <c r="E73" s="193"/>
      <c r="F73" s="203"/>
      <c r="G73" s="329"/>
      <c r="H73" s="200"/>
      <c r="I73" s="329"/>
      <c r="J73" s="193"/>
      <c r="K73" s="193"/>
      <c r="L73" s="329"/>
      <c r="M73" s="207"/>
      <c r="N73" s="329">
        <f t="shared" si="4"/>
        <v>12316.507000000003</v>
      </c>
      <c r="O73" s="329">
        <f t="shared" si="5"/>
        <v>687034.50699999975</v>
      </c>
    </row>
    <row r="74" spans="1:16" hidden="1" x14ac:dyDescent="0.15">
      <c r="A74" s="193"/>
      <c r="B74" s="210"/>
      <c r="C74" s="329"/>
      <c r="D74" s="200"/>
      <c r="E74" s="193"/>
      <c r="F74" s="203"/>
      <c r="G74" s="329"/>
      <c r="H74" s="200"/>
      <c r="I74" s="329"/>
      <c r="J74" s="193"/>
      <c r="K74" s="193"/>
      <c r="L74" s="329"/>
      <c r="M74" s="207"/>
      <c r="N74" s="329">
        <f t="shared" si="4"/>
        <v>12316.507000000003</v>
      </c>
      <c r="O74" s="329">
        <f t="shared" si="5"/>
        <v>687034.50699999975</v>
      </c>
    </row>
    <row r="75" spans="1:16" hidden="1" x14ac:dyDescent="0.15">
      <c r="A75" s="211"/>
      <c r="B75" s="211"/>
      <c r="C75" s="329"/>
      <c r="D75" s="204"/>
      <c r="E75" s="193"/>
      <c r="F75" s="212"/>
      <c r="G75" s="329"/>
      <c r="H75" s="200"/>
      <c r="I75" s="329"/>
      <c r="J75" s="193"/>
      <c r="K75" s="193"/>
      <c r="L75" s="329"/>
      <c r="M75" s="207"/>
      <c r="N75" s="329">
        <f t="shared" si="4"/>
        <v>12316.507000000003</v>
      </c>
      <c r="O75" s="329">
        <f t="shared" si="5"/>
        <v>687034.50699999975</v>
      </c>
    </row>
    <row r="76" spans="1:16" hidden="1" x14ac:dyDescent="0.15">
      <c r="A76" s="211"/>
      <c r="B76" s="211"/>
      <c r="C76" s="329"/>
      <c r="D76" s="204"/>
      <c r="E76" s="193"/>
      <c r="F76" s="212"/>
      <c r="G76" s="329"/>
      <c r="H76" s="200"/>
      <c r="I76" s="329"/>
      <c r="J76" s="203"/>
      <c r="K76" s="193"/>
      <c r="L76" s="329"/>
      <c r="M76" s="203"/>
      <c r="N76" s="329">
        <f t="shared" si="4"/>
        <v>12316.507000000003</v>
      </c>
      <c r="O76" s="329">
        <f t="shared" si="5"/>
        <v>687034.50699999975</v>
      </c>
    </row>
    <row r="77" spans="1:16" hidden="1" x14ac:dyDescent="0.15">
      <c r="A77" s="211"/>
      <c r="B77" s="211"/>
      <c r="C77" s="329"/>
      <c r="D77" s="204"/>
      <c r="E77" s="193"/>
      <c r="F77" s="212"/>
      <c r="G77" s="329"/>
      <c r="H77" s="200"/>
      <c r="I77" s="329"/>
      <c r="J77" s="205"/>
      <c r="K77" s="193"/>
      <c r="L77" s="329"/>
      <c r="M77" s="203"/>
      <c r="N77" s="329">
        <f t="shared" si="4"/>
        <v>12316.507000000003</v>
      </c>
      <c r="O77" s="329">
        <f t="shared" si="5"/>
        <v>687034.50699999975</v>
      </c>
    </row>
    <row r="78" spans="1:16" hidden="1" x14ac:dyDescent="0.15">
      <c r="A78" s="211"/>
      <c r="B78" s="211"/>
      <c r="C78" s="329"/>
      <c r="D78" s="204"/>
      <c r="E78" s="193"/>
      <c r="F78" s="212"/>
      <c r="G78" s="329"/>
      <c r="H78" s="200"/>
      <c r="I78" s="329"/>
      <c r="J78" s="205"/>
      <c r="K78" s="193"/>
      <c r="L78" s="329"/>
      <c r="M78" s="207"/>
      <c r="N78" s="329">
        <f t="shared" si="4"/>
        <v>12316.507000000003</v>
      </c>
      <c r="O78" s="329">
        <f t="shared" si="5"/>
        <v>687034.50699999975</v>
      </c>
    </row>
    <row r="79" spans="1:16" hidden="1" x14ac:dyDescent="0.15">
      <c r="A79" s="205"/>
      <c r="B79" s="208"/>
      <c r="C79" s="329"/>
      <c r="D79" s="200"/>
      <c r="E79" s="193"/>
      <c r="F79" s="203"/>
      <c r="G79" s="329"/>
      <c r="H79" s="200"/>
      <c r="I79" s="329"/>
      <c r="J79" s="205"/>
      <c r="K79" s="193"/>
      <c r="L79" s="329"/>
      <c r="M79" s="207"/>
      <c r="N79" s="329">
        <f t="shared" ref="N79:N142" si="14">+N78-I79-L79</f>
        <v>12316.507000000003</v>
      </c>
      <c r="O79" s="329">
        <f t="shared" ref="O79:O142" si="15">O78+G79-I79-L79</f>
        <v>687034.50699999975</v>
      </c>
    </row>
    <row r="80" spans="1:16" hidden="1" x14ac:dyDescent="0.15">
      <c r="A80" s="205"/>
      <c r="B80" s="208"/>
      <c r="C80" s="329"/>
      <c r="D80" s="200"/>
      <c r="E80" s="193"/>
      <c r="F80" s="203"/>
      <c r="G80" s="329"/>
      <c r="H80" s="200"/>
      <c r="I80" s="329"/>
      <c r="J80" s="205"/>
      <c r="K80" s="193"/>
      <c r="L80" s="329"/>
      <c r="M80" s="207"/>
      <c r="N80" s="329">
        <f t="shared" si="14"/>
        <v>12316.507000000003</v>
      </c>
      <c r="O80" s="329">
        <f t="shared" si="15"/>
        <v>687034.50699999975</v>
      </c>
    </row>
    <row r="81" spans="1:16" hidden="1" x14ac:dyDescent="0.15">
      <c r="A81" s="205"/>
      <c r="B81" s="208"/>
      <c r="C81" s="329"/>
      <c r="D81" s="200"/>
      <c r="E81" s="193"/>
      <c r="F81" s="205"/>
      <c r="G81" s="329"/>
      <c r="H81" s="200"/>
      <c r="I81" s="329"/>
      <c r="J81" s="205"/>
      <c r="K81" s="193"/>
      <c r="L81" s="329"/>
      <c r="M81" s="207"/>
      <c r="N81" s="329">
        <f t="shared" si="14"/>
        <v>12316.507000000003</v>
      </c>
      <c r="O81" s="329">
        <f t="shared" si="15"/>
        <v>687034.50699999975</v>
      </c>
      <c r="P81" s="259"/>
    </row>
    <row r="82" spans="1:16" hidden="1" x14ac:dyDescent="0.15">
      <c r="A82" s="205"/>
      <c r="B82" s="208"/>
      <c r="C82" s="329"/>
      <c r="D82" s="200"/>
      <c r="E82" s="193"/>
      <c r="F82" s="193"/>
      <c r="G82" s="329"/>
      <c r="H82" s="200"/>
      <c r="I82" s="329"/>
      <c r="J82" s="205"/>
      <c r="K82" s="193"/>
      <c r="L82" s="329"/>
      <c r="M82" s="207"/>
      <c r="N82" s="329">
        <f t="shared" si="14"/>
        <v>12316.507000000003</v>
      </c>
      <c r="O82" s="329">
        <f t="shared" si="15"/>
        <v>687034.50699999975</v>
      </c>
      <c r="P82" s="259"/>
    </row>
    <row r="83" spans="1:16" hidden="1" x14ac:dyDescent="0.15">
      <c r="A83" s="205"/>
      <c r="B83" s="208"/>
      <c r="C83" s="329"/>
      <c r="D83" s="200"/>
      <c r="E83" s="193"/>
      <c r="F83" s="193"/>
      <c r="G83" s="329"/>
      <c r="H83" s="200"/>
      <c r="I83" s="329"/>
      <c r="J83" s="205"/>
      <c r="K83" s="193"/>
      <c r="L83" s="329"/>
      <c r="M83" s="207"/>
      <c r="N83" s="329">
        <f t="shared" si="14"/>
        <v>12316.507000000003</v>
      </c>
      <c r="O83" s="329">
        <f t="shared" si="15"/>
        <v>687034.50699999975</v>
      </c>
      <c r="P83" s="259"/>
    </row>
    <row r="84" spans="1:16" hidden="1" x14ac:dyDescent="0.15">
      <c r="A84" s="205"/>
      <c r="B84" s="208"/>
      <c r="C84" s="329"/>
      <c r="D84" s="200"/>
      <c r="E84" s="193"/>
      <c r="F84" s="193"/>
      <c r="G84" s="329"/>
      <c r="H84" s="200"/>
      <c r="I84" s="329"/>
      <c r="J84" s="205"/>
      <c r="K84" s="193"/>
      <c r="L84" s="329"/>
      <c r="M84" s="207"/>
      <c r="N84" s="329">
        <f t="shared" si="14"/>
        <v>12316.507000000003</v>
      </c>
      <c r="O84" s="329">
        <f t="shared" si="15"/>
        <v>687034.50699999975</v>
      </c>
      <c r="P84" s="259"/>
    </row>
    <row r="85" spans="1:16" hidden="1" x14ac:dyDescent="0.15">
      <c r="A85" s="205"/>
      <c r="B85" s="208"/>
      <c r="C85" s="329"/>
      <c r="D85" s="200"/>
      <c r="E85" s="193"/>
      <c r="F85" s="193"/>
      <c r="G85" s="329"/>
      <c r="H85" s="200"/>
      <c r="I85" s="329"/>
      <c r="J85" s="205"/>
      <c r="K85" s="193"/>
      <c r="L85" s="329"/>
      <c r="M85" s="207"/>
      <c r="N85" s="329">
        <f t="shared" si="14"/>
        <v>12316.507000000003</v>
      </c>
      <c r="O85" s="329">
        <f t="shared" si="15"/>
        <v>687034.50699999975</v>
      </c>
      <c r="P85" s="259"/>
    </row>
    <row r="86" spans="1:16" hidden="1" x14ac:dyDescent="0.15">
      <c r="A86" s="205"/>
      <c r="B86" s="208"/>
      <c r="C86" s="329"/>
      <c r="D86" s="204"/>
      <c r="E86" s="193"/>
      <c r="F86" s="193"/>
      <c r="G86" s="329"/>
      <c r="H86" s="200"/>
      <c r="I86" s="329"/>
      <c r="J86" s="205"/>
      <c r="K86" s="193"/>
      <c r="L86" s="329"/>
      <c r="M86" s="207"/>
      <c r="N86" s="329">
        <f t="shared" si="14"/>
        <v>12316.507000000003</v>
      </c>
      <c r="O86" s="329">
        <f t="shared" si="15"/>
        <v>687034.50699999975</v>
      </c>
      <c r="P86" s="259"/>
    </row>
    <row r="87" spans="1:16" hidden="1" x14ac:dyDescent="0.15">
      <c r="A87" s="205"/>
      <c r="B87" s="208"/>
      <c r="C87" s="329"/>
      <c r="D87" s="204"/>
      <c r="E87" s="193"/>
      <c r="F87" s="193"/>
      <c r="G87" s="329"/>
      <c r="H87" s="200"/>
      <c r="I87" s="329"/>
      <c r="J87" s="205"/>
      <c r="K87" s="193"/>
      <c r="L87" s="329"/>
      <c r="M87" s="207"/>
      <c r="N87" s="329">
        <f t="shared" si="14"/>
        <v>12316.507000000003</v>
      </c>
      <c r="O87" s="329">
        <f t="shared" si="15"/>
        <v>687034.50699999975</v>
      </c>
      <c r="P87" s="259"/>
    </row>
    <row r="88" spans="1:16" hidden="1" x14ac:dyDescent="0.15">
      <c r="A88" s="205"/>
      <c r="B88" s="208"/>
      <c r="C88" s="329"/>
      <c r="D88" s="204"/>
      <c r="E88" s="193"/>
      <c r="F88" s="193"/>
      <c r="G88" s="329"/>
      <c r="H88" s="200"/>
      <c r="I88" s="329"/>
      <c r="J88" s="205"/>
      <c r="K88" s="193"/>
      <c r="L88" s="329"/>
      <c r="M88" s="207"/>
      <c r="N88" s="329">
        <f t="shared" si="14"/>
        <v>12316.507000000003</v>
      </c>
      <c r="O88" s="329">
        <f t="shared" si="15"/>
        <v>687034.50699999975</v>
      </c>
      <c r="P88" s="259"/>
    </row>
    <row r="89" spans="1:16" hidden="1" x14ac:dyDescent="0.15">
      <c r="A89" s="205"/>
      <c r="B89" s="208"/>
      <c r="C89" s="329"/>
      <c r="D89" s="200"/>
      <c r="E89" s="193"/>
      <c r="F89" s="193"/>
      <c r="G89" s="329"/>
      <c r="H89" s="200"/>
      <c r="I89" s="329"/>
      <c r="J89" s="205"/>
      <c r="K89" s="193"/>
      <c r="L89" s="329"/>
      <c r="M89" s="207"/>
      <c r="N89" s="329">
        <f t="shared" si="14"/>
        <v>12316.507000000003</v>
      </c>
      <c r="O89" s="329">
        <f t="shared" si="15"/>
        <v>687034.50699999975</v>
      </c>
    </row>
    <row r="90" spans="1:16" hidden="1" x14ac:dyDescent="0.15">
      <c r="A90" s="205"/>
      <c r="B90" s="208"/>
      <c r="C90" s="329"/>
      <c r="D90" s="204"/>
      <c r="E90" s="193"/>
      <c r="F90" s="193"/>
      <c r="G90" s="329"/>
      <c r="H90" s="200"/>
      <c r="I90" s="329"/>
      <c r="J90" s="205"/>
      <c r="K90" s="193"/>
      <c r="L90" s="329"/>
      <c r="M90" s="207"/>
      <c r="N90" s="329">
        <f t="shared" si="14"/>
        <v>12316.507000000003</v>
      </c>
      <c r="O90" s="329">
        <f t="shared" si="15"/>
        <v>687034.50699999975</v>
      </c>
    </row>
    <row r="91" spans="1:16" hidden="1" x14ac:dyDescent="0.15">
      <c r="A91" s="205"/>
      <c r="B91" s="208"/>
      <c r="C91" s="329"/>
      <c r="D91" s="204"/>
      <c r="E91" s="193"/>
      <c r="F91" s="193"/>
      <c r="G91" s="329"/>
      <c r="H91" s="200"/>
      <c r="I91" s="329"/>
      <c r="J91" s="205"/>
      <c r="K91" s="193"/>
      <c r="L91" s="329"/>
      <c r="M91" s="207"/>
      <c r="N91" s="329">
        <f t="shared" si="14"/>
        <v>12316.507000000003</v>
      </c>
      <c r="O91" s="329">
        <f t="shared" si="15"/>
        <v>687034.50699999975</v>
      </c>
    </row>
    <row r="92" spans="1:16" hidden="1" x14ac:dyDescent="0.15">
      <c r="A92" s="205"/>
      <c r="B92" s="208"/>
      <c r="C92" s="329"/>
      <c r="D92" s="204"/>
      <c r="E92" s="193"/>
      <c r="F92" s="193"/>
      <c r="G92" s="329"/>
      <c r="H92" s="200"/>
      <c r="I92" s="329"/>
      <c r="J92" s="205"/>
      <c r="K92" s="193"/>
      <c r="L92" s="329"/>
      <c r="M92" s="207"/>
      <c r="N92" s="329">
        <f t="shared" si="14"/>
        <v>12316.507000000003</v>
      </c>
      <c r="O92" s="329">
        <f t="shared" si="15"/>
        <v>687034.50699999975</v>
      </c>
    </row>
    <row r="93" spans="1:16" hidden="1" x14ac:dyDescent="0.15">
      <c r="A93" s="205"/>
      <c r="B93" s="208"/>
      <c r="C93" s="329"/>
      <c r="D93" s="200"/>
      <c r="E93" s="193"/>
      <c r="F93" s="205"/>
      <c r="G93" s="329"/>
      <c r="H93" s="200"/>
      <c r="I93" s="329"/>
      <c r="J93" s="205"/>
      <c r="K93" s="193"/>
      <c r="L93" s="329"/>
      <c r="M93" s="207"/>
      <c r="N93" s="329">
        <f t="shared" si="14"/>
        <v>12316.507000000003</v>
      </c>
      <c r="O93" s="329">
        <f t="shared" si="15"/>
        <v>687034.50699999975</v>
      </c>
    </row>
    <row r="94" spans="1:16" hidden="1" x14ac:dyDescent="0.15">
      <c r="A94" s="205"/>
      <c r="B94" s="208"/>
      <c r="C94" s="329"/>
      <c r="D94" s="200"/>
      <c r="E94" s="193"/>
      <c r="F94" s="205"/>
      <c r="G94" s="329"/>
      <c r="H94" s="200"/>
      <c r="I94" s="329"/>
      <c r="J94" s="205"/>
      <c r="K94" s="193"/>
      <c r="L94" s="329"/>
      <c r="M94" s="207"/>
      <c r="N94" s="329">
        <f t="shared" si="14"/>
        <v>12316.507000000003</v>
      </c>
      <c r="O94" s="329">
        <f t="shared" si="15"/>
        <v>687034.50699999975</v>
      </c>
    </row>
    <row r="95" spans="1:16" hidden="1" x14ac:dyDescent="0.15">
      <c r="A95" s="205"/>
      <c r="B95" s="208"/>
      <c r="C95" s="329"/>
      <c r="D95" s="200"/>
      <c r="E95" s="193"/>
      <c r="F95" s="205"/>
      <c r="G95" s="329"/>
      <c r="H95" s="200"/>
      <c r="I95" s="329"/>
      <c r="J95" s="205"/>
      <c r="K95" s="193"/>
      <c r="L95" s="329"/>
      <c r="M95" s="207"/>
      <c r="N95" s="329">
        <f t="shared" si="14"/>
        <v>12316.507000000003</v>
      </c>
      <c r="O95" s="329">
        <f t="shared" si="15"/>
        <v>687034.50699999975</v>
      </c>
    </row>
    <row r="96" spans="1:16" hidden="1" x14ac:dyDescent="0.15">
      <c r="A96" s="205"/>
      <c r="B96" s="208"/>
      <c r="C96" s="329"/>
      <c r="D96" s="204"/>
      <c r="E96" s="193"/>
      <c r="F96" s="193"/>
      <c r="G96" s="329"/>
      <c r="H96" s="200"/>
      <c r="I96" s="329"/>
      <c r="J96" s="205"/>
      <c r="K96" s="193"/>
      <c r="L96" s="329"/>
      <c r="M96" s="207"/>
      <c r="N96" s="329">
        <f t="shared" si="14"/>
        <v>12316.507000000003</v>
      </c>
      <c r="O96" s="329">
        <f t="shared" si="15"/>
        <v>687034.50699999975</v>
      </c>
    </row>
    <row r="97" spans="1:16" hidden="1" x14ac:dyDescent="0.15">
      <c r="A97" s="205"/>
      <c r="B97" s="208"/>
      <c r="C97" s="329"/>
      <c r="D97" s="204"/>
      <c r="E97" s="193"/>
      <c r="F97" s="193"/>
      <c r="G97" s="329"/>
      <c r="H97" s="200"/>
      <c r="I97" s="329"/>
      <c r="J97" s="205"/>
      <c r="K97" s="193"/>
      <c r="L97" s="329"/>
      <c r="M97" s="193"/>
      <c r="N97" s="329">
        <f t="shared" si="14"/>
        <v>12316.507000000003</v>
      </c>
      <c r="O97" s="329">
        <f t="shared" si="15"/>
        <v>687034.50699999975</v>
      </c>
    </row>
    <row r="98" spans="1:16" hidden="1" x14ac:dyDescent="0.15">
      <c r="A98" s="205"/>
      <c r="B98" s="208"/>
      <c r="C98" s="329"/>
      <c r="D98" s="204"/>
      <c r="E98" s="193"/>
      <c r="F98" s="193"/>
      <c r="G98" s="329"/>
      <c r="H98" s="200"/>
      <c r="I98" s="329"/>
      <c r="J98" s="193"/>
      <c r="K98" s="193"/>
      <c r="L98" s="329"/>
      <c r="M98" s="193"/>
      <c r="N98" s="329">
        <f t="shared" si="14"/>
        <v>12316.507000000003</v>
      </c>
      <c r="O98" s="329">
        <f t="shared" si="15"/>
        <v>687034.50699999975</v>
      </c>
    </row>
    <row r="99" spans="1:16" hidden="1" x14ac:dyDescent="0.15">
      <c r="A99" s="205"/>
      <c r="B99" s="208"/>
      <c r="C99" s="329"/>
      <c r="D99" s="200"/>
      <c r="E99" s="193"/>
      <c r="F99" s="193"/>
      <c r="G99" s="329"/>
      <c r="H99" s="200"/>
      <c r="I99" s="329"/>
      <c r="J99" s="193"/>
      <c r="K99" s="193"/>
      <c r="L99" s="329"/>
      <c r="M99" s="193"/>
      <c r="N99" s="329">
        <f t="shared" si="14"/>
        <v>12316.507000000003</v>
      </c>
      <c r="O99" s="329">
        <f t="shared" si="15"/>
        <v>687034.50699999975</v>
      </c>
    </row>
    <row r="100" spans="1:16" hidden="1" x14ac:dyDescent="0.15">
      <c r="A100" s="205"/>
      <c r="B100" s="208"/>
      <c r="C100" s="329"/>
      <c r="D100" s="204"/>
      <c r="E100" s="193"/>
      <c r="F100" s="193"/>
      <c r="G100" s="329"/>
      <c r="H100" s="200"/>
      <c r="I100" s="329"/>
      <c r="J100" s="205"/>
      <c r="K100" s="193"/>
      <c r="L100" s="329"/>
      <c r="M100" s="207"/>
      <c r="N100" s="329">
        <f t="shared" si="14"/>
        <v>12316.507000000003</v>
      </c>
      <c r="O100" s="329">
        <f t="shared" si="15"/>
        <v>687034.50699999975</v>
      </c>
    </row>
    <row r="101" spans="1:16" hidden="1" x14ac:dyDescent="0.15">
      <c r="A101" s="205"/>
      <c r="B101" s="208"/>
      <c r="C101" s="329"/>
      <c r="D101" s="204"/>
      <c r="E101" s="193"/>
      <c r="F101" s="193"/>
      <c r="G101" s="329"/>
      <c r="H101" s="200"/>
      <c r="I101" s="329"/>
      <c r="J101" s="205"/>
      <c r="K101" s="193"/>
      <c r="L101" s="329"/>
      <c r="M101" s="207"/>
      <c r="N101" s="329">
        <f t="shared" si="14"/>
        <v>12316.507000000003</v>
      </c>
      <c r="O101" s="329">
        <f t="shared" si="15"/>
        <v>687034.50699999975</v>
      </c>
    </row>
    <row r="102" spans="1:16" hidden="1" x14ac:dyDescent="0.15">
      <c r="A102" s="205"/>
      <c r="B102" s="208"/>
      <c r="C102" s="329"/>
      <c r="D102" s="204"/>
      <c r="E102" s="193"/>
      <c r="F102" s="193"/>
      <c r="G102" s="329"/>
      <c r="H102" s="200"/>
      <c r="I102" s="329"/>
      <c r="J102" s="205"/>
      <c r="K102" s="193"/>
      <c r="L102" s="329"/>
      <c r="M102" s="207"/>
      <c r="N102" s="329">
        <f t="shared" si="14"/>
        <v>12316.507000000003</v>
      </c>
      <c r="O102" s="329">
        <f t="shared" si="15"/>
        <v>687034.50699999975</v>
      </c>
    </row>
    <row r="103" spans="1:16" hidden="1" x14ac:dyDescent="0.15">
      <c r="A103" s="205"/>
      <c r="B103" s="208"/>
      <c r="C103" s="329"/>
      <c r="D103" s="204"/>
      <c r="E103" s="193"/>
      <c r="F103" s="193"/>
      <c r="G103" s="329"/>
      <c r="H103" s="200"/>
      <c r="I103" s="329"/>
      <c r="J103" s="205"/>
      <c r="K103" s="193"/>
      <c r="L103" s="329"/>
      <c r="M103" s="207"/>
      <c r="N103" s="329">
        <f t="shared" si="14"/>
        <v>12316.507000000003</v>
      </c>
      <c r="O103" s="329">
        <f t="shared" si="15"/>
        <v>687034.50699999975</v>
      </c>
    </row>
    <row r="104" spans="1:16" hidden="1" x14ac:dyDescent="0.15">
      <c r="A104" s="205"/>
      <c r="B104" s="208"/>
      <c r="C104" s="329"/>
      <c r="D104" s="200"/>
      <c r="E104" s="193"/>
      <c r="F104" s="203"/>
      <c r="G104" s="329"/>
      <c r="H104" s="200"/>
      <c r="I104" s="329"/>
      <c r="J104" s="205"/>
      <c r="K104" s="193"/>
      <c r="L104" s="329"/>
      <c r="M104" s="207"/>
      <c r="N104" s="329">
        <f t="shared" si="14"/>
        <v>12316.507000000003</v>
      </c>
      <c r="O104" s="329">
        <f t="shared" si="15"/>
        <v>687034.50699999975</v>
      </c>
    </row>
    <row r="105" spans="1:16" hidden="1" x14ac:dyDescent="0.15">
      <c r="A105" s="205"/>
      <c r="B105" s="208"/>
      <c r="C105" s="329"/>
      <c r="D105" s="200"/>
      <c r="E105" s="193"/>
      <c r="F105" s="203"/>
      <c r="G105" s="329"/>
      <c r="H105" s="200"/>
      <c r="I105" s="329"/>
      <c r="J105" s="205"/>
      <c r="K105" s="193"/>
      <c r="L105" s="329"/>
      <c r="M105" s="207"/>
      <c r="N105" s="329">
        <f t="shared" si="14"/>
        <v>12316.507000000003</v>
      </c>
      <c r="O105" s="329">
        <f t="shared" si="15"/>
        <v>687034.50699999975</v>
      </c>
    </row>
    <row r="106" spans="1:16" hidden="1" x14ac:dyDescent="0.15">
      <c r="A106" s="193"/>
      <c r="B106" s="193"/>
      <c r="C106" s="329"/>
      <c r="D106" s="204"/>
      <c r="E106" s="193"/>
      <c r="F106" s="203"/>
      <c r="G106" s="329"/>
      <c r="H106" s="200"/>
      <c r="I106" s="329"/>
      <c r="J106" s="205"/>
      <c r="K106" s="193"/>
      <c r="L106" s="329"/>
      <c r="M106" s="193"/>
      <c r="N106" s="329">
        <f t="shared" si="14"/>
        <v>12316.507000000003</v>
      </c>
      <c r="O106" s="329">
        <f t="shared" si="15"/>
        <v>687034.50699999975</v>
      </c>
    </row>
    <row r="107" spans="1:16" hidden="1" x14ac:dyDescent="0.15">
      <c r="A107" s="193"/>
      <c r="B107" s="193"/>
      <c r="C107" s="329"/>
      <c r="D107" s="204"/>
      <c r="E107" s="193"/>
      <c r="F107" s="203"/>
      <c r="G107" s="329"/>
      <c r="H107" s="200"/>
      <c r="I107" s="329"/>
      <c r="J107" s="205"/>
      <c r="K107" s="193"/>
      <c r="L107" s="329"/>
      <c r="M107" s="193"/>
      <c r="N107" s="329">
        <f t="shared" si="14"/>
        <v>12316.507000000003</v>
      </c>
      <c r="O107" s="329">
        <f t="shared" si="15"/>
        <v>687034.50699999975</v>
      </c>
    </row>
    <row r="108" spans="1:16" hidden="1" x14ac:dyDescent="0.15">
      <c r="A108" s="193"/>
      <c r="B108" s="193"/>
      <c r="C108" s="329"/>
      <c r="D108" s="204"/>
      <c r="E108" s="193"/>
      <c r="F108" s="203"/>
      <c r="G108" s="329"/>
      <c r="H108" s="200"/>
      <c r="I108" s="329"/>
      <c r="J108" s="193"/>
      <c r="K108" s="193"/>
      <c r="L108" s="329"/>
      <c r="M108" s="193"/>
      <c r="N108" s="329">
        <f t="shared" si="14"/>
        <v>12316.507000000003</v>
      </c>
      <c r="O108" s="329">
        <f t="shared" si="15"/>
        <v>687034.50699999975</v>
      </c>
    </row>
    <row r="109" spans="1:16" hidden="1" x14ac:dyDescent="0.15">
      <c r="A109" s="193"/>
      <c r="B109" s="193"/>
      <c r="C109" s="329"/>
      <c r="D109" s="200"/>
      <c r="E109" s="193"/>
      <c r="F109" s="193"/>
      <c r="G109" s="329"/>
      <c r="H109" s="200"/>
      <c r="I109" s="329"/>
      <c r="J109" s="205"/>
      <c r="K109" s="193"/>
      <c r="L109" s="329"/>
      <c r="M109" s="207"/>
      <c r="N109" s="329">
        <f t="shared" si="14"/>
        <v>12316.507000000003</v>
      </c>
      <c r="O109" s="329">
        <f t="shared" si="15"/>
        <v>687034.50699999975</v>
      </c>
      <c r="P109" s="259"/>
    </row>
    <row r="110" spans="1:16" hidden="1" x14ac:dyDescent="0.15">
      <c r="A110" s="193"/>
      <c r="B110" s="193"/>
      <c r="C110" s="329"/>
      <c r="D110" s="204"/>
      <c r="E110" s="203"/>
      <c r="F110" s="193"/>
      <c r="G110" s="329"/>
      <c r="H110" s="200"/>
      <c r="I110" s="329"/>
      <c r="J110" s="205"/>
      <c r="K110" s="193"/>
      <c r="L110" s="329"/>
      <c r="M110" s="193"/>
      <c r="N110" s="329">
        <f t="shared" si="14"/>
        <v>12316.507000000003</v>
      </c>
      <c r="O110" s="329">
        <f t="shared" si="15"/>
        <v>687034.50699999975</v>
      </c>
      <c r="P110" s="259"/>
    </row>
    <row r="111" spans="1:16" hidden="1" x14ac:dyDescent="0.15">
      <c r="A111" s="193"/>
      <c r="B111" s="193"/>
      <c r="C111" s="329"/>
      <c r="D111" s="204"/>
      <c r="E111" s="203"/>
      <c r="F111" s="193"/>
      <c r="G111" s="329"/>
      <c r="H111" s="200"/>
      <c r="I111" s="329"/>
      <c r="J111" s="205"/>
      <c r="K111" s="193"/>
      <c r="L111" s="329"/>
      <c r="M111" s="193"/>
      <c r="N111" s="329">
        <f t="shared" si="14"/>
        <v>12316.507000000003</v>
      </c>
      <c r="O111" s="329">
        <f t="shared" si="15"/>
        <v>687034.50699999975</v>
      </c>
      <c r="P111" s="259"/>
    </row>
    <row r="112" spans="1:16" hidden="1" x14ac:dyDescent="0.15">
      <c r="A112" s="193"/>
      <c r="B112" s="193"/>
      <c r="C112" s="329"/>
      <c r="D112" s="204"/>
      <c r="E112" s="203"/>
      <c r="F112" s="193"/>
      <c r="G112" s="329"/>
      <c r="H112" s="200"/>
      <c r="I112" s="329"/>
      <c r="J112" s="193"/>
      <c r="K112" s="193"/>
      <c r="L112" s="329"/>
      <c r="M112" s="193"/>
      <c r="N112" s="329">
        <f t="shared" si="14"/>
        <v>12316.507000000003</v>
      </c>
      <c r="O112" s="329">
        <f t="shared" si="15"/>
        <v>687034.50699999975</v>
      </c>
    </row>
    <row r="113" spans="1:16" hidden="1" x14ac:dyDescent="0.15">
      <c r="A113" s="193"/>
      <c r="B113" s="193"/>
      <c r="C113" s="329"/>
      <c r="D113" s="200"/>
      <c r="E113" s="193"/>
      <c r="F113" s="205"/>
      <c r="G113" s="329"/>
      <c r="H113" s="200"/>
      <c r="I113" s="329"/>
      <c r="J113" s="193"/>
      <c r="K113" s="193"/>
      <c r="L113" s="329"/>
      <c r="M113" s="193"/>
      <c r="N113" s="329">
        <f t="shared" si="14"/>
        <v>12316.507000000003</v>
      </c>
      <c r="O113" s="329">
        <f t="shared" si="15"/>
        <v>687034.50699999975</v>
      </c>
    </row>
    <row r="114" spans="1:16" hidden="1" x14ac:dyDescent="0.15">
      <c r="A114" s="193"/>
      <c r="B114" s="193"/>
      <c r="C114" s="329"/>
      <c r="D114" s="200"/>
      <c r="E114" s="193"/>
      <c r="F114" s="193"/>
      <c r="G114" s="329"/>
      <c r="H114" s="200"/>
      <c r="I114" s="329"/>
      <c r="J114" s="193"/>
      <c r="K114" s="193"/>
      <c r="L114" s="329"/>
      <c r="M114" s="193"/>
      <c r="N114" s="329">
        <f t="shared" si="14"/>
        <v>12316.507000000003</v>
      </c>
      <c r="O114" s="329">
        <f t="shared" si="15"/>
        <v>687034.50699999975</v>
      </c>
      <c r="P114" s="259"/>
    </row>
    <row r="115" spans="1:16" hidden="1" x14ac:dyDescent="0.15">
      <c r="A115" s="193"/>
      <c r="B115" s="193"/>
      <c r="C115" s="329"/>
      <c r="D115" s="200"/>
      <c r="E115" s="193"/>
      <c r="F115" s="193"/>
      <c r="G115" s="329"/>
      <c r="H115" s="200"/>
      <c r="I115" s="329"/>
      <c r="J115" s="193"/>
      <c r="K115" s="193"/>
      <c r="L115" s="329"/>
      <c r="M115" s="193"/>
      <c r="N115" s="329">
        <f t="shared" si="14"/>
        <v>12316.507000000003</v>
      </c>
      <c r="O115" s="329">
        <f t="shared" si="15"/>
        <v>687034.50699999975</v>
      </c>
      <c r="P115" s="259"/>
    </row>
    <row r="116" spans="1:16" hidden="1" x14ac:dyDescent="0.15">
      <c r="A116" s="193"/>
      <c r="B116" s="193"/>
      <c r="C116" s="329"/>
      <c r="D116" s="200"/>
      <c r="E116" s="193"/>
      <c r="F116" s="193"/>
      <c r="G116" s="329"/>
      <c r="H116" s="200"/>
      <c r="I116" s="329"/>
      <c r="J116" s="193"/>
      <c r="K116" s="193"/>
      <c r="L116" s="329"/>
      <c r="M116" s="193"/>
      <c r="N116" s="329">
        <f t="shared" si="14"/>
        <v>12316.507000000003</v>
      </c>
      <c r="O116" s="329">
        <f t="shared" si="15"/>
        <v>687034.50699999975</v>
      </c>
    </row>
    <row r="117" spans="1:16" hidden="1" x14ac:dyDescent="0.15">
      <c r="A117" s="193"/>
      <c r="B117" s="193"/>
      <c r="C117" s="329"/>
      <c r="D117" s="200"/>
      <c r="E117" s="193"/>
      <c r="F117" s="193"/>
      <c r="G117" s="329"/>
      <c r="H117" s="200"/>
      <c r="I117" s="329"/>
      <c r="J117" s="207"/>
      <c r="K117" s="193"/>
      <c r="L117" s="329"/>
      <c r="M117" s="207"/>
      <c r="N117" s="329">
        <f t="shared" si="14"/>
        <v>12316.507000000003</v>
      </c>
      <c r="O117" s="329">
        <f t="shared" si="15"/>
        <v>687034.50699999975</v>
      </c>
      <c r="P117" s="259"/>
    </row>
    <row r="118" spans="1:16" hidden="1" x14ac:dyDescent="0.15">
      <c r="A118" s="193"/>
      <c r="B118" s="193"/>
      <c r="C118" s="329"/>
      <c r="D118" s="204"/>
      <c r="E118" s="193"/>
      <c r="F118" s="193"/>
      <c r="G118" s="329"/>
      <c r="H118" s="200"/>
      <c r="I118" s="329"/>
      <c r="J118" s="193"/>
      <c r="K118" s="193"/>
      <c r="L118" s="329"/>
      <c r="M118" s="193"/>
      <c r="N118" s="329">
        <f t="shared" si="14"/>
        <v>12316.507000000003</v>
      </c>
      <c r="O118" s="329">
        <f t="shared" si="15"/>
        <v>687034.50699999975</v>
      </c>
      <c r="P118" s="259"/>
    </row>
    <row r="119" spans="1:16" hidden="1" x14ac:dyDescent="0.15">
      <c r="A119" s="193"/>
      <c r="B119" s="193"/>
      <c r="C119" s="329"/>
      <c r="D119" s="204"/>
      <c r="E119" s="193"/>
      <c r="F119" s="193"/>
      <c r="G119" s="329"/>
      <c r="H119" s="200"/>
      <c r="I119" s="329"/>
      <c r="J119" s="193"/>
      <c r="K119" s="193"/>
      <c r="L119" s="329"/>
      <c r="M119" s="193"/>
      <c r="N119" s="329">
        <f t="shared" si="14"/>
        <v>12316.507000000003</v>
      </c>
      <c r="O119" s="329">
        <f t="shared" si="15"/>
        <v>687034.50699999975</v>
      </c>
      <c r="P119" s="259"/>
    </row>
    <row r="120" spans="1:16" hidden="1" x14ac:dyDescent="0.15">
      <c r="A120" s="193"/>
      <c r="B120" s="193"/>
      <c r="C120" s="329"/>
      <c r="D120" s="204"/>
      <c r="E120" s="193"/>
      <c r="F120" s="193"/>
      <c r="G120" s="329"/>
      <c r="H120" s="200"/>
      <c r="I120" s="329"/>
      <c r="J120" s="193"/>
      <c r="K120" s="193"/>
      <c r="L120" s="329"/>
      <c r="M120" s="193"/>
      <c r="N120" s="329">
        <f t="shared" si="14"/>
        <v>12316.507000000003</v>
      </c>
      <c r="O120" s="329">
        <f t="shared" si="15"/>
        <v>687034.50699999975</v>
      </c>
      <c r="P120" s="259"/>
    </row>
    <row r="121" spans="1:16" hidden="1" x14ac:dyDescent="0.15">
      <c r="A121" s="193"/>
      <c r="B121" s="193"/>
      <c r="C121" s="329"/>
      <c r="D121" s="204"/>
      <c r="E121" s="193"/>
      <c r="F121" s="193"/>
      <c r="G121" s="329"/>
      <c r="H121" s="200"/>
      <c r="I121" s="329"/>
      <c r="J121" s="193"/>
      <c r="K121" s="193"/>
      <c r="L121" s="329"/>
      <c r="M121" s="193"/>
      <c r="N121" s="329">
        <f t="shared" si="14"/>
        <v>12316.507000000003</v>
      </c>
      <c r="O121" s="329">
        <f t="shared" si="15"/>
        <v>687034.50699999975</v>
      </c>
      <c r="P121" s="259"/>
    </row>
    <row r="122" spans="1:16" hidden="1" x14ac:dyDescent="0.15">
      <c r="A122" s="193"/>
      <c r="B122" s="193"/>
      <c r="C122" s="329"/>
      <c r="D122" s="204"/>
      <c r="E122" s="193"/>
      <c r="F122" s="193"/>
      <c r="G122" s="329"/>
      <c r="H122" s="200"/>
      <c r="I122" s="329"/>
      <c r="J122" s="193"/>
      <c r="K122" s="193"/>
      <c r="L122" s="329"/>
      <c r="M122" s="193"/>
      <c r="N122" s="329">
        <f t="shared" si="14"/>
        <v>12316.507000000003</v>
      </c>
      <c r="O122" s="329">
        <f t="shared" si="15"/>
        <v>687034.50699999975</v>
      </c>
    </row>
    <row r="123" spans="1:16" hidden="1" x14ac:dyDescent="0.15">
      <c r="A123" s="193"/>
      <c r="B123" s="193"/>
      <c r="C123" s="329"/>
      <c r="D123" s="200"/>
      <c r="E123" s="193"/>
      <c r="F123" s="193"/>
      <c r="G123" s="329"/>
      <c r="H123" s="200"/>
      <c r="I123" s="329"/>
      <c r="J123" s="193"/>
      <c r="K123" s="193"/>
      <c r="L123" s="329"/>
      <c r="M123" s="207"/>
      <c r="N123" s="329">
        <f t="shared" si="14"/>
        <v>12316.507000000003</v>
      </c>
      <c r="O123" s="329">
        <f t="shared" si="15"/>
        <v>687034.50699999975</v>
      </c>
    </row>
    <row r="124" spans="1:16" hidden="1" x14ac:dyDescent="0.15">
      <c r="A124" s="193"/>
      <c r="B124" s="193"/>
      <c r="C124" s="329"/>
      <c r="D124" s="200"/>
      <c r="E124" s="193"/>
      <c r="F124" s="205"/>
      <c r="G124" s="329"/>
      <c r="H124" s="200"/>
      <c r="I124" s="329"/>
      <c r="J124" s="193"/>
      <c r="K124" s="193"/>
      <c r="L124" s="329"/>
      <c r="M124" s="193"/>
      <c r="N124" s="329">
        <f t="shared" si="14"/>
        <v>12316.507000000003</v>
      </c>
      <c r="O124" s="329">
        <f t="shared" si="15"/>
        <v>687034.50699999975</v>
      </c>
    </row>
    <row r="125" spans="1:16" hidden="1" x14ac:dyDescent="0.15">
      <c r="A125" s="193"/>
      <c r="B125" s="193"/>
      <c r="C125" s="329"/>
      <c r="D125" s="204"/>
      <c r="E125" s="193"/>
      <c r="F125" s="203"/>
      <c r="G125" s="329"/>
      <c r="H125" s="200"/>
      <c r="I125" s="329"/>
      <c r="J125" s="193"/>
      <c r="K125" s="193"/>
      <c r="L125" s="329"/>
      <c r="M125" s="193"/>
      <c r="N125" s="329">
        <f t="shared" si="14"/>
        <v>12316.507000000003</v>
      </c>
      <c r="O125" s="329">
        <f t="shared" si="15"/>
        <v>687034.50699999975</v>
      </c>
      <c r="P125" s="259"/>
    </row>
    <row r="126" spans="1:16" hidden="1" x14ac:dyDescent="0.15">
      <c r="A126" s="193"/>
      <c r="B126" s="193"/>
      <c r="C126" s="329"/>
      <c r="D126" s="204"/>
      <c r="E126" s="193"/>
      <c r="F126" s="203"/>
      <c r="G126" s="329"/>
      <c r="H126" s="200"/>
      <c r="I126" s="329"/>
      <c r="J126" s="193"/>
      <c r="K126" s="193"/>
      <c r="L126" s="329"/>
      <c r="M126" s="193"/>
      <c r="N126" s="329">
        <f t="shared" si="14"/>
        <v>12316.507000000003</v>
      </c>
      <c r="O126" s="329">
        <f t="shared" si="15"/>
        <v>687034.50699999975</v>
      </c>
      <c r="P126" s="259"/>
    </row>
    <row r="127" spans="1:16" s="214" customFormat="1" hidden="1" x14ac:dyDescent="0.15">
      <c r="A127" s="193"/>
      <c r="B127" s="193"/>
      <c r="C127" s="329"/>
      <c r="D127" s="204"/>
      <c r="E127" s="193"/>
      <c r="F127" s="193"/>
      <c r="G127" s="329"/>
      <c r="H127" s="200"/>
      <c r="I127" s="329"/>
      <c r="J127" s="193"/>
      <c r="K127" s="193"/>
      <c r="L127" s="329"/>
      <c r="M127" s="193"/>
      <c r="N127" s="329">
        <f t="shared" si="14"/>
        <v>12316.507000000003</v>
      </c>
      <c r="O127" s="329">
        <f t="shared" si="15"/>
        <v>687034.50699999975</v>
      </c>
    </row>
    <row r="128" spans="1:16" s="214" customFormat="1" hidden="1" x14ac:dyDescent="0.15">
      <c r="A128" s="193"/>
      <c r="B128" s="193"/>
      <c r="C128" s="329"/>
      <c r="D128" s="204"/>
      <c r="E128" s="193"/>
      <c r="F128" s="193"/>
      <c r="G128" s="329"/>
      <c r="H128" s="200"/>
      <c r="I128" s="329"/>
      <c r="J128" s="193"/>
      <c r="K128" s="193"/>
      <c r="L128" s="329"/>
      <c r="M128" s="193"/>
      <c r="N128" s="329">
        <f t="shared" si="14"/>
        <v>12316.507000000003</v>
      </c>
      <c r="O128" s="329">
        <f t="shared" si="15"/>
        <v>687034.50699999975</v>
      </c>
      <c r="P128" s="260"/>
    </row>
    <row r="129" spans="1:16" s="214" customFormat="1" hidden="1" x14ac:dyDescent="0.15">
      <c r="A129" s="193"/>
      <c r="B129" s="198"/>
      <c r="C129" s="329"/>
      <c r="D129" s="200"/>
      <c r="E129" s="203"/>
      <c r="F129" s="203"/>
      <c r="G129" s="329"/>
      <c r="H129" s="200"/>
      <c r="I129" s="329"/>
      <c r="J129" s="193"/>
      <c r="K129" s="193"/>
      <c r="L129" s="329"/>
      <c r="M129" s="193"/>
      <c r="N129" s="329">
        <f t="shared" si="14"/>
        <v>12316.507000000003</v>
      </c>
      <c r="O129" s="329">
        <f t="shared" si="15"/>
        <v>687034.50699999975</v>
      </c>
      <c r="P129" s="260"/>
    </row>
    <row r="130" spans="1:16" s="214" customFormat="1" hidden="1" x14ac:dyDescent="0.15">
      <c r="A130" s="193"/>
      <c r="B130" s="198"/>
      <c r="C130" s="329"/>
      <c r="D130" s="200"/>
      <c r="E130" s="193"/>
      <c r="F130" s="205"/>
      <c r="G130" s="329"/>
      <c r="H130" s="200"/>
      <c r="I130" s="329"/>
      <c r="J130" s="193"/>
      <c r="K130" s="193"/>
      <c r="L130" s="329"/>
      <c r="M130" s="193"/>
      <c r="N130" s="329">
        <f t="shared" si="14"/>
        <v>12316.507000000003</v>
      </c>
      <c r="O130" s="329">
        <f t="shared" si="15"/>
        <v>687034.50699999975</v>
      </c>
      <c r="P130" s="260"/>
    </row>
    <row r="131" spans="1:16" s="214" customFormat="1" hidden="1" x14ac:dyDescent="0.15">
      <c r="A131" s="193"/>
      <c r="B131" s="198"/>
      <c r="C131" s="329"/>
      <c r="D131" s="200"/>
      <c r="E131" s="193"/>
      <c r="F131" s="205"/>
      <c r="G131" s="329"/>
      <c r="H131" s="204"/>
      <c r="I131" s="329"/>
      <c r="J131" s="193"/>
      <c r="K131" s="193"/>
      <c r="L131" s="329"/>
      <c r="M131" s="193"/>
      <c r="N131" s="329">
        <f t="shared" si="14"/>
        <v>12316.507000000003</v>
      </c>
      <c r="O131" s="329">
        <f t="shared" si="15"/>
        <v>687034.50699999975</v>
      </c>
    </row>
    <row r="132" spans="1:16" s="214" customFormat="1" hidden="1" x14ac:dyDescent="0.15">
      <c r="A132" s="193"/>
      <c r="B132" s="198"/>
      <c r="C132" s="329"/>
      <c r="D132" s="200"/>
      <c r="E132" s="193"/>
      <c r="F132" s="205"/>
      <c r="G132" s="329"/>
      <c r="H132" s="200"/>
      <c r="I132" s="329"/>
      <c r="J132" s="193"/>
      <c r="K132" s="193"/>
      <c r="L132" s="329"/>
      <c r="M132" s="193"/>
      <c r="N132" s="329">
        <f t="shared" si="14"/>
        <v>12316.507000000003</v>
      </c>
      <c r="O132" s="329">
        <f t="shared" si="15"/>
        <v>687034.50699999975</v>
      </c>
    </row>
    <row r="133" spans="1:16" s="214" customFormat="1" hidden="1" x14ac:dyDescent="0.15">
      <c r="A133" s="193"/>
      <c r="B133" s="198"/>
      <c r="C133" s="329"/>
      <c r="D133" s="200"/>
      <c r="E133" s="193"/>
      <c r="F133" s="205"/>
      <c r="G133" s="329"/>
      <c r="H133" s="200"/>
      <c r="I133" s="329"/>
      <c r="J133" s="193"/>
      <c r="K133" s="193"/>
      <c r="L133" s="329"/>
      <c r="M133" s="193"/>
      <c r="N133" s="329">
        <f t="shared" si="14"/>
        <v>12316.507000000003</v>
      </c>
      <c r="O133" s="329">
        <f t="shared" si="15"/>
        <v>687034.50699999975</v>
      </c>
    </row>
    <row r="134" spans="1:16" s="214" customFormat="1" hidden="1" x14ac:dyDescent="0.15">
      <c r="A134" s="193"/>
      <c r="B134" s="198"/>
      <c r="C134" s="329"/>
      <c r="D134" s="204"/>
      <c r="E134" s="193"/>
      <c r="F134" s="205"/>
      <c r="G134" s="329"/>
      <c r="H134" s="204"/>
      <c r="I134" s="329"/>
      <c r="J134" s="207"/>
      <c r="K134" s="193"/>
      <c r="L134" s="329"/>
      <c r="M134" s="193"/>
      <c r="N134" s="329">
        <f t="shared" si="14"/>
        <v>12316.507000000003</v>
      </c>
      <c r="O134" s="329">
        <f t="shared" si="15"/>
        <v>687034.50699999975</v>
      </c>
    </row>
    <row r="135" spans="1:16" s="214" customFormat="1" hidden="1" x14ac:dyDescent="0.15">
      <c r="A135" s="193"/>
      <c r="B135" s="193"/>
      <c r="C135" s="329"/>
      <c r="D135" s="204"/>
      <c r="E135" s="193"/>
      <c r="F135" s="203"/>
      <c r="G135" s="329"/>
      <c r="H135" s="204"/>
      <c r="I135" s="329"/>
      <c r="J135" s="193"/>
      <c r="K135" s="193"/>
      <c r="L135" s="329"/>
      <c r="M135" s="193"/>
      <c r="N135" s="329">
        <f t="shared" si="14"/>
        <v>12316.507000000003</v>
      </c>
      <c r="O135" s="329">
        <f t="shared" si="15"/>
        <v>687034.50699999975</v>
      </c>
    </row>
    <row r="136" spans="1:16" s="214" customFormat="1" hidden="1" x14ac:dyDescent="0.15">
      <c r="A136" s="193"/>
      <c r="B136" s="193"/>
      <c r="C136" s="329"/>
      <c r="D136" s="200"/>
      <c r="E136" s="193"/>
      <c r="F136" s="205"/>
      <c r="G136" s="329"/>
      <c r="H136" s="204"/>
      <c r="I136" s="329"/>
      <c r="J136" s="193"/>
      <c r="K136" s="193"/>
      <c r="L136" s="329"/>
      <c r="M136" s="193"/>
      <c r="N136" s="329">
        <f t="shared" si="14"/>
        <v>12316.507000000003</v>
      </c>
      <c r="O136" s="329">
        <f t="shared" si="15"/>
        <v>687034.50699999975</v>
      </c>
    </row>
    <row r="137" spans="1:16" s="214" customFormat="1" hidden="1" x14ac:dyDescent="0.15">
      <c r="A137" s="193"/>
      <c r="B137" s="193"/>
      <c r="C137" s="329"/>
      <c r="D137" s="204"/>
      <c r="E137" s="193"/>
      <c r="F137" s="193"/>
      <c r="G137" s="329"/>
      <c r="H137" s="204"/>
      <c r="I137" s="329"/>
      <c r="J137" s="193"/>
      <c r="K137" s="193"/>
      <c r="L137" s="329"/>
      <c r="M137" s="193"/>
      <c r="N137" s="329">
        <f t="shared" si="14"/>
        <v>12316.507000000003</v>
      </c>
      <c r="O137" s="329">
        <f t="shared" si="15"/>
        <v>687034.50699999975</v>
      </c>
    </row>
    <row r="138" spans="1:16" s="214" customFormat="1" hidden="1" x14ac:dyDescent="0.15">
      <c r="A138" s="193"/>
      <c r="B138" s="193"/>
      <c r="C138" s="329"/>
      <c r="D138" s="204"/>
      <c r="E138" s="193"/>
      <c r="F138" s="203"/>
      <c r="G138" s="329"/>
      <c r="H138" s="204"/>
      <c r="I138" s="329"/>
      <c r="J138" s="193"/>
      <c r="K138" s="193"/>
      <c r="L138" s="329"/>
      <c r="M138" s="193"/>
      <c r="N138" s="329">
        <f t="shared" si="14"/>
        <v>12316.507000000003</v>
      </c>
      <c r="O138" s="329">
        <f t="shared" si="15"/>
        <v>687034.50699999975</v>
      </c>
    </row>
    <row r="139" spans="1:16" s="214" customFormat="1" hidden="1" x14ac:dyDescent="0.15">
      <c r="A139" s="193"/>
      <c r="B139" s="193"/>
      <c r="C139" s="329"/>
      <c r="D139" s="204"/>
      <c r="E139" s="193"/>
      <c r="F139" s="193"/>
      <c r="G139" s="329"/>
      <c r="H139" s="204"/>
      <c r="I139" s="329"/>
      <c r="J139" s="193"/>
      <c r="K139" s="193"/>
      <c r="L139" s="329"/>
      <c r="M139" s="193"/>
      <c r="N139" s="329">
        <f t="shared" si="14"/>
        <v>12316.507000000003</v>
      </c>
      <c r="O139" s="329">
        <f t="shared" si="15"/>
        <v>687034.50699999975</v>
      </c>
    </row>
    <row r="140" spans="1:16" s="214" customFormat="1" hidden="1" x14ac:dyDescent="0.15">
      <c r="A140" s="193"/>
      <c r="B140" s="193"/>
      <c r="C140" s="329"/>
      <c r="D140" s="200"/>
      <c r="E140" s="193"/>
      <c r="F140" s="193"/>
      <c r="G140" s="329"/>
      <c r="H140" s="204"/>
      <c r="I140" s="329"/>
      <c r="J140" s="193"/>
      <c r="K140" s="193"/>
      <c r="L140" s="329"/>
      <c r="M140" s="193"/>
      <c r="N140" s="329">
        <f t="shared" si="14"/>
        <v>12316.507000000003</v>
      </c>
      <c r="O140" s="329">
        <f t="shared" si="15"/>
        <v>687034.50699999975</v>
      </c>
    </row>
    <row r="141" spans="1:16" s="214" customFormat="1" hidden="1" x14ac:dyDescent="0.15">
      <c r="A141" s="193"/>
      <c r="B141" s="193"/>
      <c r="C141" s="329"/>
      <c r="D141" s="204"/>
      <c r="E141" s="193"/>
      <c r="F141" s="203"/>
      <c r="G141" s="329"/>
      <c r="H141" s="204"/>
      <c r="I141" s="329"/>
      <c r="J141" s="193"/>
      <c r="K141" s="193"/>
      <c r="L141" s="329"/>
      <c r="M141" s="193"/>
      <c r="N141" s="329">
        <f t="shared" si="14"/>
        <v>12316.507000000003</v>
      </c>
      <c r="O141" s="329">
        <f t="shared" si="15"/>
        <v>687034.50699999975</v>
      </c>
    </row>
    <row r="142" spans="1:16" s="214" customFormat="1" hidden="1" x14ac:dyDescent="0.15">
      <c r="A142" s="193"/>
      <c r="B142" s="193"/>
      <c r="C142" s="329"/>
      <c r="D142" s="200"/>
      <c r="E142" s="193"/>
      <c r="F142" s="193"/>
      <c r="G142" s="329"/>
      <c r="H142" s="204"/>
      <c r="I142" s="329"/>
      <c r="J142" s="207"/>
      <c r="K142" s="193"/>
      <c r="L142" s="329"/>
      <c r="M142" s="193"/>
      <c r="N142" s="329">
        <f t="shared" si="14"/>
        <v>12316.507000000003</v>
      </c>
      <c r="O142" s="329">
        <f t="shared" si="15"/>
        <v>687034.50699999975</v>
      </c>
    </row>
    <row r="143" spans="1:16" s="214" customFormat="1" hidden="1" x14ac:dyDescent="0.15">
      <c r="A143" s="193"/>
      <c r="B143" s="193"/>
      <c r="C143" s="329"/>
      <c r="D143" s="204"/>
      <c r="E143" s="193"/>
      <c r="F143" s="193"/>
      <c r="G143" s="329"/>
      <c r="H143" s="204"/>
      <c r="I143" s="329"/>
      <c r="J143" s="193"/>
      <c r="K143" s="193"/>
      <c r="L143" s="329"/>
      <c r="M143" s="193"/>
      <c r="N143" s="329">
        <f t="shared" ref="N143:N206" si="16">+N142-I143-L143</f>
        <v>12316.507000000003</v>
      </c>
      <c r="O143" s="329">
        <f t="shared" ref="O143:O206" si="17">O142+G143-I143-L143</f>
        <v>687034.50699999975</v>
      </c>
    </row>
    <row r="144" spans="1:16" s="214" customFormat="1" hidden="1" x14ac:dyDescent="0.15">
      <c r="A144" s="193"/>
      <c r="B144" s="193"/>
      <c r="C144" s="329"/>
      <c r="D144" s="204"/>
      <c r="E144" s="193"/>
      <c r="F144" s="193"/>
      <c r="G144" s="329"/>
      <c r="H144" s="204"/>
      <c r="I144" s="329"/>
      <c r="J144" s="193"/>
      <c r="K144" s="193"/>
      <c r="L144" s="329"/>
      <c r="M144" s="193"/>
      <c r="N144" s="329">
        <f t="shared" si="16"/>
        <v>12316.507000000003</v>
      </c>
      <c r="O144" s="329">
        <f t="shared" si="17"/>
        <v>687034.50699999975</v>
      </c>
    </row>
    <row r="145" spans="1:15" s="214" customFormat="1" hidden="1" x14ac:dyDescent="0.15">
      <c r="A145" s="193"/>
      <c r="B145" s="193"/>
      <c r="C145" s="329"/>
      <c r="D145" s="200"/>
      <c r="E145" s="193"/>
      <c r="F145" s="193"/>
      <c r="G145" s="329"/>
      <c r="H145" s="204"/>
      <c r="I145" s="329"/>
      <c r="J145" s="207"/>
      <c r="K145" s="193"/>
      <c r="L145" s="329"/>
      <c r="M145" s="193"/>
      <c r="N145" s="329">
        <f t="shared" si="16"/>
        <v>12316.507000000003</v>
      </c>
      <c r="O145" s="329">
        <f t="shared" si="17"/>
        <v>687034.50699999975</v>
      </c>
    </row>
    <row r="146" spans="1:15" s="214" customFormat="1" hidden="1" x14ac:dyDescent="0.15">
      <c r="A146" s="193"/>
      <c r="B146" s="193"/>
      <c r="C146" s="329"/>
      <c r="D146" s="204"/>
      <c r="E146" s="193"/>
      <c r="F146" s="203"/>
      <c r="G146" s="329"/>
      <c r="H146" s="204"/>
      <c r="I146" s="329"/>
      <c r="J146" s="193"/>
      <c r="K146" s="193"/>
      <c r="L146" s="329"/>
      <c r="M146" s="193"/>
      <c r="N146" s="329">
        <f t="shared" si="16"/>
        <v>12316.507000000003</v>
      </c>
      <c r="O146" s="329">
        <f t="shared" si="17"/>
        <v>687034.50699999975</v>
      </c>
    </row>
    <row r="147" spans="1:15" s="214" customFormat="1" hidden="1" x14ac:dyDescent="0.15">
      <c r="A147" s="193"/>
      <c r="B147" s="193"/>
      <c r="C147" s="329"/>
      <c r="D147" s="204"/>
      <c r="E147" s="193"/>
      <c r="F147" s="193"/>
      <c r="G147" s="329"/>
      <c r="H147" s="204"/>
      <c r="I147" s="329"/>
      <c r="J147" s="205"/>
      <c r="K147" s="193"/>
      <c r="L147" s="329"/>
      <c r="M147" s="193"/>
      <c r="N147" s="329">
        <f t="shared" si="16"/>
        <v>12316.507000000003</v>
      </c>
      <c r="O147" s="329">
        <f t="shared" si="17"/>
        <v>687034.50699999975</v>
      </c>
    </row>
    <row r="148" spans="1:15" s="214" customFormat="1" hidden="1" x14ac:dyDescent="0.15">
      <c r="A148" s="193"/>
      <c r="B148" s="193"/>
      <c r="C148" s="329"/>
      <c r="D148" s="204"/>
      <c r="E148" s="193"/>
      <c r="F148" s="193"/>
      <c r="G148" s="329"/>
      <c r="H148" s="204"/>
      <c r="I148" s="329"/>
      <c r="J148" s="205"/>
      <c r="K148" s="193"/>
      <c r="L148" s="329"/>
      <c r="M148" s="193"/>
      <c r="N148" s="329">
        <f t="shared" si="16"/>
        <v>12316.507000000003</v>
      </c>
      <c r="O148" s="329">
        <f t="shared" si="17"/>
        <v>687034.50699999975</v>
      </c>
    </row>
    <row r="149" spans="1:15" s="214" customFormat="1" hidden="1" x14ac:dyDescent="0.15">
      <c r="A149" s="193"/>
      <c r="B149" s="193"/>
      <c r="C149" s="329"/>
      <c r="D149" s="204"/>
      <c r="E149" s="193"/>
      <c r="F149" s="193"/>
      <c r="G149" s="329"/>
      <c r="H149" s="204"/>
      <c r="I149" s="329"/>
      <c r="J149" s="193"/>
      <c r="K149" s="193"/>
      <c r="L149" s="329"/>
      <c r="M149" s="193"/>
      <c r="N149" s="329">
        <f t="shared" si="16"/>
        <v>12316.507000000003</v>
      </c>
      <c r="O149" s="329">
        <f t="shared" si="17"/>
        <v>687034.50699999975</v>
      </c>
    </row>
    <row r="150" spans="1:15" s="214" customFormat="1" hidden="1" x14ac:dyDescent="0.15">
      <c r="A150" s="193"/>
      <c r="B150" s="193"/>
      <c r="C150" s="329"/>
      <c r="D150" s="204"/>
      <c r="E150" s="193"/>
      <c r="F150" s="205"/>
      <c r="G150" s="329"/>
      <c r="H150" s="204"/>
      <c r="I150" s="329"/>
      <c r="J150" s="193"/>
      <c r="K150" s="193"/>
      <c r="L150" s="329"/>
      <c r="M150" s="193"/>
      <c r="N150" s="329">
        <f t="shared" si="16"/>
        <v>12316.507000000003</v>
      </c>
      <c r="O150" s="329">
        <f t="shared" si="17"/>
        <v>687034.50699999975</v>
      </c>
    </row>
    <row r="151" spans="1:15" s="214" customFormat="1" hidden="1" x14ac:dyDescent="0.15">
      <c r="A151" s="193"/>
      <c r="B151" s="193"/>
      <c r="C151" s="329"/>
      <c r="D151" s="200"/>
      <c r="E151" s="193"/>
      <c r="F151" s="205"/>
      <c r="G151" s="329"/>
      <c r="H151" s="204"/>
      <c r="I151" s="329"/>
      <c r="J151" s="193"/>
      <c r="K151" s="193"/>
      <c r="L151" s="329"/>
      <c r="M151" s="193"/>
      <c r="N151" s="329">
        <f t="shared" si="16"/>
        <v>12316.507000000003</v>
      </c>
      <c r="O151" s="329">
        <f t="shared" si="17"/>
        <v>687034.50699999975</v>
      </c>
    </row>
    <row r="152" spans="1:15" s="214" customFormat="1" hidden="1" x14ac:dyDescent="0.15">
      <c r="A152" s="193"/>
      <c r="B152" s="193"/>
      <c r="C152" s="329"/>
      <c r="D152" s="204"/>
      <c r="E152" s="193"/>
      <c r="F152" s="203"/>
      <c r="G152" s="329"/>
      <c r="H152" s="204"/>
      <c r="I152" s="329"/>
      <c r="J152" s="193"/>
      <c r="K152" s="193"/>
      <c r="L152" s="329"/>
      <c r="M152" s="193"/>
      <c r="N152" s="329">
        <f t="shared" si="16"/>
        <v>12316.507000000003</v>
      </c>
      <c r="O152" s="329">
        <f t="shared" si="17"/>
        <v>687034.50699999975</v>
      </c>
    </row>
    <row r="153" spans="1:15" s="214" customFormat="1" hidden="1" x14ac:dyDescent="0.15">
      <c r="A153" s="193"/>
      <c r="B153" s="193"/>
      <c r="C153" s="329"/>
      <c r="D153" s="204"/>
      <c r="E153" s="193"/>
      <c r="F153" s="193"/>
      <c r="G153" s="329"/>
      <c r="H153" s="204"/>
      <c r="I153" s="329"/>
      <c r="J153" s="193"/>
      <c r="K153" s="193"/>
      <c r="L153" s="329"/>
      <c r="M153" s="193"/>
      <c r="N153" s="329">
        <f t="shared" si="16"/>
        <v>12316.507000000003</v>
      </c>
      <c r="O153" s="329">
        <f t="shared" si="17"/>
        <v>687034.50699999975</v>
      </c>
    </row>
    <row r="154" spans="1:15" s="214" customFormat="1" hidden="1" x14ac:dyDescent="0.15">
      <c r="A154" s="193"/>
      <c r="B154" s="193"/>
      <c r="C154" s="329"/>
      <c r="D154" s="200"/>
      <c r="E154" s="193"/>
      <c r="F154" s="193"/>
      <c r="G154" s="329"/>
      <c r="H154" s="204"/>
      <c r="I154" s="329"/>
      <c r="J154" s="193"/>
      <c r="K154" s="193"/>
      <c r="L154" s="329"/>
      <c r="M154" s="193"/>
      <c r="N154" s="329">
        <f t="shared" si="16"/>
        <v>12316.507000000003</v>
      </c>
      <c r="O154" s="329">
        <f t="shared" si="17"/>
        <v>687034.50699999975</v>
      </c>
    </row>
    <row r="155" spans="1:15" s="214" customFormat="1" hidden="1" x14ac:dyDescent="0.15">
      <c r="A155" s="193"/>
      <c r="B155" s="193"/>
      <c r="C155" s="329"/>
      <c r="D155" s="200"/>
      <c r="E155" s="193"/>
      <c r="F155" s="203"/>
      <c r="G155" s="329"/>
      <c r="H155" s="204"/>
      <c r="I155" s="329"/>
      <c r="J155" s="193"/>
      <c r="K155" s="193"/>
      <c r="L155" s="329"/>
      <c r="M155" s="193"/>
      <c r="N155" s="329">
        <f t="shared" si="16"/>
        <v>12316.507000000003</v>
      </c>
      <c r="O155" s="329">
        <f t="shared" si="17"/>
        <v>687034.50699999975</v>
      </c>
    </row>
    <row r="156" spans="1:15" s="214" customFormat="1" hidden="1" x14ac:dyDescent="0.15">
      <c r="A156" s="193"/>
      <c r="B156" s="193"/>
      <c r="C156" s="329"/>
      <c r="D156" s="200"/>
      <c r="E156" s="193"/>
      <c r="F156" s="203"/>
      <c r="G156" s="329"/>
      <c r="H156" s="200"/>
      <c r="I156" s="329"/>
      <c r="J156" s="193"/>
      <c r="K156" s="193"/>
      <c r="L156" s="329"/>
      <c r="M156" s="193"/>
      <c r="N156" s="329">
        <f t="shared" si="16"/>
        <v>12316.507000000003</v>
      </c>
      <c r="O156" s="329">
        <f t="shared" si="17"/>
        <v>687034.50699999975</v>
      </c>
    </row>
    <row r="157" spans="1:15" hidden="1" x14ac:dyDescent="0.15">
      <c r="A157" s="193"/>
      <c r="B157" s="193"/>
      <c r="C157" s="329"/>
      <c r="D157" s="204"/>
      <c r="E157" s="193"/>
      <c r="F157" s="205"/>
      <c r="G157" s="329"/>
      <c r="H157" s="204"/>
      <c r="I157" s="329"/>
      <c r="J157" s="193"/>
      <c r="K157" s="193"/>
      <c r="L157" s="329"/>
      <c r="M157" s="193"/>
      <c r="N157" s="329">
        <f t="shared" si="16"/>
        <v>12316.507000000003</v>
      </c>
      <c r="O157" s="329">
        <f t="shared" si="17"/>
        <v>687034.50699999975</v>
      </c>
    </row>
    <row r="158" spans="1:15" hidden="1" x14ac:dyDescent="0.15">
      <c r="A158" s="193"/>
      <c r="B158" s="193"/>
      <c r="C158" s="329"/>
      <c r="D158" s="204"/>
      <c r="E158" s="193"/>
      <c r="F158" s="205"/>
      <c r="G158" s="329"/>
      <c r="H158" s="204"/>
      <c r="I158" s="329"/>
      <c r="J158" s="193"/>
      <c r="K158" s="193"/>
      <c r="L158" s="329"/>
      <c r="M158" s="193"/>
      <c r="N158" s="329">
        <f t="shared" si="16"/>
        <v>12316.507000000003</v>
      </c>
      <c r="O158" s="329">
        <f t="shared" si="17"/>
        <v>687034.50699999975</v>
      </c>
    </row>
    <row r="159" spans="1:15" hidden="1" x14ac:dyDescent="0.15">
      <c r="A159" s="193"/>
      <c r="B159" s="193"/>
      <c r="C159" s="329"/>
      <c r="D159" s="204"/>
      <c r="E159" s="193"/>
      <c r="F159" s="203"/>
      <c r="G159" s="329"/>
      <c r="H159" s="204"/>
      <c r="I159" s="329"/>
      <c r="J159" s="193"/>
      <c r="K159" s="193"/>
      <c r="L159" s="329"/>
      <c r="M159" s="193"/>
      <c r="N159" s="329">
        <f t="shared" si="16"/>
        <v>12316.507000000003</v>
      </c>
      <c r="O159" s="329">
        <f t="shared" si="17"/>
        <v>687034.50699999975</v>
      </c>
    </row>
    <row r="160" spans="1:15" hidden="1" x14ac:dyDescent="0.15">
      <c r="A160" s="193"/>
      <c r="B160" s="193"/>
      <c r="C160" s="329"/>
      <c r="D160" s="200"/>
      <c r="E160" s="193"/>
      <c r="F160" s="193"/>
      <c r="G160" s="329"/>
      <c r="H160" s="204"/>
      <c r="I160" s="329"/>
      <c r="J160" s="193"/>
      <c r="K160" s="193"/>
      <c r="L160" s="329"/>
      <c r="M160" s="193"/>
      <c r="N160" s="329">
        <f t="shared" si="16"/>
        <v>12316.507000000003</v>
      </c>
      <c r="O160" s="329">
        <f t="shared" si="17"/>
        <v>687034.50699999975</v>
      </c>
    </row>
    <row r="161" spans="1:15" hidden="1" x14ac:dyDescent="0.15">
      <c r="A161" s="193"/>
      <c r="B161" s="193"/>
      <c r="C161" s="329"/>
      <c r="D161" s="204"/>
      <c r="E161" s="193"/>
      <c r="F161" s="193"/>
      <c r="G161" s="329"/>
      <c r="H161" s="204"/>
      <c r="I161" s="329"/>
      <c r="J161" s="193"/>
      <c r="K161" s="193"/>
      <c r="L161" s="329"/>
      <c r="M161" s="193"/>
      <c r="N161" s="329">
        <f t="shared" si="16"/>
        <v>12316.507000000003</v>
      </c>
      <c r="O161" s="329">
        <f t="shared" si="17"/>
        <v>687034.50699999975</v>
      </c>
    </row>
    <row r="162" spans="1:15" hidden="1" x14ac:dyDescent="0.15">
      <c r="A162" s="193"/>
      <c r="B162" s="193"/>
      <c r="C162" s="329"/>
      <c r="D162" s="200"/>
      <c r="E162" s="193"/>
      <c r="F162" s="203"/>
      <c r="G162" s="329"/>
      <c r="H162" s="204"/>
      <c r="I162" s="329"/>
      <c r="J162" s="193"/>
      <c r="K162" s="193"/>
      <c r="L162" s="329"/>
      <c r="M162" s="193"/>
      <c r="N162" s="329">
        <f t="shared" si="16"/>
        <v>12316.507000000003</v>
      </c>
      <c r="O162" s="329">
        <f t="shared" si="17"/>
        <v>687034.50699999975</v>
      </c>
    </row>
    <row r="163" spans="1:15" hidden="1" x14ac:dyDescent="0.15">
      <c r="A163" s="193"/>
      <c r="B163" s="193"/>
      <c r="C163" s="329"/>
      <c r="D163" s="204"/>
      <c r="E163" s="193"/>
      <c r="F163" s="193"/>
      <c r="G163" s="329"/>
      <c r="H163" s="204"/>
      <c r="I163" s="329"/>
      <c r="J163" s="211"/>
      <c r="K163" s="193"/>
      <c r="L163" s="329"/>
      <c r="M163" s="193"/>
      <c r="N163" s="329">
        <f t="shared" si="16"/>
        <v>12316.507000000003</v>
      </c>
      <c r="O163" s="329">
        <f t="shared" si="17"/>
        <v>687034.50699999975</v>
      </c>
    </row>
    <row r="164" spans="1:15" hidden="1" x14ac:dyDescent="0.15">
      <c r="A164" s="193"/>
      <c r="B164" s="193"/>
      <c r="C164" s="329"/>
      <c r="D164" s="200"/>
      <c r="E164" s="193"/>
      <c r="F164" s="193"/>
      <c r="G164" s="329"/>
      <c r="H164" s="204"/>
      <c r="I164" s="329"/>
      <c r="J164" s="193"/>
      <c r="K164" s="193"/>
      <c r="L164" s="329"/>
      <c r="M164" s="193"/>
      <c r="N164" s="329">
        <f t="shared" si="16"/>
        <v>12316.507000000003</v>
      </c>
      <c r="O164" s="329">
        <f t="shared" si="17"/>
        <v>687034.50699999975</v>
      </c>
    </row>
    <row r="165" spans="1:15" hidden="1" x14ac:dyDescent="0.15">
      <c r="A165" s="193"/>
      <c r="B165" s="193"/>
      <c r="C165" s="329"/>
      <c r="D165" s="204"/>
      <c r="E165" s="193"/>
      <c r="F165" s="203"/>
      <c r="G165" s="329"/>
      <c r="H165" s="204"/>
      <c r="I165" s="329"/>
      <c r="J165" s="193"/>
      <c r="K165" s="193"/>
      <c r="L165" s="329"/>
      <c r="M165" s="193"/>
      <c r="N165" s="329">
        <f t="shared" si="16"/>
        <v>12316.507000000003</v>
      </c>
      <c r="O165" s="329">
        <f t="shared" si="17"/>
        <v>687034.50699999975</v>
      </c>
    </row>
    <row r="166" spans="1:15" hidden="1" x14ac:dyDescent="0.15">
      <c r="A166" s="193"/>
      <c r="B166" s="193"/>
      <c r="C166" s="329"/>
      <c r="D166" s="204"/>
      <c r="E166" s="193"/>
      <c r="F166" s="193"/>
      <c r="G166" s="329"/>
      <c r="H166" s="204"/>
      <c r="I166" s="329"/>
      <c r="J166" s="193"/>
      <c r="K166" s="193"/>
      <c r="L166" s="329"/>
      <c r="M166" s="193"/>
      <c r="N166" s="329">
        <f t="shared" si="16"/>
        <v>12316.507000000003</v>
      </c>
      <c r="O166" s="329">
        <f t="shared" si="17"/>
        <v>687034.50699999975</v>
      </c>
    </row>
    <row r="167" spans="1:15" hidden="1" x14ac:dyDescent="0.15">
      <c r="A167" s="193"/>
      <c r="B167" s="193"/>
      <c r="C167" s="329"/>
      <c r="D167" s="204"/>
      <c r="E167" s="193"/>
      <c r="F167" s="193"/>
      <c r="G167" s="329"/>
      <c r="H167" s="204"/>
      <c r="I167" s="329"/>
      <c r="J167" s="193"/>
      <c r="K167" s="193"/>
      <c r="L167" s="329"/>
      <c r="M167" s="193"/>
      <c r="N167" s="329">
        <f t="shared" si="16"/>
        <v>12316.507000000003</v>
      </c>
      <c r="O167" s="329">
        <f t="shared" si="17"/>
        <v>687034.50699999975</v>
      </c>
    </row>
    <row r="168" spans="1:15" hidden="1" x14ac:dyDescent="0.15">
      <c r="A168" s="193"/>
      <c r="B168" s="193"/>
      <c r="C168" s="329"/>
      <c r="D168" s="204"/>
      <c r="E168" s="193"/>
      <c r="F168" s="203"/>
      <c r="G168" s="329"/>
      <c r="H168" s="204"/>
      <c r="I168" s="329"/>
      <c r="J168" s="193"/>
      <c r="K168" s="193"/>
      <c r="L168" s="329"/>
      <c r="M168" s="193"/>
      <c r="N168" s="329">
        <f t="shared" si="16"/>
        <v>12316.507000000003</v>
      </c>
      <c r="O168" s="329">
        <f t="shared" si="17"/>
        <v>687034.50699999975</v>
      </c>
    </row>
    <row r="169" spans="1:15" hidden="1" x14ac:dyDescent="0.15">
      <c r="A169" s="193"/>
      <c r="B169" s="193"/>
      <c r="C169" s="329"/>
      <c r="D169" s="200"/>
      <c r="E169" s="193"/>
      <c r="F169" s="193"/>
      <c r="G169" s="329"/>
      <c r="H169" s="204"/>
      <c r="I169" s="329"/>
      <c r="J169" s="193"/>
      <c r="K169" s="193"/>
      <c r="L169" s="329"/>
      <c r="M169" s="193"/>
      <c r="N169" s="329">
        <f t="shared" si="16"/>
        <v>12316.507000000003</v>
      </c>
      <c r="O169" s="329">
        <f t="shared" si="17"/>
        <v>687034.50699999975</v>
      </c>
    </row>
    <row r="170" spans="1:15" hidden="1" x14ac:dyDescent="0.15">
      <c r="A170" s="193"/>
      <c r="B170" s="193"/>
      <c r="C170" s="329"/>
      <c r="D170" s="204"/>
      <c r="E170" s="193"/>
      <c r="F170" s="193"/>
      <c r="G170" s="329"/>
      <c r="H170" s="204"/>
      <c r="I170" s="329"/>
      <c r="J170" s="211"/>
      <c r="K170" s="193"/>
      <c r="L170" s="329"/>
      <c r="M170" s="193"/>
      <c r="N170" s="329">
        <f t="shared" si="16"/>
        <v>12316.507000000003</v>
      </c>
      <c r="O170" s="329">
        <f t="shared" si="17"/>
        <v>687034.50699999975</v>
      </c>
    </row>
    <row r="171" spans="1:15" hidden="1" x14ac:dyDescent="0.15">
      <c r="A171" s="193"/>
      <c r="B171" s="193"/>
      <c r="C171" s="329"/>
      <c r="D171" s="204"/>
      <c r="E171" s="193"/>
      <c r="F171" s="193"/>
      <c r="G171" s="329"/>
      <c r="H171" s="204"/>
      <c r="I171" s="329"/>
      <c r="J171" s="211"/>
      <c r="K171" s="193"/>
      <c r="L171" s="329"/>
      <c r="M171" s="193"/>
      <c r="N171" s="329">
        <f t="shared" si="16"/>
        <v>12316.507000000003</v>
      </c>
      <c r="O171" s="329">
        <f t="shared" si="17"/>
        <v>687034.50699999975</v>
      </c>
    </row>
    <row r="172" spans="1:15" hidden="1" x14ac:dyDescent="0.15">
      <c r="A172" s="193"/>
      <c r="B172" s="193"/>
      <c r="C172" s="329"/>
      <c r="D172" s="200"/>
      <c r="E172" s="193"/>
      <c r="F172" s="205"/>
      <c r="G172" s="329"/>
      <c r="H172" s="204"/>
      <c r="I172" s="329"/>
      <c r="J172" s="193"/>
      <c r="K172" s="193"/>
      <c r="L172" s="329"/>
      <c r="M172" s="193"/>
      <c r="N172" s="329">
        <f t="shared" si="16"/>
        <v>12316.507000000003</v>
      </c>
      <c r="O172" s="329">
        <f t="shared" si="17"/>
        <v>687034.50699999975</v>
      </c>
    </row>
    <row r="173" spans="1:15" hidden="1" x14ac:dyDescent="0.15">
      <c r="A173" s="193"/>
      <c r="B173" s="193"/>
      <c r="C173" s="329"/>
      <c r="D173" s="204"/>
      <c r="E173" s="193"/>
      <c r="F173" s="205"/>
      <c r="G173" s="329"/>
      <c r="H173" s="204"/>
      <c r="I173" s="329"/>
      <c r="J173" s="193"/>
      <c r="K173" s="193"/>
      <c r="L173" s="329"/>
      <c r="M173" s="193"/>
      <c r="N173" s="329">
        <f t="shared" si="16"/>
        <v>12316.507000000003</v>
      </c>
      <c r="O173" s="329">
        <f t="shared" si="17"/>
        <v>687034.50699999975</v>
      </c>
    </row>
    <row r="174" spans="1:15" hidden="1" x14ac:dyDescent="0.15">
      <c r="A174" s="193"/>
      <c r="B174" s="193"/>
      <c r="C174" s="329"/>
      <c r="D174" s="204"/>
      <c r="E174" s="193"/>
      <c r="F174" s="205"/>
      <c r="G174" s="329"/>
      <c r="H174" s="204"/>
      <c r="I174" s="329"/>
      <c r="J174" s="193"/>
      <c r="K174" s="193"/>
      <c r="L174" s="329"/>
      <c r="M174" s="193"/>
      <c r="N174" s="329">
        <f t="shared" si="16"/>
        <v>12316.507000000003</v>
      </c>
      <c r="O174" s="329">
        <f t="shared" si="17"/>
        <v>687034.50699999975</v>
      </c>
    </row>
    <row r="175" spans="1:15" hidden="1" x14ac:dyDescent="0.15">
      <c r="A175" s="193"/>
      <c r="B175" s="193"/>
      <c r="C175" s="329"/>
      <c r="D175" s="204"/>
      <c r="E175" s="193"/>
      <c r="F175" s="205"/>
      <c r="G175" s="329"/>
      <c r="H175" s="204"/>
      <c r="I175" s="329"/>
      <c r="J175" s="193"/>
      <c r="K175" s="193"/>
      <c r="L175" s="329"/>
      <c r="M175" s="193"/>
      <c r="N175" s="329">
        <f t="shared" si="16"/>
        <v>12316.507000000003</v>
      </c>
      <c r="O175" s="329">
        <f t="shared" si="17"/>
        <v>687034.50699999975</v>
      </c>
    </row>
    <row r="176" spans="1:15" hidden="1" x14ac:dyDescent="0.15">
      <c r="A176" s="193"/>
      <c r="B176" s="193"/>
      <c r="C176" s="329"/>
      <c r="D176" s="204"/>
      <c r="E176" s="193"/>
      <c r="F176" s="205"/>
      <c r="G176" s="329"/>
      <c r="H176" s="200"/>
      <c r="I176" s="329"/>
      <c r="J176" s="193"/>
      <c r="K176" s="193"/>
      <c r="L176" s="329"/>
      <c r="M176" s="193"/>
      <c r="N176" s="329">
        <f t="shared" si="16"/>
        <v>12316.507000000003</v>
      </c>
      <c r="O176" s="329">
        <f t="shared" si="17"/>
        <v>687034.50699999975</v>
      </c>
    </row>
    <row r="177" spans="1:15" hidden="1" x14ac:dyDescent="0.15">
      <c r="A177" s="193"/>
      <c r="B177" s="193"/>
      <c r="C177" s="329"/>
      <c r="D177" s="204"/>
      <c r="E177" s="193"/>
      <c r="F177" s="205"/>
      <c r="G177" s="329"/>
      <c r="H177" s="204"/>
      <c r="I177" s="329"/>
      <c r="J177" s="193"/>
      <c r="K177" s="193"/>
      <c r="L177" s="329"/>
      <c r="M177" s="193"/>
      <c r="N177" s="329">
        <f t="shared" si="16"/>
        <v>12316.507000000003</v>
      </c>
      <c r="O177" s="329">
        <f t="shared" si="17"/>
        <v>687034.50699999975</v>
      </c>
    </row>
    <row r="178" spans="1:15" hidden="1" x14ac:dyDescent="0.15">
      <c r="A178" s="193"/>
      <c r="B178" s="193"/>
      <c r="C178" s="329"/>
      <c r="D178" s="204"/>
      <c r="E178" s="193"/>
      <c r="F178" s="217"/>
      <c r="G178" s="329"/>
      <c r="H178" s="204"/>
      <c r="I178" s="329"/>
      <c r="J178" s="193"/>
      <c r="K178" s="193"/>
      <c r="L178" s="329"/>
      <c r="M178" s="193"/>
      <c r="N178" s="329">
        <f t="shared" si="16"/>
        <v>12316.507000000003</v>
      </c>
      <c r="O178" s="329">
        <f t="shared" si="17"/>
        <v>687034.50699999975</v>
      </c>
    </row>
    <row r="179" spans="1:15" hidden="1" x14ac:dyDescent="0.15">
      <c r="A179" s="193"/>
      <c r="B179" s="193"/>
      <c r="C179" s="329"/>
      <c r="D179" s="204"/>
      <c r="E179" s="193"/>
      <c r="F179" s="217"/>
      <c r="G179" s="329"/>
      <c r="H179" s="200"/>
      <c r="I179" s="329"/>
      <c r="J179" s="193"/>
      <c r="K179" s="193"/>
      <c r="L179" s="329"/>
      <c r="M179" s="193"/>
      <c r="N179" s="329">
        <f t="shared" si="16"/>
        <v>12316.507000000003</v>
      </c>
      <c r="O179" s="329">
        <f t="shared" si="17"/>
        <v>687034.50699999975</v>
      </c>
    </row>
    <row r="180" spans="1:15" hidden="1" x14ac:dyDescent="0.15">
      <c r="A180" s="193"/>
      <c r="B180" s="193"/>
      <c r="C180" s="329"/>
      <c r="D180" s="204"/>
      <c r="E180" s="193"/>
      <c r="F180" s="205"/>
      <c r="G180" s="329"/>
      <c r="H180" s="204"/>
      <c r="I180" s="329"/>
      <c r="J180" s="193"/>
      <c r="K180" s="193"/>
      <c r="L180" s="329"/>
      <c r="M180" s="193"/>
      <c r="N180" s="329">
        <f t="shared" si="16"/>
        <v>12316.507000000003</v>
      </c>
      <c r="O180" s="329">
        <f t="shared" si="17"/>
        <v>687034.50699999975</v>
      </c>
    </row>
    <row r="181" spans="1:15" hidden="1" x14ac:dyDescent="0.15">
      <c r="A181" s="193"/>
      <c r="B181" s="193"/>
      <c r="C181" s="329"/>
      <c r="D181" s="200"/>
      <c r="E181" s="193"/>
      <c r="F181" s="203"/>
      <c r="G181" s="329"/>
      <c r="H181" s="204"/>
      <c r="I181" s="329"/>
      <c r="J181" s="193"/>
      <c r="K181" s="193"/>
      <c r="L181" s="329"/>
      <c r="M181" s="193"/>
      <c r="N181" s="329">
        <f t="shared" si="16"/>
        <v>12316.507000000003</v>
      </c>
      <c r="O181" s="329">
        <f t="shared" si="17"/>
        <v>687034.50699999975</v>
      </c>
    </row>
    <row r="182" spans="1:15" hidden="1" x14ac:dyDescent="0.15">
      <c r="A182" s="193"/>
      <c r="B182" s="193"/>
      <c r="C182" s="329"/>
      <c r="D182" s="204"/>
      <c r="E182" s="193"/>
      <c r="F182" s="203"/>
      <c r="G182" s="329"/>
      <c r="H182" s="204"/>
      <c r="I182" s="329"/>
      <c r="J182" s="193"/>
      <c r="K182" s="193"/>
      <c r="L182" s="329"/>
      <c r="M182" s="193"/>
      <c r="N182" s="329">
        <f t="shared" si="16"/>
        <v>12316.507000000003</v>
      </c>
      <c r="O182" s="329">
        <f t="shared" si="17"/>
        <v>687034.50699999975</v>
      </c>
    </row>
    <row r="183" spans="1:15" hidden="1" x14ac:dyDescent="0.15">
      <c r="A183" s="193"/>
      <c r="B183" s="193"/>
      <c r="C183" s="329"/>
      <c r="D183" s="204"/>
      <c r="E183" s="193"/>
      <c r="F183" s="203"/>
      <c r="G183" s="329"/>
      <c r="H183" s="204"/>
      <c r="I183" s="329"/>
      <c r="J183" s="193"/>
      <c r="K183" s="193"/>
      <c r="L183" s="329"/>
      <c r="M183" s="193"/>
      <c r="N183" s="329">
        <f t="shared" si="16"/>
        <v>12316.507000000003</v>
      </c>
      <c r="O183" s="329">
        <f t="shared" si="17"/>
        <v>687034.50699999975</v>
      </c>
    </row>
    <row r="184" spans="1:15" hidden="1" x14ac:dyDescent="0.15">
      <c r="A184" s="193"/>
      <c r="B184" s="193"/>
      <c r="C184" s="329"/>
      <c r="D184" s="204"/>
      <c r="E184" s="193"/>
      <c r="F184" s="203"/>
      <c r="G184" s="329"/>
      <c r="H184" s="204"/>
      <c r="I184" s="329"/>
      <c r="J184" s="193"/>
      <c r="K184" s="193"/>
      <c r="L184" s="329"/>
      <c r="M184" s="193"/>
      <c r="N184" s="329">
        <f t="shared" si="16"/>
        <v>12316.507000000003</v>
      </c>
      <c r="O184" s="329">
        <f t="shared" si="17"/>
        <v>687034.50699999975</v>
      </c>
    </row>
    <row r="185" spans="1:15" hidden="1" x14ac:dyDescent="0.15">
      <c r="A185" s="193"/>
      <c r="B185" s="193"/>
      <c r="C185" s="329"/>
      <c r="D185" s="204"/>
      <c r="E185" s="193"/>
      <c r="F185" s="193"/>
      <c r="G185" s="329"/>
      <c r="H185" s="204"/>
      <c r="I185" s="329"/>
      <c r="J185" s="205"/>
      <c r="K185" s="193"/>
      <c r="L185" s="329"/>
      <c r="M185" s="193"/>
      <c r="N185" s="329">
        <f t="shared" si="16"/>
        <v>12316.507000000003</v>
      </c>
      <c r="O185" s="329">
        <f t="shared" si="17"/>
        <v>687034.50699999975</v>
      </c>
    </row>
    <row r="186" spans="1:15" hidden="1" x14ac:dyDescent="0.15">
      <c r="A186" s="193"/>
      <c r="B186" s="193"/>
      <c r="C186" s="329"/>
      <c r="D186" s="204"/>
      <c r="E186" s="193"/>
      <c r="F186" s="217"/>
      <c r="G186" s="329"/>
      <c r="H186" s="204"/>
      <c r="I186" s="329"/>
      <c r="J186" s="193"/>
      <c r="K186" s="193"/>
      <c r="L186" s="329"/>
      <c r="M186" s="193"/>
      <c r="N186" s="329">
        <f t="shared" si="16"/>
        <v>12316.507000000003</v>
      </c>
      <c r="O186" s="329">
        <f t="shared" si="17"/>
        <v>687034.50699999975</v>
      </c>
    </row>
    <row r="187" spans="1:15" hidden="1" x14ac:dyDescent="0.15">
      <c r="A187" s="193"/>
      <c r="B187" s="193"/>
      <c r="C187" s="329"/>
      <c r="D187" s="204"/>
      <c r="E187" s="193"/>
      <c r="F187" s="193"/>
      <c r="G187" s="329"/>
      <c r="H187" s="204"/>
      <c r="I187" s="329"/>
      <c r="J187" s="193"/>
      <c r="K187" s="193"/>
      <c r="L187" s="329"/>
      <c r="M187" s="193"/>
      <c r="N187" s="329">
        <f t="shared" si="16"/>
        <v>12316.507000000003</v>
      </c>
      <c r="O187" s="329">
        <f t="shared" si="17"/>
        <v>687034.50699999975</v>
      </c>
    </row>
    <row r="188" spans="1:15" hidden="1" x14ac:dyDescent="0.15">
      <c r="A188" s="193"/>
      <c r="B188" s="193"/>
      <c r="C188" s="329"/>
      <c r="D188" s="204"/>
      <c r="E188" s="193"/>
      <c r="F188" s="193"/>
      <c r="G188" s="329"/>
      <c r="H188" s="204"/>
      <c r="I188" s="329"/>
      <c r="J188" s="193"/>
      <c r="K188" s="193"/>
      <c r="L188" s="329"/>
      <c r="M188" s="193"/>
      <c r="N188" s="329">
        <f t="shared" si="16"/>
        <v>12316.507000000003</v>
      </c>
      <c r="O188" s="329">
        <f t="shared" si="17"/>
        <v>687034.50699999975</v>
      </c>
    </row>
    <row r="189" spans="1:15" hidden="1" x14ac:dyDescent="0.15">
      <c r="A189" s="193"/>
      <c r="B189" s="193"/>
      <c r="C189" s="329"/>
      <c r="D189" s="204"/>
      <c r="E189" s="193"/>
      <c r="F189" s="193"/>
      <c r="G189" s="329"/>
      <c r="H189" s="204"/>
      <c r="I189" s="329"/>
      <c r="J189" s="193"/>
      <c r="K189" s="193"/>
      <c r="L189" s="329"/>
      <c r="M189" s="193"/>
      <c r="N189" s="329">
        <f t="shared" si="16"/>
        <v>12316.507000000003</v>
      </c>
      <c r="O189" s="329">
        <f t="shared" si="17"/>
        <v>687034.50699999975</v>
      </c>
    </row>
    <row r="190" spans="1:15" hidden="1" x14ac:dyDescent="0.15">
      <c r="A190" s="193"/>
      <c r="B190" s="193"/>
      <c r="C190" s="329"/>
      <c r="D190" s="204"/>
      <c r="E190" s="193"/>
      <c r="F190" s="203"/>
      <c r="G190" s="329"/>
      <c r="H190" s="204"/>
      <c r="I190" s="329"/>
      <c r="J190" s="193"/>
      <c r="K190" s="193"/>
      <c r="L190" s="329"/>
      <c r="M190" s="193"/>
      <c r="N190" s="329">
        <f t="shared" si="16"/>
        <v>12316.507000000003</v>
      </c>
      <c r="O190" s="329">
        <f t="shared" si="17"/>
        <v>687034.50699999975</v>
      </c>
    </row>
    <row r="191" spans="1:15" hidden="1" x14ac:dyDescent="0.15">
      <c r="A191" s="193"/>
      <c r="B191" s="193"/>
      <c r="C191" s="329"/>
      <c r="D191" s="204"/>
      <c r="E191" s="193"/>
      <c r="F191" s="205"/>
      <c r="G191" s="329"/>
      <c r="H191" s="204"/>
      <c r="I191" s="329"/>
      <c r="J191" s="205"/>
      <c r="K191" s="193"/>
      <c r="L191" s="329"/>
      <c r="M191" s="193"/>
      <c r="N191" s="329">
        <f t="shared" si="16"/>
        <v>12316.507000000003</v>
      </c>
      <c r="O191" s="329">
        <f t="shared" si="17"/>
        <v>687034.50699999975</v>
      </c>
    </row>
    <row r="192" spans="1:15" hidden="1" x14ac:dyDescent="0.15">
      <c r="A192" s="193"/>
      <c r="B192" s="193"/>
      <c r="C192" s="329"/>
      <c r="D192" s="204"/>
      <c r="E192" s="193"/>
      <c r="F192" s="205"/>
      <c r="G192" s="329"/>
      <c r="H192" s="204"/>
      <c r="I192" s="329"/>
      <c r="J192" s="193"/>
      <c r="K192" s="193"/>
      <c r="L192" s="329"/>
      <c r="M192" s="205"/>
      <c r="N192" s="329">
        <f t="shared" si="16"/>
        <v>12316.507000000003</v>
      </c>
      <c r="O192" s="329">
        <f t="shared" si="17"/>
        <v>687034.50699999975</v>
      </c>
    </row>
    <row r="193" spans="1:15" hidden="1" x14ac:dyDescent="0.15">
      <c r="A193" s="193"/>
      <c r="B193" s="193"/>
      <c r="C193" s="329"/>
      <c r="D193" s="204"/>
      <c r="E193" s="193"/>
      <c r="F193" s="217"/>
      <c r="G193" s="329"/>
      <c r="H193" s="204"/>
      <c r="I193" s="329"/>
      <c r="J193" s="193"/>
      <c r="K193" s="193"/>
      <c r="L193" s="329"/>
      <c r="M193" s="193"/>
      <c r="N193" s="329">
        <f t="shared" si="16"/>
        <v>12316.507000000003</v>
      </c>
      <c r="O193" s="329">
        <f t="shared" si="17"/>
        <v>687034.50699999975</v>
      </c>
    </row>
    <row r="194" spans="1:15" hidden="1" x14ac:dyDescent="0.15">
      <c r="A194" s="193"/>
      <c r="B194" s="193"/>
      <c r="C194" s="329"/>
      <c r="D194" s="204"/>
      <c r="E194" s="193"/>
      <c r="F194" s="207"/>
      <c r="G194" s="329"/>
      <c r="H194" s="204"/>
      <c r="I194" s="329"/>
      <c r="J194" s="203"/>
      <c r="K194" s="193"/>
      <c r="L194" s="329"/>
      <c r="M194" s="193"/>
      <c r="N194" s="329">
        <f t="shared" si="16"/>
        <v>12316.507000000003</v>
      </c>
      <c r="O194" s="329">
        <f t="shared" si="17"/>
        <v>687034.50699999975</v>
      </c>
    </row>
    <row r="195" spans="1:15" hidden="1" x14ac:dyDescent="0.15">
      <c r="A195" s="193"/>
      <c r="B195" s="193"/>
      <c r="C195" s="329"/>
      <c r="D195" s="204"/>
      <c r="E195" s="193"/>
      <c r="F195" s="207"/>
      <c r="G195" s="329"/>
      <c r="H195" s="204"/>
      <c r="I195" s="329"/>
      <c r="J195" s="203"/>
      <c r="K195" s="193"/>
      <c r="L195" s="329"/>
      <c r="M195" s="203"/>
      <c r="N195" s="329">
        <f t="shared" si="16"/>
        <v>12316.507000000003</v>
      </c>
      <c r="O195" s="329">
        <f t="shared" si="17"/>
        <v>687034.50699999975</v>
      </c>
    </row>
    <row r="196" spans="1:15" hidden="1" x14ac:dyDescent="0.15">
      <c r="A196" s="193"/>
      <c r="B196" s="193"/>
      <c r="C196" s="329"/>
      <c r="D196" s="204"/>
      <c r="E196" s="193"/>
      <c r="F196" s="207"/>
      <c r="G196" s="329"/>
      <c r="H196" s="204"/>
      <c r="I196" s="329"/>
      <c r="J196" s="203"/>
      <c r="K196" s="193"/>
      <c r="L196" s="329"/>
      <c r="M196" s="203"/>
      <c r="N196" s="329">
        <f t="shared" si="16"/>
        <v>12316.507000000003</v>
      </c>
      <c r="O196" s="329">
        <f t="shared" si="17"/>
        <v>687034.50699999975</v>
      </c>
    </row>
    <row r="197" spans="1:15" hidden="1" x14ac:dyDescent="0.15">
      <c r="A197" s="193"/>
      <c r="B197" s="193"/>
      <c r="C197" s="329"/>
      <c r="D197" s="204"/>
      <c r="E197" s="193"/>
      <c r="F197" s="207"/>
      <c r="G197" s="329"/>
      <c r="H197" s="204"/>
      <c r="I197" s="329"/>
      <c r="J197" s="193"/>
      <c r="K197" s="193"/>
      <c r="L197" s="329"/>
      <c r="M197" s="203"/>
      <c r="N197" s="329">
        <f t="shared" si="16"/>
        <v>12316.507000000003</v>
      </c>
      <c r="O197" s="329">
        <f t="shared" si="17"/>
        <v>687034.50699999975</v>
      </c>
    </row>
    <row r="198" spans="1:15" hidden="1" x14ac:dyDescent="0.15">
      <c r="A198" s="193"/>
      <c r="B198" s="193"/>
      <c r="C198" s="329"/>
      <c r="D198" s="204"/>
      <c r="E198" s="193"/>
      <c r="F198" s="217"/>
      <c r="G198" s="329"/>
      <c r="H198" s="204"/>
      <c r="I198" s="329"/>
      <c r="J198" s="203"/>
      <c r="K198" s="193"/>
      <c r="L198" s="329"/>
      <c r="M198" s="203"/>
      <c r="N198" s="329">
        <f t="shared" si="16"/>
        <v>12316.507000000003</v>
      </c>
      <c r="O198" s="329">
        <f t="shared" si="17"/>
        <v>687034.50699999975</v>
      </c>
    </row>
    <row r="199" spans="1:15" hidden="1" x14ac:dyDescent="0.15">
      <c r="A199" s="193"/>
      <c r="B199" s="193"/>
      <c r="C199" s="329"/>
      <c r="D199" s="204"/>
      <c r="E199" s="193"/>
      <c r="F199" s="193"/>
      <c r="G199" s="329"/>
      <c r="H199" s="204"/>
      <c r="I199" s="329"/>
      <c r="J199" s="205"/>
      <c r="K199" s="193"/>
      <c r="L199" s="329"/>
      <c r="M199" s="203"/>
      <c r="N199" s="329">
        <f t="shared" si="16"/>
        <v>12316.507000000003</v>
      </c>
      <c r="O199" s="329">
        <f t="shared" si="17"/>
        <v>687034.50699999975</v>
      </c>
    </row>
    <row r="200" spans="1:15" hidden="1" x14ac:dyDescent="0.15">
      <c r="A200" s="193"/>
      <c r="B200" s="193"/>
      <c r="C200" s="329"/>
      <c r="D200" s="204"/>
      <c r="E200" s="193"/>
      <c r="F200" s="193"/>
      <c r="G200" s="329"/>
      <c r="H200" s="204"/>
      <c r="I200" s="329"/>
      <c r="J200" s="205"/>
      <c r="K200" s="193"/>
      <c r="L200" s="329"/>
      <c r="M200" s="203"/>
      <c r="N200" s="329">
        <f t="shared" si="16"/>
        <v>12316.507000000003</v>
      </c>
      <c r="O200" s="329">
        <f t="shared" si="17"/>
        <v>687034.50699999975</v>
      </c>
    </row>
    <row r="201" spans="1:15" hidden="1" x14ac:dyDescent="0.15">
      <c r="A201" s="193"/>
      <c r="B201" s="193"/>
      <c r="C201" s="329"/>
      <c r="D201" s="204"/>
      <c r="E201" s="193"/>
      <c r="F201" s="205"/>
      <c r="G201" s="329"/>
      <c r="H201" s="204"/>
      <c r="I201" s="329"/>
      <c r="J201" s="203"/>
      <c r="K201" s="193"/>
      <c r="L201" s="329"/>
      <c r="M201" s="203"/>
      <c r="N201" s="329">
        <f t="shared" si="16"/>
        <v>12316.507000000003</v>
      </c>
      <c r="O201" s="329">
        <f t="shared" si="17"/>
        <v>687034.50699999975</v>
      </c>
    </row>
    <row r="202" spans="1:15" hidden="1" x14ac:dyDescent="0.15">
      <c r="A202" s="193"/>
      <c r="B202" s="193"/>
      <c r="C202" s="329"/>
      <c r="D202" s="204"/>
      <c r="E202" s="193"/>
      <c r="F202" s="205"/>
      <c r="G202" s="329"/>
      <c r="H202" s="204"/>
      <c r="I202" s="329"/>
      <c r="J202" s="193"/>
      <c r="K202" s="193"/>
      <c r="L202" s="329"/>
      <c r="M202" s="203"/>
      <c r="N202" s="329">
        <f t="shared" si="16"/>
        <v>12316.507000000003</v>
      </c>
      <c r="O202" s="329">
        <f t="shared" si="17"/>
        <v>687034.50699999975</v>
      </c>
    </row>
    <row r="203" spans="1:15" hidden="1" x14ac:dyDescent="0.15">
      <c r="A203" s="193"/>
      <c r="B203" s="193"/>
      <c r="C203" s="329"/>
      <c r="D203" s="204"/>
      <c r="E203" s="193"/>
      <c r="F203" s="205"/>
      <c r="G203" s="329"/>
      <c r="H203" s="204"/>
      <c r="I203" s="329"/>
      <c r="J203" s="193"/>
      <c r="K203" s="193"/>
      <c r="L203" s="329"/>
      <c r="M203" s="193"/>
      <c r="N203" s="329">
        <f t="shared" si="16"/>
        <v>12316.507000000003</v>
      </c>
      <c r="O203" s="329">
        <f t="shared" si="17"/>
        <v>687034.50699999975</v>
      </c>
    </row>
    <row r="204" spans="1:15" hidden="1" x14ac:dyDescent="0.15">
      <c r="A204" s="193"/>
      <c r="B204" s="193"/>
      <c r="C204" s="329"/>
      <c r="D204" s="204"/>
      <c r="E204" s="193"/>
      <c r="F204" s="217"/>
      <c r="G204" s="329"/>
      <c r="H204" s="204"/>
      <c r="I204" s="329"/>
      <c r="J204" s="203"/>
      <c r="K204" s="193"/>
      <c r="L204" s="329"/>
      <c r="M204" s="203"/>
      <c r="N204" s="329">
        <f t="shared" si="16"/>
        <v>12316.507000000003</v>
      </c>
      <c r="O204" s="329">
        <f t="shared" si="17"/>
        <v>687034.50699999975</v>
      </c>
    </row>
    <row r="205" spans="1:15" hidden="1" x14ac:dyDescent="0.15">
      <c r="A205" s="193"/>
      <c r="B205" s="193"/>
      <c r="C205" s="329"/>
      <c r="D205" s="204"/>
      <c r="E205" s="193"/>
      <c r="F205" s="217"/>
      <c r="G205" s="329"/>
      <c r="H205" s="204"/>
      <c r="I205" s="329"/>
      <c r="J205" s="203"/>
      <c r="K205" s="193"/>
      <c r="L205" s="329"/>
      <c r="M205" s="203"/>
      <c r="N205" s="329">
        <f t="shared" si="16"/>
        <v>12316.507000000003</v>
      </c>
      <c r="O205" s="329">
        <f t="shared" si="17"/>
        <v>687034.50699999975</v>
      </c>
    </row>
    <row r="206" spans="1:15" hidden="1" x14ac:dyDescent="0.15">
      <c r="A206" s="193"/>
      <c r="B206" s="193"/>
      <c r="C206" s="329"/>
      <c r="D206" s="204"/>
      <c r="E206" s="193"/>
      <c r="F206" s="217"/>
      <c r="G206" s="329"/>
      <c r="H206" s="204"/>
      <c r="I206" s="329"/>
      <c r="J206" s="193"/>
      <c r="K206" s="193"/>
      <c r="L206" s="329"/>
      <c r="M206" s="203"/>
      <c r="N206" s="329">
        <f t="shared" si="16"/>
        <v>12316.507000000003</v>
      </c>
      <c r="O206" s="329">
        <f t="shared" si="17"/>
        <v>687034.50699999975</v>
      </c>
    </row>
    <row r="207" spans="1:15" hidden="1" x14ac:dyDescent="0.15">
      <c r="A207" s="193"/>
      <c r="B207" s="193"/>
      <c r="C207" s="329"/>
      <c r="D207" s="204"/>
      <c r="E207" s="193"/>
      <c r="F207" s="217"/>
      <c r="G207" s="329"/>
      <c r="H207" s="204"/>
      <c r="I207" s="329"/>
      <c r="J207" s="203"/>
      <c r="K207" s="193"/>
      <c r="L207" s="329"/>
      <c r="M207" s="203"/>
      <c r="N207" s="329">
        <f t="shared" ref="N207:N221" si="18">+N206-I207-L207</f>
        <v>12316.507000000003</v>
      </c>
      <c r="O207" s="329">
        <f t="shared" ref="O207:O221" si="19">O206+G207-I207-L207</f>
        <v>687034.50699999975</v>
      </c>
    </row>
    <row r="208" spans="1:15" hidden="1" x14ac:dyDescent="0.15">
      <c r="A208" s="193"/>
      <c r="B208" s="193"/>
      <c r="C208" s="329"/>
      <c r="D208" s="204"/>
      <c r="E208" s="193"/>
      <c r="F208" s="193"/>
      <c r="G208" s="329"/>
      <c r="H208" s="204"/>
      <c r="I208" s="329"/>
      <c r="J208" s="193"/>
      <c r="K208" s="193"/>
      <c r="L208" s="329"/>
      <c r="M208" s="203"/>
      <c r="N208" s="329">
        <f t="shared" si="18"/>
        <v>12316.507000000003</v>
      </c>
      <c r="O208" s="329">
        <f t="shared" si="19"/>
        <v>687034.50699999975</v>
      </c>
    </row>
    <row r="209" spans="1:16" hidden="1" x14ac:dyDescent="0.15">
      <c r="A209" s="193"/>
      <c r="B209" s="193"/>
      <c r="C209" s="329"/>
      <c r="D209" s="204"/>
      <c r="E209" s="193"/>
      <c r="F209" s="193"/>
      <c r="G209" s="329"/>
      <c r="H209" s="204"/>
      <c r="I209" s="329"/>
      <c r="J209" s="193"/>
      <c r="K209" s="193"/>
      <c r="L209" s="329"/>
      <c r="M209" s="203"/>
      <c r="N209" s="329">
        <f t="shared" si="18"/>
        <v>12316.507000000003</v>
      </c>
      <c r="O209" s="329">
        <f t="shared" si="19"/>
        <v>687034.50699999975</v>
      </c>
    </row>
    <row r="210" spans="1:16" hidden="1" x14ac:dyDescent="0.15">
      <c r="A210" s="193"/>
      <c r="B210" s="193"/>
      <c r="C210" s="329"/>
      <c r="D210" s="204"/>
      <c r="E210" s="193"/>
      <c r="F210" s="217"/>
      <c r="G210" s="329"/>
      <c r="H210" s="204"/>
      <c r="I210" s="329"/>
      <c r="J210" s="203"/>
      <c r="K210" s="193"/>
      <c r="L210" s="329"/>
      <c r="M210" s="203"/>
      <c r="N210" s="329">
        <f t="shared" si="18"/>
        <v>12316.507000000003</v>
      </c>
      <c r="O210" s="329">
        <f t="shared" si="19"/>
        <v>687034.50699999975</v>
      </c>
    </row>
    <row r="211" spans="1:16" hidden="1" x14ac:dyDescent="0.15">
      <c r="A211" s="193"/>
      <c r="B211" s="193"/>
      <c r="C211" s="329"/>
      <c r="D211" s="204"/>
      <c r="E211" s="193"/>
      <c r="F211" s="217"/>
      <c r="G211" s="329"/>
      <c r="H211" s="204"/>
      <c r="I211" s="329"/>
      <c r="J211" s="193"/>
      <c r="K211" s="193"/>
      <c r="L211" s="329"/>
      <c r="M211" s="203"/>
      <c r="N211" s="329">
        <f t="shared" si="18"/>
        <v>12316.507000000003</v>
      </c>
      <c r="O211" s="329">
        <f t="shared" si="19"/>
        <v>687034.50699999975</v>
      </c>
    </row>
    <row r="212" spans="1:16" hidden="1" x14ac:dyDescent="0.15">
      <c r="A212" s="193"/>
      <c r="B212" s="193"/>
      <c r="C212" s="329"/>
      <c r="D212" s="204"/>
      <c r="E212" s="193"/>
      <c r="F212" s="217"/>
      <c r="G212" s="329"/>
      <c r="H212" s="204"/>
      <c r="I212" s="329"/>
      <c r="J212" s="193"/>
      <c r="K212" s="193"/>
      <c r="L212" s="329"/>
      <c r="M212" s="203"/>
      <c r="N212" s="329">
        <f t="shared" si="18"/>
        <v>12316.507000000003</v>
      </c>
      <c r="O212" s="329">
        <f t="shared" si="19"/>
        <v>687034.50699999975</v>
      </c>
    </row>
    <row r="213" spans="1:16" hidden="1" x14ac:dyDescent="0.15">
      <c r="A213" s="193"/>
      <c r="B213" s="193"/>
      <c r="C213" s="329"/>
      <c r="D213" s="204"/>
      <c r="E213" s="193"/>
      <c r="F213" s="203"/>
      <c r="G213" s="329"/>
      <c r="H213" s="204"/>
      <c r="I213" s="329"/>
      <c r="J213" s="203"/>
      <c r="K213" s="193"/>
      <c r="L213" s="329"/>
      <c r="M213" s="203"/>
      <c r="N213" s="329">
        <f t="shared" si="18"/>
        <v>12316.507000000003</v>
      </c>
      <c r="O213" s="329">
        <f t="shared" si="19"/>
        <v>687034.50699999975</v>
      </c>
    </row>
    <row r="214" spans="1:16" hidden="1" x14ac:dyDescent="0.15">
      <c r="A214" s="193"/>
      <c r="B214" s="193"/>
      <c r="C214" s="329"/>
      <c r="D214" s="204"/>
      <c r="E214" s="193"/>
      <c r="F214" s="203"/>
      <c r="G214" s="329"/>
      <c r="H214" s="204"/>
      <c r="I214" s="329"/>
      <c r="J214" s="193"/>
      <c r="K214" s="193"/>
      <c r="L214" s="329"/>
      <c r="M214" s="203"/>
      <c r="N214" s="329">
        <f t="shared" si="18"/>
        <v>12316.507000000003</v>
      </c>
      <c r="O214" s="329">
        <f t="shared" si="19"/>
        <v>687034.50699999975</v>
      </c>
    </row>
    <row r="215" spans="1:16" hidden="1" x14ac:dyDescent="0.15">
      <c r="A215" s="193"/>
      <c r="B215" s="193"/>
      <c r="C215" s="329"/>
      <c r="D215" s="204"/>
      <c r="E215" s="193"/>
      <c r="F215" s="203"/>
      <c r="G215" s="329"/>
      <c r="H215" s="204"/>
      <c r="I215" s="329"/>
      <c r="J215" s="203"/>
      <c r="K215" s="193"/>
      <c r="L215" s="329"/>
      <c r="M215" s="203"/>
      <c r="N215" s="329">
        <f t="shared" si="18"/>
        <v>12316.507000000003</v>
      </c>
      <c r="O215" s="329">
        <f t="shared" si="19"/>
        <v>687034.50699999975</v>
      </c>
    </row>
    <row r="216" spans="1:16" hidden="1" x14ac:dyDescent="0.15">
      <c r="A216" s="193"/>
      <c r="B216" s="193"/>
      <c r="C216" s="329"/>
      <c r="D216" s="204"/>
      <c r="E216" s="193"/>
      <c r="F216" s="203"/>
      <c r="G216" s="329"/>
      <c r="H216" s="204"/>
      <c r="I216" s="329"/>
      <c r="J216" s="193"/>
      <c r="K216" s="193"/>
      <c r="L216" s="329"/>
      <c r="M216" s="203"/>
      <c r="N216" s="329">
        <f t="shared" si="18"/>
        <v>12316.507000000003</v>
      </c>
      <c r="O216" s="329">
        <f t="shared" si="19"/>
        <v>687034.50699999975</v>
      </c>
    </row>
    <row r="217" spans="1:16" hidden="1" x14ac:dyDescent="0.15">
      <c r="A217" s="193"/>
      <c r="B217" s="193"/>
      <c r="C217" s="329"/>
      <c r="D217" s="204"/>
      <c r="E217" s="193"/>
      <c r="F217" s="193"/>
      <c r="G217" s="329"/>
      <c r="H217" s="204"/>
      <c r="I217" s="329"/>
      <c r="J217" s="193"/>
      <c r="K217" s="193"/>
      <c r="L217" s="329"/>
      <c r="M217" s="203"/>
      <c r="N217" s="329">
        <f t="shared" si="18"/>
        <v>12316.507000000003</v>
      </c>
      <c r="O217" s="329">
        <f t="shared" si="19"/>
        <v>687034.50699999975</v>
      </c>
    </row>
    <row r="218" spans="1:16" hidden="1" x14ac:dyDescent="0.15">
      <c r="A218" s="193"/>
      <c r="B218" s="193"/>
      <c r="C218" s="329"/>
      <c r="D218" s="204"/>
      <c r="E218" s="193"/>
      <c r="F218" s="203"/>
      <c r="G218" s="329"/>
      <c r="H218" s="204"/>
      <c r="I218" s="329"/>
      <c r="J218" s="193"/>
      <c r="K218" s="193"/>
      <c r="L218" s="329"/>
      <c r="M218" s="193"/>
      <c r="N218" s="329">
        <f t="shared" si="18"/>
        <v>12316.507000000003</v>
      </c>
      <c r="O218" s="329">
        <f t="shared" si="19"/>
        <v>687034.50699999975</v>
      </c>
    </row>
    <row r="219" spans="1:16" hidden="1" x14ac:dyDescent="0.15">
      <c r="A219" s="193"/>
      <c r="B219" s="193"/>
      <c r="C219" s="329"/>
      <c r="D219" s="204"/>
      <c r="E219" s="193"/>
      <c r="F219" s="203"/>
      <c r="G219" s="329"/>
      <c r="H219" s="204"/>
      <c r="I219" s="329"/>
      <c r="J219" s="193"/>
      <c r="K219" s="193"/>
      <c r="L219" s="329"/>
      <c r="M219" s="193"/>
      <c r="N219" s="329">
        <f t="shared" si="18"/>
        <v>12316.507000000003</v>
      </c>
      <c r="O219" s="329">
        <f t="shared" si="19"/>
        <v>687034.50699999975</v>
      </c>
    </row>
    <row r="220" spans="1:16" hidden="1" x14ac:dyDescent="0.15">
      <c r="A220" s="193"/>
      <c r="B220" s="193"/>
      <c r="C220" s="329"/>
      <c r="D220" s="204"/>
      <c r="E220" s="193"/>
      <c r="F220" s="203"/>
      <c r="G220" s="329"/>
      <c r="H220" s="204"/>
      <c r="I220" s="329"/>
      <c r="J220" s="193"/>
      <c r="K220" s="193"/>
      <c r="L220" s="329"/>
      <c r="M220" s="193"/>
      <c r="N220" s="329">
        <f t="shared" si="18"/>
        <v>12316.507000000003</v>
      </c>
      <c r="O220" s="329">
        <f t="shared" si="19"/>
        <v>687034.50699999975</v>
      </c>
    </row>
    <row r="221" spans="1:16" hidden="1" x14ac:dyDescent="0.15">
      <c r="A221" s="193"/>
      <c r="B221" s="193"/>
      <c r="C221" s="329"/>
      <c r="D221" s="204"/>
      <c r="E221" s="193"/>
      <c r="F221" s="193"/>
      <c r="G221" s="329"/>
      <c r="H221" s="204"/>
      <c r="I221" s="329"/>
      <c r="J221" s="193"/>
      <c r="K221" s="193"/>
      <c r="L221" s="329"/>
      <c r="M221" s="193"/>
      <c r="N221" s="329">
        <f t="shared" si="18"/>
        <v>12316.507000000003</v>
      </c>
      <c r="O221" s="329">
        <f t="shared" si="19"/>
        <v>687034.50699999975</v>
      </c>
    </row>
    <row r="222" spans="1:16" x14ac:dyDescent="0.15">
      <c r="A222" s="220"/>
      <c r="B222" s="220"/>
      <c r="C222" s="334"/>
      <c r="D222" s="222"/>
      <c r="E222" s="220"/>
      <c r="F222" s="220"/>
      <c r="G222" s="334"/>
      <c r="H222" s="222"/>
      <c r="I222" s="334"/>
      <c r="J222" s="220"/>
      <c r="K222" s="220"/>
      <c r="L222" s="334"/>
      <c r="M222" s="220"/>
      <c r="N222" s="329">
        <f t="shared" ref="N222" si="20">+N221-I222-L222</f>
        <v>12316.507000000003</v>
      </c>
      <c r="O222" s="329">
        <f t="shared" ref="O222" si="21">O221+G222-I222-L222</f>
        <v>687034.50699999975</v>
      </c>
    </row>
    <row r="223" spans="1:16" x14ac:dyDescent="0.15">
      <c r="A223" s="224"/>
      <c r="B223" s="224"/>
      <c r="C223" s="335">
        <f>SUM(C7:C222)</f>
        <v>710550.70699999994</v>
      </c>
      <c r="D223" s="224"/>
      <c r="E223" s="224"/>
      <c r="F223" s="224"/>
      <c r="G223" s="335">
        <f>SUM(G7:G221)</f>
        <v>539940</v>
      </c>
      <c r="H223" s="226"/>
      <c r="I223" s="335">
        <f>SUM(I7:I221)</f>
        <v>208562.20000000007</v>
      </c>
      <c r="J223" s="224"/>
      <c r="K223" s="224"/>
      <c r="L223" s="335">
        <f>SUM(L9:L221)</f>
        <v>354894</v>
      </c>
      <c r="M223" s="224"/>
      <c r="N223" s="227"/>
      <c r="O223" s="228">
        <f>C223+G223-I223-L223</f>
        <v>687034.50699999987</v>
      </c>
      <c r="P223" s="259"/>
    </row>
    <row r="224" spans="1:16" x14ac:dyDescent="0.15">
      <c r="A224" s="230"/>
      <c r="B224" s="615"/>
      <c r="C224" s="615"/>
      <c r="D224" s="615"/>
      <c r="E224" s="231"/>
      <c r="F224" s="326"/>
      <c r="G224" s="232"/>
      <c r="H224" s="233"/>
      <c r="I224" s="234"/>
      <c r="J224" s="272"/>
      <c r="K224" s="235" t="s">
        <v>200</v>
      </c>
      <c r="L224" s="236">
        <f>+L223+I223</f>
        <v>563456.20000000007</v>
      </c>
      <c r="M224" s="284"/>
      <c r="N224" s="330">
        <f>+N222</f>
        <v>12316.507000000003</v>
      </c>
      <c r="O224" s="331" t="s">
        <v>689</v>
      </c>
      <c r="P224" s="259"/>
    </row>
    <row r="225" spans="1:16" x14ac:dyDescent="0.15">
      <c r="A225" s="181" t="s">
        <v>654</v>
      </c>
      <c r="B225" s="327" t="s">
        <v>731</v>
      </c>
      <c r="C225" s="336"/>
      <c r="D225" s="327"/>
      <c r="E225" s="231" t="s">
        <v>67</v>
      </c>
      <c r="F225" s="326">
        <v>30193507.390000001</v>
      </c>
      <c r="G225" s="232" t="s">
        <v>98</v>
      </c>
      <c r="H225" s="233">
        <v>40413</v>
      </c>
      <c r="I225" s="234" t="s">
        <v>199</v>
      </c>
      <c r="J225" s="273">
        <v>157158</v>
      </c>
      <c r="K225" s="235"/>
      <c r="L225" s="236"/>
      <c r="M225" s="235"/>
      <c r="N225" s="330">
        <f>+C12</f>
        <v>134778</v>
      </c>
      <c r="O225" s="331" t="s">
        <v>690</v>
      </c>
    </row>
    <row r="226" spans="1:16" x14ac:dyDescent="0.15">
      <c r="A226" s="181" t="s">
        <v>655</v>
      </c>
      <c r="B226" s="327" t="s">
        <v>732</v>
      </c>
      <c r="C226" s="336"/>
      <c r="D226" s="327"/>
      <c r="E226" s="231" t="s">
        <v>67</v>
      </c>
      <c r="F226" s="326">
        <v>24888511.57</v>
      </c>
      <c r="G226" s="232" t="s">
        <v>98</v>
      </c>
      <c r="H226" s="233">
        <v>40427</v>
      </c>
      <c r="I226" s="234" t="s">
        <v>199</v>
      </c>
      <c r="J226" s="273">
        <v>81854</v>
      </c>
      <c r="K226" s="235"/>
      <c r="L226" s="236"/>
      <c r="M226" s="235"/>
      <c r="N226" s="330">
        <f>+G13</f>
        <v>134884</v>
      </c>
      <c r="O226" s="331" t="s">
        <v>726</v>
      </c>
    </row>
    <row r="227" spans="1:16" x14ac:dyDescent="0.15">
      <c r="A227" s="181" t="s">
        <v>688</v>
      </c>
      <c r="B227" s="359" t="s">
        <v>925</v>
      </c>
      <c r="C227" s="336"/>
      <c r="D227" s="327"/>
      <c r="E227" s="231" t="s">
        <v>67</v>
      </c>
      <c r="F227" s="326">
        <v>20108951.43</v>
      </c>
      <c r="G227" s="232" t="s">
        <v>98</v>
      </c>
      <c r="H227" s="233">
        <v>40448</v>
      </c>
      <c r="I227" s="234" t="s">
        <v>199</v>
      </c>
      <c r="J227" s="273">
        <v>38985</v>
      </c>
      <c r="K227" s="235"/>
      <c r="L227" s="236"/>
      <c r="M227" s="235"/>
      <c r="N227" s="330">
        <f>+G18</f>
        <v>135009</v>
      </c>
      <c r="O227" s="332" t="s">
        <v>727</v>
      </c>
    </row>
    <row r="228" spans="1:16" x14ac:dyDescent="0.15">
      <c r="A228" s="181" t="s">
        <v>689</v>
      </c>
      <c r="B228" s="327" t="s">
        <v>733</v>
      </c>
      <c r="C228" s="336"/>
      <c r="D228" s="327"/>
      <c r="E228" s="231" t="s">
        <v>67</v>
      </c>
      <c r="F228" s="326">
        <v>9183214.9600000009</v>
      </c>
      <c r="G228" s="232" t="s">
        <v>98</v>
      </c>
      <c r="H228" s="233">
        <v>40455</v>
      </c>
      <c r="I228" s="234" t="s">
        <v>199</v>
      </c>
      <c r="J228" s="273">
        <v>76897</v>
      </c>
      <c r="K228" s="235"/>
      <c r="L228" s="236"/>
      <c r="M228" s="235"/>
      <c r="N228" s="330">
        <f>+G29</f>
        <v>135016</v>
      </c>
      <c r="O228" s="331" t="s">
        <v>728</v>
      </c>
    </row>
    <row r="229" spans="1:16" ht="12" thickBot="1" x14ac:dyDescent="0.2">
      <c r="A229" s="241"/>
      <c r="B229" s="327"/>
      <c r="C229" s="336"/>
      <c r="D229" s="327"/>
      <c r="E229" s="231"/>
      <c r="F229" s="326"/>
      <c r="G229" s="232"/>
      <c r="H229" s="233"/>
      <c r="I229" s="234" t="s">
        <v>54</v>
      </c>
      <c r="J229" s="274">
        <f>SUM(J225:J228)</f>
        <v>354894</v>
      </c>
      <c r="K229" s="235"/>
      <c r="L229" s="236"/>
      <c r="M229" s="235"/>
      <c r="N229" s="330">
        <f>+G30</f>
        <v>135031</v>
      </c>
      <c r="O229" s="331" t="s">
        <v>729</v>
      </c>
    </row>
    <row r="230" spans="1:16" ht="12" hidden="1" customHeight="1" thickTop="1" x14ac:dyDescent="0.15">
      <c r="A230" s="241"/>
      <c r="B230" s="327"/>
      <c r="C230" s="336"/>
      <c r="D230" s="327"/>
      <c r="E230" s="231"/>
      <c r="F230" s="326"/>
      <c r="G230" s="232"/>
      <c r="H230" s="233"/>
      <c r="I230" s="234"/>
      <c r="J230" s="273"/>
      <c r="K230" s="235"/>
      <c r="L230" s="236"/>
      <c r="M230" s="235"/>
      <c r="N230" s="330"/>
      <c r="O230" s="331"/>
    </row>
    <row r="231" spans="1:16" ht="12" hidden="1" customHeight="1" x14ac:dyDescent="0.15">
      <c r="A231" s="241"/>
      <c r="B231" s="327"/>
      <c r="C231" s="336"/>
      <c r="D231" s="327"/>
      <c r="E231" s="231"/>
      <c r="F231" s="326"/>
      <c r="G231" s="232"/>
      <c r="H231" s="233"/>
      <c r="I231" s="234"/>
      <c r="J231" s="273"/>
      <c r="K231" s="235"/>
      <c r="L231" s="236"/>
      <c r="M231" s="235"/>
      <c r="N231" s="330"/>
      <c r="O231" s="331"/>
    </row>
    <row r="232" spans="1:16" ht="11.25" hidden="1" customHeight="1" x14ac:dyDescent="0.15">
      <c r="A232" s="241"/>
      <c r="B232" s="327"/>
      <c r="C232" s="336"/>
      <c r="D232" s="327"/>
      <c r="E232" s="231"/>
      <c r="F232" s="326"/>
      <c r="G232" s="232"/>
      <c r="H232" s="233"/>
      <c r="I232" s="234"/>
      <c r="J232" s="273"/>
      <c r="K232" s="235"/>
      <c r="L232" s="236"/>
      <c r="M232" s="235"/>
      <c r="N232" s="330"/>
      <c r="O232" s="330"/>
    </row>
    <row r="233" spans="1:16" ht="12" thickTop="1" x14ac:dyDescent="0.15">
      <c r="A233" s="241"/>
      <c r="B233" s="327"/>
      <c r="C233" s="336"/>
      <c r="D233" s="327"/>
      <c r="E233" s="231"/>
      <c r="F233" s="326"/>
      <c r="G233" s="232"/>
      <c r="H233" s="233"/>
      <c r="I233" s="234"/>
      <c r="J233" s="273"/>
      <c r="K233" s="235"/>
      <c r="L233" s="236"/>
      <c r="M233" s="266"/>
      <c r="N233" s="228" t="s">
        <v>56</v>
      </c>
      <c r="O233" s="333">
        <f>SUM(N224:N232)</f>
        <v>687034.50699999998</v>
      </c>
      <c r="P233" s="259"/>
    </row>
    <row r="234" spans="1:16" x14ac:dyDescent="0.15">
      <c r="O234" s="180">
        <f>+O233-O223</f>
        <v>0</v>
      </c>
    </row>
  </sheetData>
  <sortState ref="A237:P261">
    <sortCondition ref="M237:M261"/>
  </sortState>
  <mergeCells count="7">
    <mergeCell ref="B224:D224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P233"/>
  <sheetViews>
    <sheetView zoomScale="115" zoomScaleNormal="115" workbookViewId="0">
      <pane ySplit="6" topLeftCell="A37" activePane="bottomLeft" state="frozen"/>
      <selection pane="bottomLeft" activeCell="J220" sqref="J220:J223"/>
    </sheetView>
  </sheetViews>
  <sheetFormatPr defaultColWidth="18.5703125" defaultRowHeight="11.25" x14ac:dyDescent="0.15"/>
  <cols>
    <col min="1" max="1" width="12.28515625" style="182" customWidth="1"/>
    <col min="2" max="2" width="10.140625" style="179" customWidth="1"/>
    <col min="3" max="3" width="11.42578125" style="299" customWidth="1"/>
    <col min="4" max="4" width="10.5703125" style="181" customWidth="1"/>
    <col min="5" max="5" width="9.85546875" style="181" bestFit="1" customWidth="1"/>
    <col min="6" max="6" width="13.28515625" style="182" bestFit="1" customWidth="1"/>
    <col min="7" max="7" width="11.85546875" style="299" bestFit="1" customWidth="1"/>
    <col min="8" max="8" width="10.140625" style="181" bestFit="1" customWidth="1"/>
    <col min="9" max="9" width="13" style="299" bestFit="1" customWidth="1"/>
    <col min="10" max="10" width="11" style="182" bestFit="1" customWidth="1"/>
    <col min="11" max="11" width="13.85546875" style="181" bestFit="1" customWidth="1"/>
    <col min="12" max="12" width="11.42578125" style="299" customWidth="1"/>
    <col min="13" max="13" width="12.85546875" style="182" bestFit="1" customWidth="1"/>
    <col min="14" max="15" width="13.42578125" style="299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657</v>
      </c>
      <c r="M1" s="183"/>
      <c r="O1" s="300"/>
    </row>
    <row r="2" spans="1:16" ht="16.5" customHeight="1" x14ac:dyDescent="0.15">
      <c r="A2" s="178" t="s">
        <v>112</v>
      </c>
      <c r="O2" s="301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302"/>
      <c r="O3" s="302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303" t="s">
        <v>7</v>
      </c>
      <c r="O4" s="303" t="s">
        <v>7</v>
      </c>
    </row>
    <row r="5" spans="1:16" x14ac:dyDescent="0.15">
      <c r="A5" s="188" t="s">
        <v>8</v>
      </c>
      <c r="B5" s="188" t="s">
        <v>9</v>
      </c>
      <c r="C5" s="304" t="s">
        <v>10</v>
      </c>
      <c r="D5" s="188" t="s">
        <v>11</v>
      </c>
      <c r="E5" s="188" t="s">
        <v>12</v>
      </c>
      <c r="F5" s="188" t="s">
        <v>8</v>
      </c>
      <c r="G5" s="304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304" t="s">
        <v>17</v>
      </c>
      <c r="O5" s="304" t="s">
        <v>18</v>
      </c>
    </row>
    <row r="6" spans="1:16" x14ac:dyDescent="0.15">
      <c r="A6" s="190"/>
      <c r="B6" s="191"/>
      <c r="C6" s="305"/>
      <c r="D6" s="190"/>
      <c r="E6" s="190" t="s">
        <v>19</v>
      </c>
      <c r="F6" s="190"/>
      <c r="G6" s="305"/>
      <c r="H6" s="190"/>
      <c r="I6" s="305" t="s">
        <v>10</v>
      </c>
      <c r="J6" s="190" t="s">
        <v>8</v>
      </c>
      <c r="K6" s="190" t="s">
        <v>20</v>
      </c>
      <c r="L6" s="305" t="s">
        <v>10</v>
      </c>
      <c r="M6" s="190" t="s">
        <v>8</v>
      </c>
      <c r="N6" s="305"/>
      <c r="O6" s="305"/>
    </row>
    <row r="7" spans="1:16" x14ac:dyDescent="0.15">
      <c r="A7" s="193" t="s">
        <v>576</v>
      </c>
      <c r="B7" s="263"/>
      <c r="C7" s="306">
        <v>61677.504999999946</v>
      </c>
      <c r="D7" s="196"/>
      <c r="E7" s="197"/>
      <c r="F7" s="197"/>
      <c r="G7" s="306"/>
      <c r="H7" s="196"/>
      <c r="I7" s="306"/>
      <c r="J7" s="197"/>
      <c r="K7" s="197"/>
      <c r="L7" s="306"/>
      <c r="M7" s="197"/>
      <c r="N7" s="306">
        <f>+C7</f>
        <v>61677.504999999946</v>
      </c>
      <c r="O7" s="306">
        <f>+C218</f>
        <v>814762.92699999991</v>
      </c>
    </row>
    <row r="8" spans="1:16" x14ac:dyDescent="0.15">
      <c r="A8" s="193" t="s">
        <v>615</v>
      </c>
      <c r="B8" s="193"/>
      <c r="C8" s="307">
        <v>134674.924</v>
      </c>
      <c r="D8" s="200"/>
      <c r="E8" s="193"/>
      <c r="F8" s="193"/>
      <c r="G8" s="307"/>
      <c r="H8" s="200"/>
      <c r="I8" s="307"/>
      <c r="J8" s="193"/>
      <c r="K8" s="202"/>
      <c r="L8" s="307"/>
      <c r="M8" s="193"/>
      <c r="N8" s="307">
        <f>+N7-I8-L8</f>
        <v>61677.504999999946</v>
      </c>
      <c r="O8" s="307">
        <f>O7+G8-I8-L8</f>
        <v>814762.92699999991</v>
      </c>
    </row>
    <row r="9" spans="1:16" x14ac:dyDescent="0.15">
      <c r="A9" s="193" t="s">
        <v>616</v>
      </c>
      <c r="B9" s="193"/>
      <c r="C9" s="307">
        <v>258556.49799999999</v>
      </c>
      <c r="D9" s="193"/>
      <c r="E9" s="193"/>
      <c r="F9" s="193"/>
      <c r="G9" s="307"/>
      <c r="H9" s="193"/>
      <c r="I9" s="307"/>
      <c r="J9" s="193"/>
      <c r="K9" s="193"/>
      <c r="L9" s="307"/>
      <c r="M9" s="193"/>
      <c r="N9" s="307">
        <f t="shared" ref="N9:N42" si="0">+N8-I9-L9</f>
        <v>61677.504999999946</v>
      </c>
      <c r="O9" s="307">
        <f t="shared" ref="O9:O42" si="1">O8+G9-I9-L9</f>
        <v>814762.92699999991</v>
      </c>
    </row>
    <row r="10" spans="1:16" x14ac:dyDescent="0.15">
      <c r="A10" s="193" t="s">
        <v>653</v>
      </c>
      <c r="B10" s="193"/>
      <c r="C10" s="307">
        <v>89882</v>
      </c>
      <c r="D10" s="193"/>
      <c r="E10" s="193"/>
      <c r="F10" s="193"/>
      <c r="G10" s="307"/>
      <c r="H10" s="193"/>
      <c r="I10" s="307"/>
      <c r="J10" s="193"/>
      <c r="K10" s="193"/>
      <c r="L10" s="307"/>
      <c r="M10" s="193"/>
      <c r="N10" s="307">
        <f t="shared" si="0"/>
        <v>61677.504999999946</v>
      </c>
      <c r="O10" s="307">
        <f t="shared" si="1"/>
        <v>814762.92699999991</v>
      </c>
    </row>
    <row r="11" spans="1:16" x14ac:dyDescent="0.15">
      <c r="A11" s="193" t="s">
        <v>654</v>
      </c>
      <c r="B11" s="193"/>
      <c r="C11" s="307">
        <v>179950</v>
      </c>
      <c r="D11" s="193"/>
      <c r="E11" s="193"/>
      <c r="F11" s="193"/>
      <c r="G11" s="307"/>
      <c r="H11" s="193"/>
      <c r="I11" s="307"/>
      <c r="J11" s="193"/>
      <c r="K11" s="193"/>
      <c r="L11" s="307"/>
      <c r="M11" s="193"/>
      <c r="N11" s="307">
        <f t="shared" si="0"/>
        <v>61677.504999999946</v>
      </c>
      <c r="O11" s="307">
        <f t="shared" si="1"/>
        <v>814762.92699999991</v>
      </c>
    </row>
    <row r="12" spans="1:16" x14ac:dyDescent="0.15">
      <c r="A12" s="193" t="s">
        <v>655</v>
      </c>
      <c r="B12" s="193"/>
      <c r="C12" s="307">
        <v>90022</v>
      </c>
      <c r="D12" s="200"/>
      <c r="E12" s="193"/>
      <c r="F12" s="203"/>
      <c r="G12" s="307"/>
      <c r="H12" s="200"/>
      <c r="I12" s="307"/>
      <c r="J12" s="205"/>
      <c r="K12" s="193"/>
      <c r="L12" s="307"/>
      <c r="M12" s="207"/>
      <c r="N12" s="307">
        <f t="shared" si="0"/>
        <v>61677.504999999946</v>
      </c>
      <c r="O12" s="307">
        <f t="shared" si="1"/>
        <v>814762.92699999991</v>
      </c>
    </row>
    <row r="13" spans="1:16" x14ac:dyDescent="0.15">
      <c r="A13" s="193"/>
      <c r="B13" s="193"/>
      <c r="C13" s="307"/>
      <c r="D13" s="200"/>
      <c r="E13" s="193"/>
      <c r="F13" s="203"/>
      <c r="G13" s="307"/>
      <c r="H13" s="200" t="s">
        <v>658</v>
      </c>
      <c r="I13" s="307">
        <v>23868.93</v>
      </c>
      <c r="J13" s="205" t="s">
        <v>576</v>
      </c>
      <c r="K13" s="193"/>
      <c r="L13" s="307"/>
      <c r="M13" s="207"/>
      <c r="N13" s="307">
        <f t="shared" si="0"/>
        <v>37808.574999999946</v>
      </c>
      <c r="O13" s="307">
        <f t="shared" si="1"/>
        <v>790893.99699999986</v>
      </c>
    </row>
    <row r="14" spans="1:16" x14ac:dyDescent="0.15">
      <c r="A14" s="193"/>
      <c r="B14" s="193"/>
      <c r="C14" s="307"/>
      <c r="D14" s="200"/>
      <c r="E14" s="193"/>
      <c r="F14" s="203"/>
      <c r="G14" s="307"/>
      <c r="H14" s="200" t="s">
        <v>659</v>
      </c>
      <c r="I14" s="307">
        <v>13861.239999999998</v>
      </c>
      <c r="J14" s="205" t="s">
        <v>576</v>
      </c>
      <c r="K14" s="193"/>
      <c r="L14" s="307"/>
      <c r="M14" s="207"/>
      <c r="N14" s="307">
        <f t="shared" si="0"/>
        <v>23947.334999999948</v>
      </c>
      <c r="O14" s="307">
        <f t="shared" si="1"/>
        <v>777032.75699999987</v>
      </c>
      <c r="P14" s="259"/>
    </row>
    <row r="15" spans="1:16" x14ac:dyDescent="0.15">
      <c r="A15" s="193"/>
      <c r="B15" s="193"/>
      <c r="C15" s="307"/>
      <c r="D15" s="200"/>
      <c r="E15" s="193"/>
      <c r="F15" s="203"/>
      <c r="G15" s="307"/>
      <c r="H15" s="200" t="s">
        <v>660</v>
      </c>
      <c r="I15" s="307">
        <v>7739.2799999999988</v>
      </c>
      <c r="J15" s="193" t="s">
        <v>576</v>
      </c>
      <c r="K15" s="193"/>
      <c r="L15" s="307"/>
      <c r="M15" s="207"/>
      <c r="N15" s="307">
        <f t="shared" si="0"/>
        <v>16208.054999999949</v>
      </c>
      <c r="O15" s="307">
        <f t="shared" si="1"/>
        <v>769293.47699999984</v>
      </c>
      <c r="P15" s="259"/>
    </row>
    <row r="16" spans="1:16" x14ac:dyDescent="0.15">
      <c r="A16" s="193"/>
      <c r="B16" s="193"/>
      <c r="C16" s="307"/>
      <c r="D16" s="200"/>
      <c r="E16" s="193"/>
      <c r="F16" s="203"/>
      <c r="G16" s="307"/>
      <c r="H16" s="200" t="s">
        <v>661</v>
      </c>
      <c r="I16" s="307">
        <v>6325.79</v>
      </c>
      <c r="J16" s="193" t="s">
        <v>576</v>
      </c>
      <c r="K16" s="193"/>
      <c r="L16" s="307"/>
      <c r="M16" s="207"/>
      <c r="N16" s="307">
        <f t="shared" si="0"/>
        <v>9882.2649999999485</v>
      </c>
      <c r="O16" s="307">
        <f t="shared" si="1"/>
        <v>762967.6869999998</v>
      </c>
      <c r="P16" s="259"/>
    </row>
    <row r="17" spans="1:16" x14ac:dyDescent="0.15">
      <c r="A17" s="193"/>
      <c r="B17" s="193"/>
      <c r="C17" s="307"/>
      <c r="D17" s="200"/>
      <c r="E17" s="193"/>
      <c r="F17" s="203"/>
      <c r="G17" s="307"/>
      <c r="H17" s="200" t="s">
        <v>662</v>
      </c>
      <c r="I17" s="307">
        <v>5424.98</v>
      </c>
      <c r="J17" s="193" t="s">
        <v>576</v>
      </c>
      <c r="K17" s="193"/>
      <c r="L17" s="307"/>
      <c r="M17" s="207"/>
      <c r="N17" s="307">
        <f t="shared" si="0"/>
        <v>4457.2849999999489</v>
      </c>
      <c r="O17" s="307">
        <f t="shared" si="1"/>
        <v>757542.70699999982</v>
      </c>
      <c r="P17" s="259"/>
    </row>
    <row r="18" spans="1:16" x14ac:dyDescent="0.15">
      <c r="A18" s="193"/>
      <c r="B18" s="193"/>
      <c r="C18" s="307"/>
      <c r="D18" s="200"/>
      <c r="E18" s="193"/>
      <c r="F18" s="203"/>
      <c r="G18" s="307"/>
      <c r="H18" s="200" t="s">
        <v>663</v>
      </c>
      <c r="I18" s="307">
        <v>4457.28</v>
      </c>
      <c r="J18" s="193" t="s">
        <v>576</v>
      </c>
      <c r="K18" s="193"/>
      <c r="L18" s="307"/>
      <c r="M18" s="193"/>
      <c r="N18" s="307">
        <f t="shared" ref="N18:N23" si="2">+N17-I18-L18</f>
        <v>4.9999999491774361E-3</v>
      </c>
      <c r="O18" s="307">
        <f t="shared" ref="O18:O23" si="3">O17+G18-I18-L18</f>
        <v>753085.42699999979</v>
      </c>
      <c r="P18" s="259"/>
    </row>
    <row r="19" spans="1:16" x14ac:dyDescent="0.15">
      <c r="A19" s="193"/>
      <c r="B19" s="193"/>
      <c r="C19" s="307"/>
      <c r="D19" s="200"/>
      <c r="E19" s="193"/>
      <c r="F19" s="203"/>
      <c r="G19" s="307"/>
      <c r="H19" s="200" t="s">
        <v>663</v>
      </c>
      <c r="I19" s="307">
        <v>5043.42</v>
      </c>
      <c r="J19" s="193" t="s">
        <v>615</v>
      </c>
      <c r="K19" s="193"/>
      <c r="L19" s="307"/>
      <c r="M19" s="193"/>
      <c r="N19" s="307">
        <f>C8+N18-I19-L19</f>
        <v>129631.50899999995</v>
      </c>
      <c r="O19" s="307">
        <f t="shared" si="3"/>
        <v>748042.00699999975</v>
      </c>
      <c r="P19" s="259"/>
    </row>
    <row r="20" spans="1:16" x14ac:dyDescent="0.15">
      <c r="A20" s="193"/>
      <c r="B20" s="193"/>
      <c r="C20" s="307"/>
      <c r="D20" s="200"/>
      <c r="E20" s="193"/>
      <c r="F20" s="203"/>
      <c r="G20" s="307"/>
      <c r="H20" s="200" t="s">
        <v>664</v>
      </c>
      <c r="I20" s="307">
        <v>5580.0800000000008</v>
      </c>
      <c r="J20" s="193" t="s">
        <v>615</v>
      </c>
      <c r="K20" s="193"/>
      <c r="L20" s="307"/>
      <c r="M20" s="207"/>
      <c r="N20" s="307">
        <f t="shared" si="2"/>
        <v>124051.42899999995</v>
      </c>
      <c r="O20" s="307">
        <f t="shared" si="3"/>
        <v>742461.92699999979</v>
      </c>
    </row>
    <row r="21" spans="1:16" x14ac:dyDescent="0.15">
      <c r="A21" s="193"/>
      <c r="B21" s="193"/>
      <c r="C21" s="307"/>
      <c r="D21" s="200"/>
      <c r="E21" s="193"/>
      <c r="F21" s="203"/>
      <c r="G21" s="307"/>
      <c r="H21" s="200" t="s">
        <v>665</v>
      </c>
      <c r="I21" s="307">
        <v>8949.89</v>
      </c>
      <c r="J21" s="193" t="s">
        <v>615</v>
      </c>
      <c r="K21" s="193"/>
      <c r="L21" s="307"/>
      <c r="M21" s="193"/>
      <c r="N21" s="307">
        <f t="shared" si="2"/>
        <v>115101.53899999995</v>
      </c>
      <c r="O21" s="307">
        <f t="shared" si="3"/>
        <v>733512.03699999978</v>
      </c>
    </row>
    <row r="22" spans="1:16" x14ac:dyDescent="0.15">
      <c r="A22" s="193"/>
      <c r="B22" s="193"/>
      <c r="C22" s="307"/>
      <c r="D22" s="200"/>
      <c r="E22" s="193"/>
      <c r="F22" s="203"/>
      <c r="G22" s="307"/>
      <c r="H22" s="200" t="s">
        <v>666</v>
      </c>
      <c r="I22" s="307">
        <v>7952.0199999999995</v>
      </c>
      <c r="J22" s="193" t="s">
        <v>615</v>
      </c>
      <c r="K22" s="193"/>
      <c r="L22" s="307"/>
      <c r="M22" s="193"/>
      <c r="N22" s="307">
        <f t="shared" si="2"/>
        <v>107149.51899999994</v>
      </c>
      <c r="O22" s="307">
        <f t="shared" si="3"/>
        <v>725560.01699999976</v>
      </c>
    </row>
    <row r="23" spans="1:16" x14ac:dyDescent="0.15">
      <c r="A23" s="193"/>
      <c r="B23" s="193"/>
      <c r="C23" s="307"/>
      <c r="D23" s="200"/>
      <c r="E23" s="193"/>
      <c r="F23" s="203"/>
      <c r="G23" s="307"/>
      <c r="H23" s="200" t="s">
        <v>667</v>
      </c>
      <c r="I23" s="307">
        <v>8195.51</v>
      </c>
      <c r="J23" s="193" t="s">
        <v>615</v>
      </c>
      <c r="K23" s="193"/>
      <c r="L23" s="307"/>
      <c r="M23" s="207"/>
      <c r="N23" s="307">
        <f t="shared" si="2"/>
        <v>98954.008999999947</v>
      </c>
      <c r="O23" s="307">
        <f t="shared" si="3"/>
        <v>717364.50699999975</v>
      </c>
    </row>
    <row r="24" spans="1:16" x14ac:dyDescent="0.15">
      <c r="A24" s="193"/>
      <c r="B24" s="198"/>
      <c r="C24" s="307"/>
      <c r="D24" s="200"/>
      <c r="E24" s="193"/>
      <c r="F24" s="203"/>
      <c r="G24" s="307"/>
      <c r="H24" s="200" t="s">
        <v>668</v>
      </c>
      <c r="I24" s="307">
        <v>10548.419999999998</v>
      </c>
      <c r="J24" s="193" t="s">
        <v>615</v>
      </c>
      <c r="K24" s="193"/>
      <c r="L24" s="307"/>
      <c r="M24" s="193"/>
      <c r="N24" s="307">
        <f t="shared" si="0"/>
        <v>88405.588999999949</v>
      </c>
      <c r="O24" s="307">
        <f t="shared" si="1"/>
        <v>706816.08699999971</v>
      </c>
    </row>
    <row r="25" spans="1:16" x14ac:dyDescent="0.15">
      <c r="A25" s="193"/>
      <c r="B25" s="198"/>
      <c r="C25" s="307"/>
      <c r="D25" s="200"/>
      <c r="E25" s="193"/>
      <c r="F25" s="203"/>
      <c r="G25" s="307"/>
      <c r="H25" s="200" t="s">
        <v>669</v>
      </c>
      <c r="I25" s="307">
        <v>4857.1400000000003</v>
      </c>
      <c r="J25" s="193" t="s">
        <v>615</v>
      </c>
      <c r="K25" s="193"/>
      <c r="L25" s="307"/>
      <c r="M25" s="193"/>
      <c r="N25" s="307">
        <f t="shared" si="0"/>
        <v>83548.44899999995</v>
      </c>
      <c r="O25" s="307">
        <f t="shared" si="1"/>
        <v>701958.94699999969</v>
      </c>
    </row>
    <row r="26" spans="1:16" x14ac:dyDescent="0.15">
      <c r="A26" s="193"/>
      <c r="B26" s="198"/>
      <c r="C26" s="307"/>
      <c r="D26" s="200"/>
      <c r="E26" s="193"/>
      <c r="F26" s="203"/>
      <c r="G26" s="307"/>
      <c r="H26" s="200" t="s">
        <v>670</v>
      </c>
      <c r="I26" s="307">
        <v>3968.53</v>
      </c>
      <c r="J26" s="193" t="s">
        <v>615</v>
      </c>
      <c r="K26" s="193"/>
      <c r="L26" s="307"/>
      <c r="M26" s="193"/>
      <c r="N26" s="307">
        <f t="shared" si="0"/>
        <v>79579.918999999951</v>
      </c>
      <c r="O26" s="307">
        <f t="shared" si="1"/>
        <v>697990.41699999967</v>
      </c>
    </row>
    <row r="27" spans="1:16" x14ac:dyDescent="0.15">
      <c r="A27" s="193"/>
      <c r="B27" s="198"/>
      <c r="C27" s="307"/>
      <c r="D27" s="200"/>
      <c r="E27" s="193"/>
      <c r="F27" s="205"/>
      <c r="G27" s="307"/>
      <c r="H27" s="200" t="s">
        <v>671</v>
      </c>
      <c r="I27" s="307">
        <v>30176.61</v>
      </c>
      <c r="J27" s="193" t="s">
        <v>615</v>
      </c>
      <c r="K27" s="193"/>
      <c r="L27" s="307"/>
      <c r="M27" s="207"/>
      <c r="N27" s="307">
        <f t="shared" si="0"/>
        <v>49403.30899999995</v>
      </c>
      <c r="O27" s="307">
        <f t="shared" si="1"/>
        <v>667813.80699999968</v>
      </c>
      <c r="P27" s="259"/>
    </row>
    <row r="28" spans="1:16" x14ac:dyDescent="0.15">
      <c r="A28" s="193"/>
      <c r="B28" s="198"/>
      <c r="C28" s="307"/>
      <c r="D28" s="200" t="s">
        <v>672</v>
      </c>
      <c r="E28" s="193" t="s">
        <v>54</v>
      </c>
      <c r="F28" s="205" t="s">
        <v>688</v>
      </c>
      <c r="G28" s="307">
        <v>134926</v>
      </c>
      <c r="H28" s="200" t="s">
        <v>672</v>
      </c>
      <c r="I28" s="307">
        <v>35235.81</v>
      </c>
      <c r="J28" s="193" t="s">
        <v>615</v>
      </c>
      <c r="K28" s="193"/>
      <c r="L28" s="307"/>
      <c r="M28" s="193"/>
      <c r="N28" s="307">
        <f t="shared" si="0"/>
        <v>14167.498999999953</v>
      </c>
      <c r="O28" s="307">
        <f t="shared" si="1"/>
        <v>767503.99699999974</v>
      </c>
      <c r="P28" s="259"/>
    </row>
    <row r="29" spans="1:16" x14ac:dyDescent="0.15">
      <c r="A29" s="193"/>
      <c r="B29" s="198"/>
      <c r="C29" s="307"/>
      <c r="D29" s="200"/>
      <c r="E29" s="193"/>
      <c r="F29" s="205"/>
      <c r="G29" s="307"/>
      <c r="H29" s="200" t="s">
        <v>673</v>
      </c>
      <c r="I29" s="307">
        <v>4106.6600000000008</v>
      </c>
      <c r="J29" s="193" t="s">
        <v>615</v>
      </c>
      <c r="K29" s="193"/>
      <c r="L29" s="307"/>
      <c r="M29" s="193"/>
      <c r="N29" s="307">
        <f t="shared" si="0"/>
        <v>10060.838999999953</v>
      </c>
      <c r="O29" s="307">
        <f t="shared" si="1"/>
        <v>763397.33699999971</v>
      </c>
      <c r="P29" s="259"/>
    </row>
    <row r="30" spans="1:16" x14ac:dyDescent="0.15">
      <c r="A30" s="193"/>
      <c r="B30" s="198"/>
      <c r="C30" s="307"/>
      <c r="D30" s="200"/>
      <c r="E30" s="193"/>
      <c r="F30" s="205"/>
      <c r="G30" s="307"/>
      <c r="H30" s="200" t="s">
        <v>674</v>
      </c>
      <c r="I30" s="307">
        <v>6091.4799999999987</v>
      </c>
      <c r="J30" s="193" t="s">
        <v>615</v>
      </c>
      <c r="K30" s="193"/>
      <c r="L30" s="307">
        <v>3969.36</v>
      </c>
      <c r="M30" s="193" t="s">
        <v>615</v>
      </c>
      <c r="N30" s="307">
        <f t="shared" si="0"/>
        <v>-1.0000000461332093E-3</v>
      </c>
      <c r="O30" s="307">
        <f t="shared" si="1"/>
        <v>753336.49699999974</v>
      </c>
      <c r="P30" s="259"/>
    </row>
    <row r="31" spans="1:16" x14ac:dyDescent="0.15">
      <c r="A31" s="193"/>
      <c r="B31" s="198"/>
      <c r="C31" s="307"/>
      <c r="D31" s="200"/>
      <c r="E31" s="193"/>
      <c r="F31" s="205"/>
      <c r="G31" s="307"/>
      <c r="H31" s="200" t="s">
        <v>674</v>
      </c>
      <c r="I31" s="307"/>
      <c r="J31" s="193"/>
      <c r="K31" s="193"/>
      <c r="L31" s="307">
        <v>85506.14</v>
      </c>
      <c r="M31" s="193" t="s">
        <v>616</v>
      </c>
      <c r="N31" s="307">
        <f>C9+N30-I31-L31</f>
        <v>173050.35699999996</v>
      </c>
      <c r="O31" s="307">
        <f t="shared" ref="O31:O36" si="4">O30+G31-I31-L31</f>
        <v>667830.35699999973</v>
      </c>
      <c r="P31" s="259"/>
    </row>
    <row r="32" spans="1:16" x14ac:dyDescent="0.15">
      <c r="A32" s="193"/>
      <c r="B32" s="198"/>
      <c r="C32" s="307"/>
      <c r="D32" s="200"/>
      <c r="E32" s="193"/>
      <c r="F32" s="205"/>
      <c r="G32" s="307"/>
      <c r="H32" s="200" t="s">
        <v>675</v>
      </c>
      <c r="I32" s="307">
        <v>4986.92</v>
      </c>
      <c r="J32" s="193" t="s">
        <v>616</v>
      </c>
      <c r="K32" s="193"/>
      <c r="L32" s="307"/>
      <c r="M32" s="193"/>
      <c r="N32" s="307">
        <f t="shared" ref="N32:N36" si="5">+N31-I32-L32</f>
        <v>168063.43699999995</v>
      </c>
      <c r="O32" s="307">
        <f t="shared" si="4"/>
        <v>662843.43699999969</v>
      </c>
      <c r="P32" s="259"/>
    </row>
    <row r="33" spans="1:16" x14ac:dyDescent="0.15">
      <c r="A33" s="193"/>
      <c r="B33" s="198"/>
      <c r="C33" s="307"/>
      <c r="D33" s="200"/>
      <c r="E33" s="193"/>
      <c r="F33" s="205"/>
      <c r="G33" s="307"/>
      <c r="H33" s="200" t="s">
        <v>676</v>
      </c>
      <c r="I33" s="307">
        <v>4141.1099999999997</v>
      </c>
      <c r="J33" s="193" t="s">
        <v>616</v>
      </c>
      <c r="K33" s="193"/>
      <c r="L33" s="307"/>
      <c r="M33" s="193"/>
      <c r="N33" s="307">
        <f t="shared" si="5"/>
        <v>163922.32699999996</v>
      </c>
      <c r="O33" s="307">
        <f t="shared" si="4"/>
        <v>658702.3269999997</v>
      </c>
      <c r="P33" s="259"/>
    </row>
    <row r="34" spans="1:16" x14ac:dyDescent="0.15">
      <c r="A34" s="193"/>
      <c r="B34" s="198"/>
      <c r="C34" s="307"/>
      <c r="D34" s="200"/>
      <c r="E34" s="193"/>
      <c r="F34" s="203"/>
      <c r="G34" s="307"/>
      <c r="H34" s="200" t="s">
        <v>677</v>
      </c>
      <c r="I34" s="307">
        <v>12185.880000000001</v>
      </c>
      <c r="J34" s="193" t="s">
        <v>616</v>
      </c>
      <c r="K34" s="193"/>
      <c r="L34" s="307">
        <v>4727.68</v>
      </c>
      <c r="M34" s="193" t="s">
        <v>616</v>
      </c>
      <c r="N34" s="307">
        <f t="shared" si="5"/>
        <v>147008.76699999996</v>
      </c>
      <c r="O34" s="307">
        <f t="shared" si="4"/>
        <v>641788.76699999964</v>
      </c>
      <c r="P34" s="259"/>
    </row>
    <row r="35" spans="1:16" x14ac:dyDescent="0.15">
      <c r="A35" s="193"/>
      <c r="B35" s="198"/>
      <c r="C35" s="307"/>
      <c r="D35" s="200"/>
      <c r="E35" s="193"/>
      <c r="F35" s="205"/>
      <c r="G35" s="307"/>
      <c r="H35" s="200" t="s">
        <v>678</v>
      </c>
      <c r="I35" s="307">
        <v>5887.02</v>
      </c>
      <c r="J35" s="193" t="s">
        <v>616</v>
      </c>
      <c r="K35" s="193"/>
      <c r="L35" s="307"/>
      <c r="M35" s="193"/>
      <c r="N35" s="307">
        <f t="shared" si="5"/>
        <v>141121.74699999997</v>
      </c>
      <c r="O35" s="307">
        <f t="shared" si="4"/>
        <v>635901.74699999962</v>
      </c>
      <c r="P35" s="259"/>
    </row>
    <row r="36" spans="1:16" x14ac:dyDescent="0.15">
      <c r="A36" s="193"/>
      <c r="B36" s="198"/>
      <c r="C36" s="307"/>
      <c r="D36" s="200" t="s">
        <v>679</v>
      </c>
      <c r="E36" s="193" t="s">
        <v>54</v>
      </c>
      <c r="F36" s="205" t="s">
        <v>689</v>
      </c>
      <c r="G36" s="307">
        <v>134815</v>
      </c>
      <c r="H36" s="200" t="s">
        <v>679</v>
      </c>
      <c r="I36" s="307">
        <v>6841.5099999999993</v>
      </c>
      <c r="J36" s="193" t="s">
        <v>616</v>
      </c>
      <c r="K36" s="193"/>
      <c r="L36" s="307"/>
      <c r="M36" s="193"/>
      <c r="N36" s="307">
        <f t="shared" si="5"/>
        <v>134280.23699999996</v>
      </c>
      <c r="O36" s="307">
        <f t="shared" si="4"/>
        <v>763875.23699999962</v>
      </c>
      <c r="P36" s="259"/>
    </row>
    <row r="37" spans="1:16" x14ac:dyDescent="0.15">
      <c r="A37" s="193"/>
      <c r="B37" s="198"/>
      <c r="C37" s="307"/>
      <c r="D37" s="200" t="s">
        <v>680</v>
      </c>
      <c r="E37" s="193" t="s">
        <v>54</v>
      </c>
      <c r="F37" s="205" t="s">
        <v>690</v>
      </c>
      <c r="G37" s="307">
        <v>134778</v>
      </c>
      <c r="H37" s="200" t="s">
        <v>680</v>
      </c>
      <c r="I37" s="307">
        <v>6672.8</v>
      </c>
      <c r="J37" s="193" t="s">
        <v>616</v>
      </c>
      <c r="K37" s="193"/>
      <c r="L37" s="307">
        <v>129.76</v>
      </c>
      <c r="M37" s="193" t="s">
        <v>616</v>
      </c>
      <c r="N37" s="307">
        <f t="shared" si="0"/>
        <v>127477.67699999997</v>
      </c>
      <c r="O37" s="307">
        <f t="shared" si="1"/>
        <v>891850.67699999956</v>
      </c>
      <c r="P37" s="259"/>
    </row>
    <row r="38" spans="1:16" x14ac:dyDescent="0.15">
      <c r="A38" s="193"/>
      <c r="B38" s="198"/>
      <c r="C38" s="307"/>
      <c r="D38" s="200"/>
      <c r="E38" s="193"/>
      <c r="F38" s="203"/>
      <c r="G38" s="307"/>
      <c r="H38" s="200" t="s">
        <v>681</v>
      </c>
      <c r="I38" s="307">
        <v>8715.0500000000011</v>
      </c>
      <c r="J38" s="193" t="s">
        <v>616</v>
      </c>
      <c r="K38" s="193"/>
      <c r="L38" s="307"/>
      <c r="M38" s="193"/>
      <c r="N38" s="307">
        <f t="shared" si="0"/>
        <v>118762.62699999996</v>
      </c>
      <c r="O38" s="307">
        <f t="shared" si="1"/>
        <v>883135.62699999951</v>
      </c>
      <c r="P38" s="259"/>
    </row>
    <row r="39" spans="1:16" x14ac:dyDescent="0.15">
      <c r="A39" s="193"/>
      <c r="B39" s="198"/>
      <c r="C39" s="307"/>
      <c r="D39" s="200"/>
      <c r="E39" s="193"/>
      <c r="F39" s="203"/>
      <c r="G39" s="307"/>
      <c r="H39" s="200" t="s">
        <v>682</v>
      </c>
      <c r="I39" s="307">
        <v>5043.2699999999995</v>
      </c>
      <c r="J39" s="193" t="s">
        <v>616</v>
      </c>
      <c r="K39" s="193"/>
      <c r="L39" s="307"/>
      <c r="M39" s="193"/>
      <c r="N39" s="307">
        <f t="shared" si="0"/>
        <v>113719.35699999996</v>
      </c>
      <c r="O39" s="307">
        <f t="shared" si="1"/>
        <v>878092.35699999949</v>
      </c>
      <c r="P39" s="259"/>
    </row>
    <row r="40" spans="1:16" x14ac:dyDescent="0.15">
      <c r="A40" s="193"/>
      <c r="B40" s="198"/>
      <c r="C40" s="307"/>
      <c r="D40" s="200"/>
      <c r="E40" s="193"/>
      <c r="F40" s="203"/>
      <c r="G40" s="307"/>
      <c r="H40" s="200" t="s">
        <v>683</v>
      </c>
      <c r="I40" s="307">
        <v>4401.5</v>
      </c>
      <c r="J40" s="193" t="s">
        <v>616</v>
      </c>
      <c r="K40" s="193"/>
      <c r="L40" s="307"/>
      <c r="M40" s="193"/>
      <c r="N40" s="307">
        <f t="shared" si="0"/>
        <v>109317.85699999996</v>
      </c>
      <c r="O40" s="307">
        <f t="shared" si="1"/>
        <v>873690.85699999949</v>
      </c>
      <c r="P40" s="259"/>
    </row>
    <row r="41" spans="1:16" x14ac:dyDescent="0.15">
      <c r="A41" s="193"/>
      <c r="B41" s="198"/>
      <c r="C41" s="307"/>
      <c r="D41" s="200"/>
      <c r="E41" s="193"/>
      <c r="F41" s="203"/>
      <c r="G41" s="307"/>
      <c r="H41" s="200" t="s">
        <v>684</v>
      </c>
      <c r="I41" s="307">
        <v>24101.569999999996</v>
      </c>
      <c r="J41" s="193" t="s">
        <v>616</v>
      </c>
      <c r="K41" s="193"/>
      <c r="L41" s="307">
        <v>53186.5</v>
      </c>
      <c r="M41" s="193" t="s">
        <v>616</v>
      </c>
      <c r="N41" s="307">
        <f t="shared" si="0"/>
        <v>32029.786999999968</v>
      </c>
      <c r="O41" s="307">
        <f t="shared" si="1"/>
        <v>796402.78699999955</v>
      </c>
      <c r="P41" s="259"/>
    </row>
    <row r="42" spans="1:16" x14ac:dyDescent="0.15">
      <c r="A42" s="193"/>
      <c r="B42" s="198"/>
      <c r="C42" s="307"/>
      <c r="D42" s="200"/>
      <c r="E42" s="193"/>
      <c r="F42" s="203"/>
      <c r="G42" s="307"/>
      <c r="H42" s="200" t="s">
        <v>685</v>
      </c>
      <c r="I42" s="307">
        <v>22831.91</v>
      </c>
      <c r="J42" s="193" t="s">
        <v>616</v>
      </c>
      <c r="K42" s="193"/>
      <c r="L42" s="307"/>
      <c r="M42" s="193"/>
      <c r="N42" s="307">
        <f t="shared" si="0"/>
        <v>9197.8769999999677</v>
      </c>
      <c r="O42" s="307">
        <f t="shared" si="1"/>
        <v>773570.87699999951</v>
      </c>
      <c r="P42" s="259"/>
    </row>
    <row r="43" spans="1:16" x14ac:dyDescent="0.15">
      <c r="A43" s="193"/>
      <c r="B43" s="198"/>
      <c r="C43" s="307"/>
      <c r="D43" s="200"/>
      <c r="E43" s="193"/>
      <c r="F43" s="203"/>
      <c r="G43" s="307"/>
      <c r="H43" s="200" t="s">
        <v>686</v>
      </c>
      <c r="I43" s="307">
        <v>9197.8799999999992</v>
      </c>
      <c r="J43" s="193" t="s">
        <v>616</v>
      </c>
      <c r="K43" s="193"/>
      <c r="L43" s="307"/>
      <c r="M43" s="193"/>
      <c r="N43" s="307">
        <f t="shared" ref="N43:N106" si="6">+N42-I43-L43</f>
        <v>-3.0000000315340003E-3</v>
      </c>
      <c r="O43" s="307">
        <f t="shared" ref="O43:O106" si="7">O42+G43-I43-L43</f>
        <v>764372.99699999951</v>
      </c>
      <c r="P43" s="259"/>
    </row>
    <row r="44" spans="1:16" x14ac:dyDescent="0.15">
      <c r="A44" s="193"/>
      <c r="B44" s="198"/>
      <c r="C44" s="307"/>
      <c r="D44" s="200"/>
      <c r="E44" s="193"/>
      <c r="F44" s="203"/>
      <c r="G44" s="307"/>
      <c r="H44" s="200" t="s">
        <v>686</v>
      </c>
      <c r="I44" s="307">
        <v>73.11</v>
      </c>
      <c r="J44" s="193" t="s">
        <v>653</v>
      </c>
      <c r="K44" s="193"/>
      <c r="L44" s="307"/>
      <c r="M44" s="193"/>
      <c r="N44" s="307">
        <f>C10+N43-I44-L44</f>
        <v>89808.886999999973</v>
      </c>
      <c r="O44" s="307">
        <f t="shared" si="7"/>
        <v>764299.88699999952</v>
      </c>
      <c r="P44" s="259"/>
    </row>
    <row r="45" spans="1:16" x14ac:dyDescent="0.15">
      <c r="A45" s="193"/>
      <c r="B45" s="198"/>
      <c r="C45" s="307"/>
      <c r="D45" s="200"/>
      <c r="E45" s="193"/>
      <c r="F45" s="203"/>
      <c r="G45" s="307"/>
      <c r="H45" s="200" t="s">
        <v>687</v>
      </c>
      <c r="I45" s="307">
        <v>4224.7000000000007</v>
      </c>
      <c r="J45" s="193" t="s">
        <v>653</v>
      </c>
      <c r="K45" s="193"/>
      <c r="L45" s="307">
        <v>49524.480000000003</v>
      </c>
      <c r="M45" s="193" t="s">
        <v>653</v>
      </c>
      <c r="N45" s="307">
        <f t="shared" si="6"/>
        <v>36059.706999999973</v>
      </c>
      <c r="O45" s="307">
        <f t="shared" si="7"/>
        <v>710550.70699999959</v>
      </c>
      <c r="P45" s="259"/>
    </row>
    <row r="46" spans="1:16" hidden="1" x14ac:dyDescent="0.15">
      <c r="A46" s="193"/>
      <c r="B46" s="198"/>
      <c r="C46" s="307"/>
      <c r="D46" s="200"/>
      <c r="E46" s="193"/>
      <c r="F46" s="203"/>
      <c r="G46" s="307"/>
      <c r="H46" s="200"/>
      <c r="I46" s="307"/>
      <c r="J46" s="193"/>
      <c r="K46" s="193"/>
      <c r="L46" s="307"/>
      <c r="M46" s="193"/>
      <c r="N46" s="307">
        <f t="shared" si="6"/>
        <v>36059.706999999973</v>
      </c>
      <c r="O46" s="307">
        <f t="shared" si="7"/>
        <v>710550.70699999959</v>
      </c>
      <c r="P46" s="259"/>
    </row>
    <row r="47" spans="1:16" hidden="1" x14ac:dyDescent="0.15">
      <c r="A47" s="193"/>
      <c r="B47" s="198"/>
      <c r="C47" s="307"/>
      <c r="D47" s="200"/>
      <c r="E47" s="193"/>
      <c r="F47" s="203"/>
      <c r="G47" s="307"/>
      <c r="H47" s="200"/>
      <c r="I47" s="307"/>
      <c r="J47" s="193"/>
      <c r="K47" s="193"/>
      <c r="L47" s="307"/>
      <c r="M47" s="205"/>
      <c r="N47" s="307">
        <f t="shared" si="6"/>
        <v>36059.706999999973</v>
      </c>
      <c r="O47" s="307">
        <f t="shared" si="7"/>
        <v>710550.70699999959</v>
      </c>
      <c r="P47" s="259"/>
    </row>
    <row r="48" spans="1:16" hidden="1" x14ac:dyDescent="0.15">
      <c r="A48" s="193"/>
      <c r="B48" s="198"/>
      <c r="C48" s="307"/>
      <c r="D48" s="200"/>
      <c r="E48" s="193"/>
      <c r="F48" s="203"/>
      <c r="G48" s="307"/>
      <c r="H48" s="200"/>
      <c r="I48" s="307"/>
      <c r="J48" s="193"/>
      <c r="K48" s="193"/>
      <c r="L48" s="307"/>
      <c r="M48" s="205"/>
      <c r="N48" s="307">
        <f t="shared" si="6"/>
        <v>36059.706999999973</v>
      </c>
      <c r="O48" s="307">
        <f t="shared" si="7"/>
        <v>710550.70699999959</v>
      </c>
      <c r="P48" s="259"/>
    </row>
    <row r="49" spans="1:16" hidden="1" x14ac:dyDescent="0.15">
      <c r="A49" s="193"/>
      <c r="B49" s="198"/>
      <c r="C49" s="307"/>
      <c r="D49" s="200"/>
      <c r="E49" s="193"/>
      <c r="F49" s="203"/>
      <c r="G49" s="307"/>
      <c r="H49" s="200"/>
      <c r="I49" s="307"/>
      <c r="J49" s="193"/>
      <c r="K49" s="193"/>
      <c r="L49" s="307"/>
      <c r="M49" s="193"/>
      <c r="N49" s="307">
        <f t="shared" si="6"/>
        <v>36059.706999999973</v>
      </c>
      <c r="O49" s="307">
        <f t="shared" si="7"/>
        <v>710550.70699999959</v>
      </c>
      <c r="P49" s="259"/>
    </row>
    <row r="50" spans="1:16" hidden="1" x14ac:dyDescent="0.15">
      <c r="A50" s="193"/>
      <c r="B50" s="198"/>
      <c r="C50" s="307"/>
      <c r="D50" s="200"/>
      <c r="E50" s="193"/>
      <c r="F50" s="205"/>
      <c r="G50" s="307"/>
      <c r="H50" s="200"/>
      <c r="I50" s="307"/>
      <c r="J50" s="193"/>
      <c r="K50" s="193"/>
      <c r="L50" s="307"/>
      <c r="M50" s="193"/>
      <c r="N50" s="307">
        <f t="shared" si="6"/>
        <v>36059.706999999973</v>
      </c>
      <c r="O50" s="307">
        <f t="shared" si="7"/>
        <v>710550.70699999959</v>
      </c>
      <c r="P50" s="259"/>
    </row>
    <row r="51" spans="1:16" hidden="1" x14ac:dyDescent="0.15">
      <c r="A51" s="193"/>
      <c r="B51" s="198"/>
      <c r="C51" s="307"/>
      <c r="D51" s="200"/>
      <c r="E51" s="193"/>
      <c r="F51" s="205"/>
      <c r="G51" s="307"/>
      <c r="H51" s="200"/>
      <c r="I51" s="307"/>
      <c r="J51" s="193"/>
      <c r="K51" s="193"/>
      <c r="L51" s="307"/>
      <c r="M51" s="193"/>
      <c r="N51" s="307">
        <f t="shared" si="6"/>
        <v>36059.706999999973</v>
      </c>
      <c r="O51" s="307">
        <f t="shared" si="7"/>
        <v>710550.70699999959</v>
      </c>
      <c r="P51" s="259"/>
    </row>
    <row r="52" spans="1:16" hidden="1" x14ac:dyDescent="0.15">
      <c r="A52" s="193"/>
      <c r="B52" s="198"/>
      <c r="C52" s="307"/>
      <c r="D52" s="200"/>
      <c r="E52" s="193"/>
      <c r="F52" s="205"/>
      <c r="G52" s="307"/>
      <c r="H52" s="200"/>
      <c r="I52" s="307"/>
      <c r="J52" s="193"/>
      <c r="K52" s="193"/>
      <c r="L52" s="307"/>
      <c r="M52" s="193"/>
      <c r="N52" s="307">
        <f t="shared" si="6"/>
        <v>36059.706999999973</v>
      </c>
      <c r="O52" s="307">
        <f t="shared" si="7"/>
        <v>710550.70699999959</v>
      </c>
      <c r="P52" s="259"/>
    </row>
    <row r="53" spans="1:16" hidden="1" x14ac:dyDescent="0.15">
      <c r="A53" s="193"/>
      <c r="B53" s="198"/>
      <c r="C53" s="307"/>
      <c r="D53" s="200"/>
      <c r="E53" s="193"/>
      <c r="F53" s="205"/>
      <c r="G53" s="307"/>
      <c r="H53" s="200"/>
      <c r="I53" s="307"/>
      <c r="J53" s="193"/>
      <c r="K53" s="193"/>
      <c r="L53" s="307"/>
      <c r="M53" s="193"/>
      <c r="N53" s="307">
        <f t="shared" si="6"/>
        <v>36059.706999999973</v>
      </c>
      <c r="O53" s="307">
        <f t="shared" si="7"/>
        <v>710550.70699999959</v>
      </c>
      <c r="P53" s="259"/>
    </row>
    <row r="54" spans="1:16" hidden="1" x14ac:dyDescent="0.15">
      <c r="A54" s="193"/>
      <c r="B54" s="198"/>
      <c r="C54" s="307"/>
      <c r="D54" s="200"/>
      <c r="E54" s="193"/>
      <c r="F54" s="203"/>
      <c r="G54" s="307"/>
      <c r="H54" s="200"/>
      <c r="I54" s="307"/>
      <c r="J54" s="193"/>
      <c r="K54" s="193"/>
      <c r="L54" s="307"/>
      <c r="M54" s="193"/>
      <c r="N54" s="307">
        <f t="shared" si="6"/>
        <v>36059.706999999973</v>
      </c>
      <c r="O54" s="307">
        <f t="shared" si="7"/>
        <v>710550.70699999959</v>
      </c>
    </row>
    <row r="55" spans="1:16" hidden="1" x14ac:dyDescent="0.15">
      <c r="A55" s="193"/>
      <c r="B55" s="198"/>
      <c r="C55" s="307"/>
      <c r="D55" s="200"/>
      <c r="E55" s="193"/>
      <c r="F55" s="203"/>
      <c r="G55" s="307"/>
      <c r="H55" s="200"/>
      <c r="I55" s="307"/>
      <c r="J55" s="193"/>
      <c r="K55" s="193"/>
      <c r="L55" s="307"/>
      <c r="M55" s="193"/>
      <c r="N55" s="307">
        <f t="shared" si="6"/>
        <v>36059.706999999973</v>
      </c>
      <c r="O55" s="307">
        <f t="shared" si="7"/>
        <v>710550.70699999959</v>
      </c>
    </row>
    <row r="56" spans="1:16" hidden="1" x14ac:dyDescent="0.15">
      <c r="A56" s="193"/>
      <c r="B56" s="198"/>
      <c r="C56" s="307"/>
      <c r="D56" s="200"/>
      <c r="E56" s="193"/>
      <c r="F56" s="205"/>
      <c r="G56" s="307"/>
      <c r="H56" s="200"/>
      <c r="I56" s="307"/>
      <c r="J56" s="193"/>
      <c r="K56" s="193"/>
      <c r="L56" s="307"/>
      <c r="M56" s="207"/>
      <c r="N56" s="307">
        <f t="shared" si="6"/>
        <v>36059.706999999973</v>
      </c>
      <c r="O56" s="307">
        <f t="shared" si="7"/>
        <v>710550.70699999959</v>
      </c>
    </row>
    <row r="57" spans="1:16" hidden="1" x14ac:dyDescent="0.15">
      <c r="A57" s="193"/>
      <c r="B57" s="198"/>
      <c r="C57" s="307"/>
      <c r="D57" s="200"/>
      <c r="E57" s="193"/>
      <c r="F57" s="205"/>
      <c r="G57" s="307"/>
      <c r="H57" s="200"/>
      <c r="I57" s="307"/>
      <c r="J57" s="193"/>
      <c r="K57" s="193"/>
      <c r="L57" s="307"/>
      <c r="M57" s="193"/>
      <c r="N57" s="307">
        <f t="shared" si="6"/>
        <v>36059.706999999973</v>
      </c>
      <c r="O57" s="307">
        <f t="shared" si="7"/>
        <v>710550.70699999959</v>
      </c>
      <c r="P57" s="259"/>
    </row>
    <row r="58" spans="1:16" hidden="1" x14ac:dyDescent="0.15">
      <c r="A58" s="193"/>
      <c r="B58" s="198"/>
      <c r="C58" s="307"/>
      <c r="D58" s="200"/>
      <c r="E58" s="193"/>
      <c r="F58" s="205"/>
      <c r="G58" s="307"/>
      <c r="H58" s="200"/>
      <c r="I58" s="307"/>
      <c r="J58" s="193"/>
      <c r="K58" s="193"/>
      <c r="L58" s="307"/>
      <c r="M58" s="193"/>
      <c r="N58" s="307">
        <f t="shared" si="6"/>
        <v>36059.706999999973</v>
      </c>
      <c r="O58" s="307">
        <f t="shared" si="7"/>
        <v>710550.70699999959</v>
      </c>
      <c r="P58" s="259"/>
    </row>
    <row r="59" spans="1:16" hidden="1" x14ac:dyDescent="0.15">
      <c r="A59" s="193"/>
      <c r="B59" s="198"/>
      <c r="C59" s="307"/>
      <c r="D59" s="200"/>
      <c r="E59" s="193"/>
      <c r="F59" s="205"/>
      <c r="G59" s="307"/>
      <c r="H59" s="200"/>
      <c r="I59" s="307"/>
      <c r="J59" s="193"/>
      <c r="K59" s="193"/>
      <c r="L59" s="307"/>
      <c r="M59" s="193"/>
      <c r="N59" s="307">
        <f t="shared" si="6"/>
        <v>36059.706999999973</v>
      </c>
      <c r="O59" s="307">
        <f t="shared" si="7"/>
        <v>710550.70699999959</v>
      </c>
      <c r="P59" s="259"/>
    </row>
    <row r="60" spans="1:16" hidden="1" x14ac:dyDescent="0.15">
      <c r="A60" s="193"/>
      <c r="B60" s="198"/>
      <c r="C60" s="307"/>
      <c r="D60" s="200"/>
      <c r="E60" s="193"/>
      <c r="F60" s="205"/>
      <c r="G60" s="307"/>
      <c r="H60" s="200"/>
      <c r="I60" s="307"/>
      <c r="J60" s="193"/>
      <c r="K60" s="193"/>
      <c r="L60" s="307"/>
      <c r="M60" s="193"/>
      <c r="N60" s="307">
        <f t="shared" si="6"/>
        <v>36059.706999999973</v>
      </c>
      <c r="O60" s="307">
        <f t="shared" si="7"/>
        <v>710550.70699999959</v>
      </c>
      <c r="P60" s="259"/>
    </row>
    <row r="61" spans="1:16" hidden="1" x14ac:dyDescent="0.15">
      <c r="A61" s="193"/>
      <c r="B61" s="198"/>
      <c r="C61" s="307"/>
      <c r="D61" s="200"/>
      <c r="E61" s="193"/>
      <c r="F61" s="205"/>
      <c r="G61" s="307"/>
      <c r="H61" s="200"/>
      <c r="I61" s="307"/>
      <c r="J61" s="193"/>
      <c r="K61" s="193"/>
      <c r="L61" s="307"/>
      <c r="M61" s="205"/>
      <c r="N61" s="307">
        <f t="shared" si="6"/>
        <v>36059.706999999973</v>
      </c>
      <c r="O61" s="307">
        <f t="shared" si="7"/>
        <v>710550.70699999959</v>
      </c>
      <c r="P61" s="259"/>
    </row>
    <row r="62" spans="1:16" hidden="1" x14ac:dyDescent="0.15">
      <c r="A62" s="193"/>
      <c r="B62" s="208"/>
      <c r="C62" s="307"/>
      <c r="D62" s="200"/>
      <c r="E62" s="193"/>
      <c r="F62" s="209"/>
      <c r="G62" s="307"/>
      <c r="H62" s="200"/>
      <c r="I62" s="307"/>
      <c r="J62" s="193"/>
      <c r="K62" s="193"/>
      <c r="L62" s="307"/>
      <c r="M62" s="193"/>
      <c r="N62" s="307">
        <f t="shared" si="6"/>
        <v>36059.706999999973</v>
      </c>
      <c r="O62" s="307">
        <f t="shared" si="7"/>
        <v>710550.70699999959</v>
      </c>
    </row>
    <row r="63" spans="1:16" hidden="1" x14ac:dyDescent="0.15">
      <c r="A63" s="193"/>
      <c r="B63" s="208"/>
      <c r="C63" s="307"/>
      <c r="D63" s="200"/>
      <c r="E63" s="193"/>
      <c r="F63" s="209"/>
      <c r="G63" s="307"/>
      <c r="H63" s="200"/>
      <c r="I63" s="307"/>
      <c r="J63" s="193"/>
      <c r="K63" s="193"/>
      <c r="L63" s="307"/>
      <c r="M63" s="193"/>
      <c r="N63" s="307">
        <f t="shared" si="6"/>
        <v>36059.706999999973</v>
      </c>
      <c r="O63" s="307">
        <f t="shared" si="7"/>
        <v>710550.70699999959</v>
      </c>
    </row>
    <row r="64" spans="1:16" hidden="1" x14ac:dyDescent="0.15">
      <c r="A64" s="193"/>
      <c r="B64" s="208"/>
      <c r="C64" s="307"/>
      <c r="D64" s="200"/>
      <c r="E64" s="193"/>
      <c r="F64" s="209"/>
      <c r="G64" s="307"/>
      <c r="H64" s="200"/>
      <c r="I64" s="307"/>
      <c r="J64" s="193"/>
      <c r="K64" s="193"/>
      <c r="L64" s="307"/>
      <c r="M64" s="193"/>
      <c r="N64" s="307">
        <f t="shared" si="6"/>
        <v>36059.706999999973</v>
      </c>
      <c r="O64" s="307">
        <f t="shared" si="7"/>
        <v>710550.70699999959</v>
      </c>
    </row>
    <row r="65" spans="1:16" hidden="1" x14ac:dyDescent="0.15">
      <c r="A65" s="193"/>
      <c r="B65" s="208"/>
      <c r="C65" s="307"/>
      <c r="D65" s="200"/>
      <c r="E65" s="193"/>
      <c r="F65" s="209"/>
      <c r="G65" s="307"/>
      <c r="H65" s="200"/>
      <c r="I65" s="307"/>
      <c r="J65" s="205"/>
      <c r="K65" s="193"/>
      <c r="L65" s="307"/>
      <c r="M65" s="193"/>
      <c r="N65" s="307">
        <f t="shared" si="6"/>
        <v>36059.706999999973</v>
      </c>
      <c r="O65" s="307">
        <f t="shared" si="7"/>
        <v>710550.70699999959</v>
      </c>
    </row>
    <row r="66" spans="1:16" hidden="1" x14ac:dyDescent="0.15">
      <c r="A66" s="193"/>
      <c r="B66" s="210"/>
      <c r="C66" s="307"/>
      <c r="D66" s="204"/>
      <c r="E66" s="203"/>
      <c r="F66" s="193"/>
      <c r="G66" s="307"/>
      <c r="H66" s="200"/>
      <c r="I66" s="307"/>
      <c r="J66" s="193"/>
      <c r="K66" s="193"/>
      <c r="L66" s="307"/>
      <c r="M66" s="205"/>
      <c r="N66" s="307">
        <f t="shared" si="6"/>
        <v>36059.706999999973</v>
      </c>
      <c r="O66" s="307">
        <f t="shared" si="7"/>
        <v>710550.70699999959</v>
      </c>
      <c r="P66" s="259"/>
    </row>
    <row r="67" spans="1:16" hidden="1" x14ac:dyDescent="0.15">
      <c r="A67" s="193"/>
      <c r="B67" s="210"/>
      <c r="C67" s="307"/>
      <c r="D67" s="204"/>
      <c r="E67" s="203"/>
      <c r="F67" s="193"/>
      <c r="G67" s="307"/>
      <c r="H67" s="200"/>
      <c r="I67" s="307"/>
      <c r="J67" s="193"/>
      <c r="K67" s="193"/>
      <c r="L67" s="307"/>
      <c r="M67" s="207"/>
      <c r="N67" s="307">
        <f t="shared" si="6"/>
        <v>36059.706999999973</v>
      </c>
      <c r="O67" s="307">
        <f t="shared" si="7"/>
        <v>710550.70699999959</v>
      </c>
      <c r="P67" s="259"/>
    </row>
    <row r="68" spans="1:16" hidden="1" x14ac:dyDescent="0.15">
      <c r="A68" s="193"/>
      <c r="B68" s="210"/>
      <c r="C68" s="307"/>
      <c r="D68" s="200"/>
      <c r="E68" s="193"/>
      <c r="F68" s="203"/>
      <c r="G68" s="307"/>
      <c r="H68" s="200"/>
      <c r="I68" s="307"/>
      <c r="J68" s="193"/>
      <c r="K68" s="193"/>
      <c r="L68" s="307"/>
      <c r="M68" s="207"/>
      <c r="N68" s="307">
        <f t="shared" si="6"/>
        <v>36059.706999999973</v>
      </c>
      <c r="O68" s="307">
        <f t="shared" si="7"/>
        <v>710550.70699999959</v>
      </c>
    </row>
    <row r="69" spans="1:16" hidden="1" x14ac:dyDescent="0.15">
      <c r="A69" s="193"/>
      <c r="B69" s="210"/>
      <c r="C69" s="307"/>
      <c r="D69" s="200"/>
      <c r="E69" s="193"/>
      <c r="F69" s="203"/>
      <c r="G69" s="307"/>
      <c r="H69" s="200"/>
      <c r="I69" s="307"/>
      <c r="J69" s="193"/>
      <c r="K69" s="193"/>
      <c r="L69" s="307"/>
      <c r="M69" s="207"/>
      <c r="N69" s="307">
        <f t="shared" si="6"/>
        <v>36059.706999999973</v>
      </c>
      <c r="O69" s="307">
        <f t="shared" si="7"/>
        <v>710550.70699999959</v>
      </c>
    </row>
    <row r="70" spans="1:16" hidden="1" x14ac:dyDescent="0.15">
      <c r="A70" s="211"/>
      <c r="B70" s="211"/>
      <c r="C70" s="307"/>
      <c r="D70" s="204"/>
      <c r="E70" s="193"/>
      <c r="F70" s="212"/>
      <c r="G70" s="307"/>
      <c r="H70" s="200"/>
      <c r="I70" s="307"/>
      <c r="J70" s="193"/>
      <c r="K70" s="193"/>
      <c r="L70" s="307"/>
      <c r="M70" s="207"/>
      <c r="N70" s="307">
        <f t="shared" si="6"/>
        <v>36059.706999999973</v>
      </c>
      <c r="O70" s="307">
        <f t="shared" si="7"/>
        <v>710550.70699999959</v>
      </c>
    </row>
    <row r="71" spans="1:16" hidden="1" x14ac:dyDescent="0.15">
      <c r="A71" s="211"/>
      <c r="B71" s="211"/>
      <c r="C71" s="307"/>
      <c r="D71" s="204"/>
      <c r="E71" s="193"/>
      <c r="F71" s="212"/>
      <c r="G71" s="307"/>
      <c r="H71" s="200"/>
      <c r="I71" s="307"/>
      <c r="J71" s="203"/>
      <c r="K71" s="193"/>
      <c r="L71" s="307"/>
      <c r="M71" s="203"/>
      <c r="N71" s="307">
        <f t="shared" si="6"/>
        <v>36059.706999999973</v>
      </c>
      <c r="O71" s="307">
        <f t="shared" si="7"/>
        <v>710550.70699999959</v>
      </c>
    </row>
    <row r="72" spans="1:16" hidden="1" x14ac:dyDescent="0.15">
      <c r="A72" s="211"/>
      <c r="B72" s="211"/>
      <c r="C72" s="307"/>
      <c r="D72" s="204"/>
      <c r="E72" s="193"/>
      <c r="F72" s="212"/>
      <c r="G72" s="307"/>
      <c r="H72" s="200"/>
      <c r="I72" s="307"/>
      <c r="J72" s="205"/>
      <c r="K72" s="193"/>
      <c r="L72" s="307"/>
      <c r="M72" s="203"/>
      <c r="N72" s="307">
        <f t="shared" si="6"/>
        <v>36059.706999999973</v>
      </c>
      <c r="O72" s="307">
        <f t="shared" si="7"/>
        <v>710550.70699999959</v>
      </c>
    </row>
    <row r="73" spans="1:16" hidden="1" x14ac:dyDescent="0.15">
      <c r="A73" s="211"/>
      <c r="B73" s="211"/>
      <c r="C73" s="307"/>
      <c r="D73" s="204"/>
      <c r="E73" s="193"/>
      <c r="F73" s="212"/>
      <c r="G73" s="307"/>
      <c r="H73" s="200"/>
      <c r="I73" s="307"/>
      <c r="J73" s="205"/>
      <c r="K73" s="193"/>
      <c r="L73" s="307"/>
      <c r="M73" s="207"/>
      <c r="N73" s="307">
        <f t="shared" si="6"/>
        <v>36059.706999999973</v>
      </c>
      <c r="O73" s="307">
        <f t="shared" si="7"/>
        <v>710550.70699999959</v>
      </c>
    </row>
    <row r="74" spans="1:16" hidden="1" x14ac:dyDescent="0.15">
      <c r="A74" s="205"/>
      <c r="B74" s="208"/>
      <c r="C74" s="307"/>
      <c r="D74" s="200"/>
      <c r="E74" s="193"/>
      <c r="F74" s="203"/>
      <c r="G74" s="307"/>
      <c r="H74" s="200"/>
      <c r="I74" s="307"/>
      <c r="J74" s="205"/>
      <c r="K74" s="193"/>
      <c r="L74" s="307"/>
      <c r="M74" s="207"/>
      <c r="N74" s="307">
        <f t="shared" si="6"/>
        <v>36059.706999999973</v>
      </c>
      <c r="O74" s="307">
        <f t="shared" si="7"/>
        <v>710550.70699999959</v>
      </c>
    </row>
    <row r="75" spans="1:16" hidden="1" x14ac:dyDescent="0.15">
      <c r="A75" s="205"/>
      <c r="B75" s="208"/>
      <c r="C75" s="307"/>
      <c r="D75" s="200"/>
      <c r="E75" s="193"/>
      <c r="F75" s="203"/>
      <c r="G75" s="307"/>
      <c r="H75" s="200"/>
      <c r="I75" s="307"/>
      <c r="J75" s="205"/>
      <c r="K75" s="193"/>
      <c r="L75" s="307"/>
      <c r="M75" s="207"/>
      <c r="N75" s="307">
        <f t="shared" si="6"/>
        <v>36059.706999999973</v>
      </c>
      <c r="O75" s="307">
        <f t="shared" si="7"/>
        <v>710550.70699999959</v>
      </c>
    </row>
    <row r="76" spans="1:16" hidden="1" x14ac:dyDescent="0.15">
      <c r="A76" s="205"/>
      <c r="B76" s="208"/>
      <c r="C76" s="307"/>
      <c r="D76" s="200"/>
      <c r="E76" s="193"/>
      <c r="F76" s="205"/>
      <c r="G76" s="307"/>
      <c r="H76" s="200"/>
      <c r="I76" s="307"/>
      <c r="J76" s="205"/>
      <c r="K76" s="193"/>
      <c r="L76" s="307"/>
      <c r="M76" s="207"/>
      <c r="N76" s="307">
        <f t="shared" si="6"/>
        <v>36059.706999999973</v>
      </c>
      <c r="O76" s="307">
        <f t="shared" si="7"/>
        <v>710550.70699999959</v>
      </c>
      <c r="P76" s="259"/>
    </row>
    <row r="77" spans="1:16" hidden="1" x14ac:dyDescent="0.15">
      <c r="A77" s="205"/>
      <c r="B77" s="208"/>
      <c r="C77" s="307"/>
      <c r="D77" s="200"/>
      <c r="E77" s="193"/>
      <c r="F77" s="193"/>
      <c r="G77" s="307"/>
      <c r="H77" s="200"/>
      <c r="I77" s="307"/>
      <c r="J77" s="205"/>
      <c r="K77" s="193"/>
      <c r="L77" s="307"/>
      <c r="M77" s="207"/>
      <c r="N77" s="307">
        <f t="shared" si="6"/>
        <v>36059.706999999973</v>
      </c>
      <c r="O77" s="307">
        <f t="shared" si="7"/>
        <v>710550.70699999959</v>
      </c>
      <c r="P77" s="259"/>
    </row>
    <row r="78" spans="1:16" hidden="1" x14ac:dyDescent="0.15">
      <c r="A78" s="205"/>
      <c r="B78" s="208"/>
      <c r="C78" s="307"/>
      <c r="D78" s="200"/>
      <c r="E78" s="193"/>
      <c r="F78" s="193"/>
      <c r="G78" s="307"/>
      <c r="H78" s="200"/>
      <c r="I78" s="307"/>
      <c r="J78" s="205"/>
      <c r="K78" s="193"/>
      <c r="L78" s="307"/>
      <c r="M78" s="207"/>
      <c r="N78" s="307">
        <f t="shared" si="6"/>
        <v>36059.706999999973</v>
      </c>
      <c r="O78" s="307">
        <f t="shared" si="7"/>
        <v>710550.70699999959</v>
      </c>
      <c r="P78" s="259"/>
    </row>
    <row r="79" spans="1:16" hidden="1" x14ac:dyDescent="0.15">
      <c r="A79" s="205"/>
      <c r="B79" s="208"/>
      <c r="C79" s="307"/>
      <c r="D79" s="200"/>
      <c r="E79" s="193"/>
      <c r="F79" s="193"/>
      <c r="G79" s="307"/>
      <c r="H79" s="200"/>
      <c r="I79" s="307"/>
      <c r="J79" s="205"/>
      <c r="K79" s="193"/>
      <c r="L79" s="307"/>
      <c r="M79" s="207"/>
      <c r="N79" s="307">
        <f t="shared" si="6"/>
        <v>36059.706999999973</v>
      </c>
      <c r="O79" s="307">
        <f t="shared" si="7"/>
        <v>710550.70699999959</v>
      </c>
      <c r="P79" s="259"/>
    </row>
    <row r="80" spans="1:16" hidden="1" x14ac:dyDescent="0.15">
      <c r="A80" s="205"/>
      <c r="B80" s="208"/>
      <c r="C80" s="307"/>
      <c r="D80" s="200"/>
      <c r="E80" s="193"/>
      <c r="F80" s="193"/>
      <c r="G80" s="307"/>
      <c r="H80" s="200"/>
      <c r="I80" s="307"/>
      <c r="J80" s="205"/>
      <c r="K80" s="193"/>
      <c r="L80" s="307"/>
      <c r="M80" s="207"/>
      <c r="N80" s="307">
        <f t="shared" si="6"/>
        <v>36059.706999999973</v>
      </c>
      <c r="O80" s="307">
        <f t="shared" si="7"/>
        <v>710550.70699999959</v>
      </c>
      <c r="P80" s="259"/>
    </row>
    <row r="81" spans="1:16" hidden="1" x14ac:dyDescent="0.15">
      <c r="A81" s="205"/>
      <c r="B81" s="208"/>
      <c r="C81" s="307"/>
      <c r="D81" s="204"/>
      <c r="E81" s="193"/>
      <c r="F81" s="193"/>
      <c r="G81" s="307"/>
      <c r="H81" s="200"/>
      <c r="I81" s="307"/>
      <c r="J81" s="205"/>
      <c r="K81" s="193"/>
      <c r="L81" s="307"/>
      <c r="M81" s="207"/>
      <c r="N81" s="307">
        <f t="shared" si="6"/>
        <v>36059.706999999973</v>
      </c>
      <c r="O81" s="307">
        <f t="shared" si="7"/>
        <v>710550.70699999959</v>
      </c>
      <c r="P81" s="259"/>
    </row>
    <row r="82" spans="1:16" hidden="1" x14ac:dyDescent="0.15">
      <c r="A82" s="205"/>
      <c r="B82" s="208"/>
      <c r="C82" s="307"/>
      <c r="D82" s="204"/>
      <c r="E82" s="193"/>
      <c r="F82" s="193"/>
      <c r="G82" s="307"/>
      <c r="H82" s="200"/>
      <c r="I82" s="307"/>
      <c r="J82" s="205"/>
      <c r="K82" s="193"/>
      <c r="L82" s="307"/>
      <c r="M82" s="207"/>
      <c r="N82" s="307">
        <f t="shared" si="6"/>
        <v>36059.706999999973</v>
      </c>
      <c r="O82" s="307">
        <f t="shared" si="7"/>
        <v>710550.70699999959</v>
      </c>
      <c r="P82" s="259"/>
    </row>
    <row r="83" spans="1:16" hidden="1" x14ac:dyDescent="0.15">
      <c r="A83" s="205"/>
      <c r="B83" s="208"/>
      <c r="C83" s="307"/>
      <c r="D83" s="204"/>
      <c r="E83" s="193"/>
      <c r="F83" s="193"/>
      <c r="G83" s="307"/>
      <c r="H83" s="200"/>
      <c r="I83" s="307"/>
      <c r="J83" s="205"/>
      <c r="K83" s="193"/>
      <c r="L83" s="307"/>
      <c r="M83" s="207"/>
      <c r="N83" s="307">
        <f t="shared" si="6"/>
        <v>36059.706999999973</v>
      </c>
      <c r="O83" s="307">
        <f t="shared" si="7"/>
        <v>710550.70699999959</v>
      </c>
      <c r="P83" s="259"/>
    </row>
    <row r="84" spans="1:16" hidden="1" x14ac:dyDescent="0.15">
      <c r="A84" s="205"/>
      <c r="B84" s="208"/>
      <c r="C84" s="307"/>
      <c r="D84" s="200"/>
      <c r="E84" s="193"/>
      <c r="F84" s="193"/>
      <c r="G84" s="307"/>
      <c r="H84" s="200"/>
      <c r="I84" s="307"/>
      <c r="J84" s="205"/>
      <c r="K84" s="193"/>
      <c r="L84" s="307"/>
      <c r="M84" s="207"/>
      <c r="N84" s="307">
        <f t="shared" si="6"/>
        <v>36059.706999999973</v>
      </c>
      <c r="O84" s="307">
        <f t="shared" si="7"/>
        <v>710550.70699999959</v>
      </c>
    </row>
    <row r="85" spans="1:16" hidden="1" x14ac:dyDescent="0.15">
      <c r="A85" s="205"/>
      <c r="B85" s="208"/>
      <c r="C85" s="307"/>
      <c r="D85" s="204"/>
      <c r="E85" s="193"/>
      <c r="F85" s="193"/>
      <c r="G85" s="307"/>
      <c r="H85" s="200"/>
      <c r="I85" s="307"/>
      <c r="J85" s="205"/>
      <c r="K85" s="193"/>
      <c r="L85" s="307"/>
      <c r="M85" s="207"/>
      <c r="N85" s="307">
        <f t="shared" si="6"/>
        <v>36059.706999999973</v>
      </c>
      <c r="O85" s="307">
        <f t="shared" si="7"/>
        <v>710550.70699999959</v>
      </c>
    </row>
    <row r="86" spans="1:16" hidden="1" x14ac:dyDescent="0.15">
      <c r="A86" s="205"/>
      <c r="B86" s="208"/>
      <c r="C86" s="307"/>
      <c r="D86" s="204"/>
      <c r="E86" s="193"/>
      <c r="F86" s="193"/>
      <c r="G86" s="307"/>
      <c r="H86" s="200"/>
      <c r="I86" s="307"/>
      <c r="J86" s="205"/>
      <c r="K86" s="193"/>
      <c r="L86" s="307"/>
      <c r="M86" s="207"/>
      <c r="N86" s="307">
        <f t="shared" si="6"/>
        <v>36059.706999999973</v>
      </c>
      <c r="O86" s="307">
        <f t="shared" si="7"/>
        <v>710550.70699999959</v>
      </c>
    </row>
    <row r="87" spans="1:16" hidden="1" x14ac:dyDescent="0.15">
      <c r="A87" s="205"/>
      <c r="B87" s="208"/>
      <c r="C87" s="307"/>
      <c r="D87" s="204"/>
      <c r="E87" s="193"/>
      <c r="F87" s="193"/>
      <c r="G87" s="307"/>
      <c r="H87" s="200"/>
      <c r="I87" s="307"/>
      <c r="J87" s="205"/>
      <c r="K87" s="193"/>
      <c r="L87" s="307"/>
      <c r="M87" s="207"/>
      <c r="N87" s="307">
        <f t="shared" si="6"/>
        <v>36059.706999999973</v>
      </c>
      <c r="O87" s="307">
        <f t="shared" si="7"/>
        <v>710550.70699999959</v>
      </c>
    </row>
    <row r="88" spans="1:16" hidden="1" x14ac:dyDescent="0.15">
      <c r="A88" s="205"/>
      <c r="B88" s="208"/>
      <c r="C88" s="307"/>
      <c r="D88" s="200"/>
      <c r="E88" s="193"/>
      <c r="F88" s="205"/>
      <c r="G88" s="307"/>
      <c r="H88" s="200"/>
      <c r="I88" s="307"/>
      <c r="J88" s="205"/>
      <c r="K88" s="193"/>
      <c r="L88" s="307"/>
      <c r="M88" s="207"/>
      <c r="N88" s="307">
        <f t="shared" si="6"/>
        <v>36059.706999999973</v>
      </c>
      <c r="O88" s="307">
        <f t="shared" si="7"/>
        <v>710550.70699999959</v>
      </c>
    </row>
    <row r="89" spans="1:16" hidden="1" x14ac:dyDescent="0.15">
      <c r="A89" s="205"/>
      <c r="B89" s="208"/>
      <c r="C89" s="307"/>
      <c r="D89" s="200"/>
      <c r="E89" s="193"/>
      <c r="F89" s="205"/>
      <c r="G89" s="307"/>
      <c r="H89" s="200"/>
      <c r="I89" s="307"/>
      <c r="J89" s="205"/>
      <c r="K89" s="193"/>
      <c r="L89" s="307"/>
      <c r="M89" s="207"/>
      <c r="N89" s="307">
        <f t="shared" si="6"/>
        <v>36059.706999999973</v>
      </c>
      <c r="O89" s="307">
        <f t="shared" si="7"/>
        <v>710550.70699999959</v>
      </c>
    </row>
    <row r="90" spans="1:16" hidden="1" x14ac:dyDescent="0.15">
      <c r="A90" s="205"/>
      <c r="B90" s="208"/>
      <c r="C90" s="307"/>
      <c r="D90" s="200"/>
      <c r="E90" s="193"/>
      <c r="F90" s="205"/>
      <c r="G90" s="307"/>
      <c r="H90" s="200"/>
      <c r="I90" s="307"/>
      <c r="J90" s="205"/>
      <c r="K90" s="193"/>
      <c r="L90" s="307"/>
      <c r="M90" s="207"/>
      <c r="N90" s="307">
        <f t="shared" si="6"/>
        <v>36059.706999999973</v>
      </c>
      <c r="O90" s="307">
        <f t="shared" si="7"/>
        <v>710550.70699999959</v>
      </c>
    </row>
    <row r="91" spans="1:16" hidden="1" x14ac:dyDescent="0.15">
      <c r="A91" s="205"/>
      <c r="B91" s="208"/>
      <c r="C91" s="307"/>
      <c r="D91" s="204"/>
      <c r="E91" s="193"/>
      <c r="F91" s="193"/>
      <c r="G91" s="307"/>
      <c r="H91" s="200"/>
      <c r="I91" s="307"/>
      <c r="J91" s="205"/>
      <c r="K91" s="193"/>
      <c r="L91" s="307"/>
      <c r="M91" s="207"/>
      <c r="N91" s="307">
        <f t="shared" si="6"/>
        <v>36059.706999999973</v>
      </c>
      <c r="O91" s="307">
        <f t="shared" si="7"/>
        <v>710550.70699999959</v>
      </c>
    </row>
    <row r="92" spans="1:16" hidden="1" x14ac:dyDescent="0.15">
      <c r="A92" s="205"/>
      <c r="B92" s="208"/>
      <c r="C92" s="307"/>
      <c r="D92" s="204"/>
      <c r="E92" s="193"/>
      <c r="F92" s="193"/>
      <c r="G92" s="307"/>
      <c r="H92" s="200"/>
      <c r="I92" s="307"/>
      <c r="J92" s="205"/>
      <c r="K92" s="193"/>
      <c r="L92" s="307"/>
      <c r="M92" s="193"/>
      <c r="N92" s="307">
        <f t="shared" si="6"/>
        <v>36059.706999999973</v>
      </c>
      <c r="O92" s="307">
        <f t="shared" si="7"/>
        <v>710550.70699999959</v>
      </c>
    </row>
    <row r="93" spans="1:16" hidden="1" x14ac:dyDescent="0.15">
      <c r="A93" s="205"/>
      <c r="B93" s="208"/>
      <c r="C93" s="307"/>
      <c r="D93" s="204"/>
      <c r="E93" s="193"/>
      <c r="F93" s="193"/>
      <c r="G93" s="307"/>
      <c r="H93" s="200"/>
      <c r="I93" s="307"/>
      <c r="J93" s="193"/>
      <c r="K93" s="193"/>
      <c r="L93" s="307"/>
      <c r="M93" s="193"/>
      <c r="N93" s="307">
        <f t="shared" si="6"/>
        <v>36059.706999999973</v>
      </c>
      <c r="O93" s="307">
        <f t="shared" si="7"/>
        <v>710550.70699999959</v>
      </c>
    </row>
    <row r="94" spans="1:16" hidden="1" x14ac:dyDescent="0.15">
      <c r="A94" s="205"/>
      <c r="B94" s="208"/>
      <c r="C94" s="307"/>
      <c r="D94" s="200"/>
      <c r="E94" s="193"/>
      <c r="F94" s="193"/>
      <c r="G94" s="307"/>
      <c r="H94" s="200"/>
      <c r="I94" s="307"/>
      <c r="J94" s="193"/>
      <c r="K94" s="193"/>
      <c r="L94" s="307"/>
      <c r="M94" s="193"/>
      <c r="N94" s="307">
        <f t="shared" si="6"/>
        <v>36059.706999999973</v>
      </c>
      <c r="O94" s="307">
        <f t="shared" si="7"/>
        <v>710550.70699999959</v>
      </c>
    </row>
    <row r="95" spans="1:16" hidden="1" x14ac:dyDescent="0.15">
      <c r="A95" s="205"/>
      <c r="B95" s="208"/>
      <c r="C95" s="307"/>
      <c r="D95" s="204"/>
      <c r="E95" s="193"/>
      <c r="F95" s="193"/>
      <c r="G95" s="307"/>
      <c r="H95" s="200"/>
      <c r="I95" s="307"/>
      <c r="J95" s="205"/>
      <c r="K95" s="193"/>
      <c r="L95" s="307"/>
      <c r="M95" s="207"/>
      <c r="N95" s="307">
        <f t="shared" si="6"/>
        <v>36059.706999999973</v>
      </c>
      <c r="O95" s="307">
        <f t="shared" si="7"/>
        <v>710550.70699999959</v>
      </c>
    </row>
    <row r="96" spans="1:16" hidden="1" x14ac:dyDescent="0.15">
      <c r="A96" s="205"/>
      <c r="B96" s="208"/>
      <c r="C96" s="307"/>
      <c r="D96" s="204"/>
      <c r="E96" s="193"/>
      <c r="F96" s="193"/>
      <c r="G96" s="307"/>
      <c r="H96" s="200"/>
      <c r="I96" s="307"/>
      <c r="J96" s="205"/>
      <c r="K96" s="193"/>
      <c r="L96" s="307"/>
      <c r="M96" s="207"/>
      <c r="N96" s="307">
        <f t="shared" si="6"/>
        <v>36059.706999999973</v>
      </c>
      <c r="O96" s="307">
        <f t="shared" si="7"/>
        <v>710550.70699999959</v>
      </c>
    </row>
    <row r="97" spans="1:16" hidden="1" x14ac:dyDescent="0.15">
      <c r="A97" s="205"/>
      <c r="B97" s="208"/>
      <c r="C97" s="307"/>
      <c r="D97" s="204"/>
      <c r="E97" s="193"/>
      <c r="F97" s="193"/>
      <c r="G97" s="307"/>
      <c r="H97" s="200"/>
      <c r="I97" s="307"/>
      <c r="J97" s="205"/>
      <c r="K97" s="193"/>
      <c r="L97" s="307"/>
      <c r="M97" s="207"/>
      <c r="N97" s="307">
        <f t="shared" si="6"/>
        <v>36059.706999999973</v>
      </c>
      <c r="O97" s="307">
        <f t="shared" si="7"/>
        <v>710550.70699999959</v>
      </c>
    </row>
    <row r="98" spans="1:16" hidden="1" x14ac:dyDescent="0.15">
      <c r="A98" s="205"/>
      <c r="B98" s="208"/>
      <c r="C98" s="307"/>
      <c r="D98" s="204"/>
      <c r="E98" s="193"/>
      <c r="F98" s="193"/>
      <c r="G98" s="307"/>
      <c r="H98" s="200"/>
      <c r="I98" s="307"/>
      <c r="J98" s="205"/>
      <c r="K98" s="193"/>
      <c r="L98" s="307"/>
      <c r="M98" s="207"/>
      <c r="N98" s="307">
        <f t="shared" si="6"/>
        <v>36059.706999999973</v>
      </c>
      <c r="O98" s="307">
        <f t="shared" si="7"/>
        <v>710550.70699999959</v>
      </c>
    </row>
    <row r="99" spans="1:16" hidden="1" x14ac:dyDescent="0.15">
      <c r="A99" s="205"/>
      <c r="B99" s="208"/>
      <c r="C99" s="307"/>
      <c r="D99" s="200"/>
      <c r="E99" s="193"/>
      <c r="F99" s="203"/>
      <c r="G99" s="307"/>
      <c r="H99" s="200"/>
      <c r="I99" s="307"/>
      <c r="J99" s="205"/>
      <c r="K99" s="193"/>
      <c r="L99" s="307"/>
      <c r="M99" s="207"/>
      <c r="N99" s="307">
        <f t="shared" si="6"/>
        <v>36059.706999999973</v>
      </c>
      <c r="O99" s="307">
        <f t="shared" si="7"/>
        <v>710550.70699999959</v>
      </c>
    </row>
    <row r="100" spans="1:16" hidden="1" x14ac:dyDescent="0.15">
      <c r="A100" s="205"/>
      <c r="B100" s="208"/>
      <c r="C100" s="307"/>
      <c r="D100" s="200"/>
      <c r="E100" s="193"/>
      <c r="F100" s="203"/>
      <c r="G100" s="307"/>
      <c r="H100" s="200"/>
      <c r="I100" s="307"/>
      <c r="J100" s="205"/>
      <c r="K100" s="193"/>
      <c r="L100" s="307"/>
      <c r="M100" s="207"/>
      <c r="N100" s="307">
        <f t="shared" si="6"/>
        <v>36059.706999999973</v>
      </c>
      <c r="O100" s="307">
        <f t="shared" si="7"/>
        <v>710550.70699999959</v>
      </c>
    </row>
    <row r="101" spans="1:16" hidden="1" x14ac:dyDescent="0.15">
      <c r="A101" s="193"/>
      <c r="B101" s="193"/>
      <c r="C101" s="307"/>
      <c r="D101" s="204"/>
      <c r="E101" s="193"/>
      <c r="F101" s="203"/>
      <c r="G101" s="307"/>
      <c r="H101" s="200"/>
      <c r="I101" s="307"/>
      <c r="J101" s="205"/>
      <c r="K101" s="193"/>
      <c r="L101" s="307"/>
      <c r="M101" s="193"/>
      <c r="N101" s="307">
        <f t="shared" si="6"/>
        <v>36059.706999999973</v>
      </c>
      <c r="O101" s="307">
        <f t="shared" si="7"/>
        <v>710550.70699999959</v>
      </c>
    </row>
    <row r="102" spans="1:16" hidden="1" x14ac:dyDescent="0.15">
      <c r="A102" s="193"/>
      <c r="B102" s="193"/>
      <c r="C102" s="307"/>
      <c r="D102" s="204"/>
      <c r="E102" s="193"/>
      <c r="F102" s="203"/>
      <c r="G102" s="307"/>
      <c r="H102" s="200"/>
      <c r="I102" s="307"/>
      <c r="J102" s="205"/>
      <c r="K102" s="193"/>
      <c r="L102" s="307"/>
      <c r="M102" s="193"/>
      <c r="N102" s="307">
        <f t="shared" si="6"/>
        <v>36059.706999999973</v>
      </c>
      <c r="O102" s="307">
        <f t="shared" si="7"/>
        <v>710550.70699999959</v>
      </c>
    </row>
    <row r="103" spans="1:16" hidden="1" x14ac:dyDescent="0.15">
      <c r="A103" s="193"/>
      <c r="B103" s="193"/>
      <c r="C103" s="307"/>
      <c r="D103" s="204"/>
      <c r="E103" s="193"/>
      <c r="F103" s="203"/>
      <c r="G103" s="307"/>
      <c r="H103" s="200"/>
      <c r="I103" s="307"/>
      <c r="J103" s="193"/>
      <c r="K103" s="193"/>
      <c r="L103" s="307"/>
      <c r="M103" s="193"/>
      <c r="N103" s="307">
        <f t="shared" si="6"/>
        <v>36059.706999999973</v>
      </c>
      <c r="O103" s="307">
        <f t="shared" si="7"/>
        <v>710550.70699999959</v>
      </c>
    </row>
    <row r="104" spans="1:16" hidden="1" x14ac:dyDescent="0.15">
      <c r="A104" s="193"/>
      <c r="B104" s="193"/>
      <c r="C104" s="307"/>
      <c r="D104" s="200"/>
      <c r="E104" s="193"/>
      <c r="F104" s="193"/>
      <c r="G104" s="307"/>
      <c r="H104" s="200"/>
      <c r="I104" s="307"/>
      <c r="J104" s="205"/>
      <c r="K104" s="193"/>
      <c r="L104" s="307"/>
      <c r="M104" s="207"/>
      <c r="N104" s="307">
        <f t="shared" si="6"/>
        <v>36059.706999999973</v>
      </c>
      <c r="O104" s="307">
        <f t="shared" si="7"/>
        <v>710550.70699999959</v>
      </c>
      <c r="P104" s="259"/>
    </row>
    <row r="105" spans="1:16" hidden="1" x14ac:dyDescent="0.15">
      <c r="A105" s="193"/>
      <c r="B105" s="193"/>
      <c r="C105" s="307"/>
      <c r="D105" s="204"/>
      <c r="E105" s="203"/>
      <c r="F105" s="193"/>
      <c r="G105" s="307"/>
      <c r="H105" s="200"/>
      <c r="I105" s="307"/>
      <c r="J105" s="205"/>
      <c r="K105" s="193"/>
      <c r="L105" s="307"/>
      <c r="M105" s="193"/>
      <c r="N105" s="307">
        <f t="shared" si="6"/>
        <v>36059.706999999973</v>
      </c>
      <c r="O105" s="307">
        <f t="shared" si="7"/>
        <v>710550.70699999959</v>
      </c>
      <c r="P105" s="259"/>
    </row>
    <row r="106" spans="1:16" hidden="1" x14ac:dyDescent="0.15">
      <c r="A106" s="193"/>
      <c r="B106" s="193"/>
      <c r="C106" s="307"/>
      <c r="D106" s="204"/>
      <c r="E106" s="203"/>
      <c r="F106" s="193"/>
      <c r="G106" s="307"/>
      <c r="H106" s="200"/>
      <c r="I106" s="307"/>
      <c r="J106" s="205"/>
      <c r="K106" s="193"/>
      <c r="L106" s="307"/>
      <c r="M106" s="193"/>
      <c r="N106" s="307">
        <f t="shared" si="6"/>
        <v>36059.706999999973</v>
      </c>
      <c r="O106" s="307">
        <f t="shared" si="7"/>
        <v>710550.70699999959</v>
      </c>
      <c r="P106" s="259"/>
    </row>
    <row r="107" spans="1:16" hidden="1" x14ac:dyDescent="0.15">
      <c r="A107" s="193"/>
      <c r="B107" s="193"/>
      <c r="C107" s="307"/>
      <c r="D107" s="204"/>
      <c r="E107" s="203"/>
      <c r="F107" s="193"/>
      <c r="G107" s="307"/>
      <c r="H107" s="200"/>
      <c r="I107" s="307"/>
      <c r="J107" s="193"/>
      <c r="K107" s="193"/>
      <c r="L107" s="307"/>
      <c r="M107" s="193"/>
      <c r="N107" s="307">
        <f t="shared" ref="N107:N170" si="8">+N106-I107-L107</f>
        <v>36059.706999999973</v>
      </c>
      <c r="O107" s="307">
        <f t="shared" ref="O107:O170" si="9">O106+G107-I107-L107</f>
        <v>710550.70699999959</v>
      </c>
    </row>
    <row r="108" spans="1:16" hidden="1" x14ac:dyDescent="0.15">
      <c r="A108" s="193"/>
      <c r="B108" s="193"/>
      <c r="C108" s="307"/>
      <c r="D108" s="200"/>
      <c r="E108" s="193"/>
      <c r="F108" s="205"/>
      <c r="G108" s="307"/>
      <c r="H108" s="200"/>
      <c r="I108" s="307"/>
      <c r="J108" s="193"/>
      <c r="K108" s="193"/>
      <c r="L108" s="307"/>
      <c r="M108" s="193"/>
      <c r="N108" s="307">
        <f t="shared" si="8"/>
        <v>36059.706999999973</v>
      </c>
      <c r="O108" s="307">
        <f t="shared" si="9"/>
        <v>710550.70699999959</v>
      </c>
    </row>
    <row r="109" spans="1:16" hidden="1" x14ac:dyDescent="0.15">
      <c r="A109" s="193"/>
      <c r="B109" s="193"/>
      <c r="C109" s="307"/>
      <c r="D109" s="200"/>
      <c r="E109" s="193"/>
      <c r="F109" s="193"/>
      <c r="G109" s="307"/>
      <c r="H109" s="200"/>
      <c r="I109" s="307"/>
      <c r="J109" s="193"/>
      <c r="K109" s="193"/>
      <c r="L109" s="307"/>
      <c r="M109" s="193"/>
      <c r="N109" s="307">
        <f t="shared" si="8"/>
        <v>36059.706999999973</v>
      </c>
      <c r="O109" s="307">
        <f t="shared" si="9"/>
        <v>710550.70699999959</v>
      </c>
      <c r="P109" s="259"/>
    </row>
    <row r="110" spans="1:16" hidden="1" x14ac:dyDescent="0.15">
      <c r="A110" s="193"/>
      <c r="B110" s="193"/>
      <c r="C110" s="307"/>
      <c r="D110" s="200"/>
      <c r="E110" s="193"/>
      <c r="F110" s="193"/>
      <c r="G110" s="307"/>
      <c r="H110" s="200"/>
      <c r="I110" s="307"/>
      <c r="J110" s="193"/>
      <c r="K110" s="193"/>
      <c r="L110" s="307"/>
      <c r="M110" s="193"/>
      <c r="N110" s="307">
        <f t="shared" si="8"/>
        <v>36059.706999999973</v>
      </c>
      <c r="O110" s="307">
        <f t="shared" si="9"/>
        <v>710550.70699999959</v>
      </c>
      <c r="P110" s="259"/>
    </row>
    <row r="111" spans="1:16" hidden="1" x14ac:dyDescent="0.15">
      <c r="A111" s="193"/>
      <c r="B111" s="193"/>
      <c r="C111" s="307"/>
      <c r="D111" s="200"/>
      <c r="E111" s="193"/>
      <c r="F111" s="193"/>
      <c r="G111" s="307"/>
      <c r="H111" s="200"/>
      <c r="I111" s="307"/>
      <c r="J111" s="193"/>
      <c r="K111" s="193"/>
      <c r="L111" s="307"/>
      <c r="M111" s="193"/>
      <c r="N111" s="307">
        <f t="shared" si="8"/>
        <v>36059.706999999973</v>
      </c>
      <c r="O111" s="307">
        <f t="shared" si="9"/>
        <v>710550.70699999959</v>
      </c>
    </row>
    <row r="112" spans="1:16" hidden="1" x14ac:dyDescent="0.15">
      <c r="A112" s="193"/>
      <c r="B112" s="193"/>
      <c r="C112" s="307"/>
      <c r="D112" s="200"/>
      <c r="E112" s="193"/>
      <c r="F112" s="193"/>
      <c r="G112" s="307"/>
      <c r="H112" s="200"/>
      <c r="I112" s="307"/>
      <c r="J112" s="207"/>
      <c r="K112" s="193"/>
      <c r="L112" s="307"/>
      <c r="M112" s="207"/>
      <c r="N112" s="307">
        <f t="shared" si="8"/>
        <v>36059.706999999973</v>
      </c>
      <c r="O112" s="307">
        <f t="shared" si="9"/>
        <v>710550.70699999959</v>
      </c>
      <c r="P112" s="259"/>
    </row>
    <row r="113" spans="1:16" hidden="1" x14ac:dyDescent="0.15">
      <c r="A113" s="193"/>
      <c r="B113" s="193"/>
      <c r="C113" s="307"/>
      <c r="D113" s="204"/>
      <c r="E113" s="193"/>
      <c r="F113" s="193"/>
      <c r="G113" s="307"/>
      <c r="H113" s="200"/>
      <c r="I113" s="307"/>
      <c r="J113" s="193"/>
      <c r="K113" s="193"/>
      <c r="L113" s="307"/>
      <c r="M113" s="193"/>
      <c r="N113" s="307">
        <f t="shared" si="8"/>
        <v>36059.706999999973</v>
      </c>
      <c r="O113" s="307">
        <f t="shared" si="9"/>
        <v>710550.70699999959</v>
      </c>
      <c r="P113" s="259"/>
    </row>
    <row r="114" spans="1:16" hidden="1" x14ac:dyDescent="0.15">
      <c r="A114" s="193"/>
      <c r="B114" s="193"/>
      <c r="C114" s="307"/>
      <c r="D114" s="204"/>
      <c r="E114" s="193"/>
      <c r="F114" s="193"/>
      <c r="G114" s="307"/>
      <c r="H114" s="200"/>
      <c r="I114" s="307"/>
      <c r="J114" s="193"/>
      <c r="K114" s="193"/>
      <c r="L114" s="307"/>
      <c r="M114" s="193"/>
      <c r="N114" s="307">
        <f t="shared" si="8"/>
        <v>36059.706999999973</v>
      </c>
      <c r="O114" s="307">
        <f t="shared" si="9"/>
        <v>710550.70699999959</v>
      </c>
      <c r="P114" s="259"/>
    </row>
    <row r="115" spans="1:16" hidden="1" x14ac:dyDescent="0.15">
      <c r="A115" s="193"/>
      <c r="B115" s="193"/>
      <c r="C115" s="307"/>
      <c r="D115" s="204"/>
      <c r="E115" s="193"/>
      <c r="F115" s="193"/>
      <c r="G115" s="307"/>
      <c r="H115" s="200"/>
      <c r="I115" s="307"/>
      <c r="J115" s="193"/>
      <c r="K115" s="193"/>
      <c r="L115" s="307"/>
      <c r="M115" s="193"/>
      <c r="N115" s="307">
        <f t="shared" si="8"/>
        <v>36059.706999999973</v>
      </c>
      <c r="O115" s="307">
        <f t="shared" si="9"/>
        <v>710550.70699999959</v>
      </c>
      <c r="P115" s="259"/>
    </row>
    <row r="116" spans="1:16" hidden="1" x14ac:dyDescent="0.15">
      <c r="A116" s="193"/>
      <c r="B116" s="193"/>
      <c r="C116" s="307"/>
      <c r="D116" s="204"/>
      <c r="E116" s="193"/>
      <c r="F116" s="193"/>
      <c r="G116" s="307"/>
      <c r="H116" s="200"/>
      <c r="I116" s="307"/>
      <c r="J116" s="193"/>
      <c r="K116" s="193"/>
      <c r="L116" s="307"/>
      <c r="M116" s="193"/>
      <c r="N116" s="307">
        <f t="shared" si="8"/>
        <v>36059.706999999973</v>
      </c>
      <c r="O116" s="307">
        <f t="shared" si="9"/>
        <v>710550.70699999959</v>
      </c>
      <c r="P116" s="259"/>
    </row>
    <row r="117" spans="1:16" hidden="1" x14ac:dyDescent="0.15">
      <c r="A117" s="193"/>
      <c r="B117" s="193"/>
      <c r="C117" s="307"/>
      <c r="D117" s="204"/>
      <c r="E117" s="193"/>
      <c r="F117" s="193"/>
      <c r="G117" s="307"/>
      <c r="H117" s="200"/>
      <c r="I117" s="307"/>
      <c r="J117" s="193"/>
      <c r="K117" s="193"/>
      <c r="L117" s="307"/>
      <c r="M117" s="193"/>
      <c r="N117" s="307">
        <f t="shared" si="8"/>
        <v>36059.706999999973</v>
      </c>
      <c r="O117" s="307">
        <f t="shared" si="9"/>
        <v>710550.70699999959</v>
      </c>
    </row>
    <row r="118" spans="1:16" hidden="1" x14ac:dyDescent="0.15">
      <c r="A118" s="193"/>
      <c r="B118" s="193"/>
      <c r="C118" s="307"/>
      <c r="D118" s="200"/>
      <c r="E118" s="193"/>
      <c r="F118" s="193"/>
      <c r="G118" s="307"/>
      <c r="H118" s="200"/>
      <c r="I118" s="307"/>
      <c r="J118" s="193"/>
      <c r="K118" s="193"/>
      <c r="L118" s="307"/>
      <c r="M118" s="207"/>
      <c r="N118" s="307">
        <f t="shared" si="8"/>
        <v>36059.706999999973</v>
      </c>
      <c r="O118" s="307">
        <f t="shared" si="9"/>
        <v>710550.70699999959</v>
      </c>
    </row>
    <row r="119" spans="1:16" hidden="1" x14ac:dyDescent="0.15">
      <c r="A119" s="193"/>
      <c r="B119" s="193"/>
      <c r="C119" s="307"/>
      <c r="D119" s="200"/>
      <c r="E119" s="193"/>
      <c r="F119" s="205"/>
      <c r="G119" s="307"/>
      <c r="H119" s="200"/>
      <c r="I119" s="307"/>
      <c r="J119" s="193"/>
      <c r="K119" s="193"/>
      <c r="L119" s="307"/>
      <c r="M119" s="193"/>
      <c r="N119" s="307">
        <f t="shared" si="8"/>
        <v>36059.706999999973</v>
      </c>
      <c r="O119" s="307">
        <f t="shared" si="9"/>
        <v>710550.70699999959</v>
      </c>
    </row>
    <row r="120" spans="1:16" hidden="1" x14ac:dyDescent="0.15">
      <c r="A120" s="193"/>
      <c r="B120" s="193"/>
      <c r="C120" s="307"/>
      <c r="D120" s="204"/>
      <c r="E120" s="193"/>
      <c r="F120" s="203"/>
      <c r="G120" s="307"/>
      <c r="H120" s="200"/>
      <c r="I120" s="307"/>
      <c r="J120" s="193"/>
      <c r="K120" s="193"/>
      <c r="L120" s="307"/>
      <c r="M120" s="193"/>
      <c r="N120" s="307">
        <f t="shared" si="8"/>
        <v>36059.706999999973</v>
      </c>
      <c r="O120" s="307">
        <f t="shared" si="9"/>
        <v>710550.70699999959</v>
      </c>
      <c r="P120" s="259"/>
    </row>
    <row r="121" spans="1:16" hidden="1" x14ac:dyDescent="0.15">
      <c r="A121" s="193"/>
      <c r="B121" s="193"/>
      <c r="C121" s="307"/>
      <c r="D121" s="204"/>
      <c r="E121" s="193"/>
      <c r="F121" s="203"/>
      <c r="G121" s="307"/>
      <c r="H121" s="200"/>
      <c r="I121" s="307"/>
      <c r="J121" s="193"/>
      <c r="K121" s="193"/>
      <c r="L121" s="307"/>
      <c r="M121" s="193"/>
      <c r="N121" s="307">
        <f t="shared" si="8"/>
        <v>36059.706999999973</v>
      </c>
      <c r="O121" s="307">
        <f t="shared" si="9"/>
        <v>710550.70699999959</v>
      </c>
      <c r="P121" s="259"/>
    </row>
    <row r="122" spans="1:16" s="214" customFormat="1" hidden="1" x14ac:dyDescent="0.15">
      <c r="A122" s="193"/>
      <c r="B122" s="193"/>
      <c r="C122" s="307"/>
      <c r="D122" s="204"/>
      <c r="E122" s="193"/>
      <c r="F122" s="193"/>
      <c r="G122" s="307"/>
      <c r="H122" s="200"/>
      <c r="I122" s="307"/>
      <c r="J122" s="193"/>
      <c r="K122" s="193"/>
      <c r="L122" s="307"/>
      <c r="M122" s="193"/>
      <c r="N122" s="307">
        <f t="shared" si="8"/>
        <v>36059.706999999973</v>
      </c>
      <c r="O122" s="307">
        <f t="shared" si="9"/>
        <v>710550.70699999959</v>
      </c>
    </row>
    <row r="123" spans="1:16" s="214" customFormat="1" hidden="1" x14ac:dyDescent="0.15">
      <c r="A123" s="193"/>
      <c r="B123" s="193"/>
      <c r="C123" s="307"/>
      <c r="D123" s="204"/>
      <c r="E123" s="193"/>
      <c r="F123" s="193"/>
      <c r="G123" s="307"/>
      <c r="H123" s="200"/>
      <c r="I123" s="307"/>
      <c r="J123" s="193"/>
      <c r="K123" s="193"/>
      <c r="L123" s="307"/>
      <c r="M123" s="193"/>
      <c r="N123" s="307">
        <f t="shared" si="8"/>
        <v>36059.706999999973</v>
      </c>
      <c r="O123" s="307">
        <f t="shared" si="9"/>
        <v>710550.70699999959</v>
      </c>
      <c r="P123" s="260"/>
    </row>
    <row r="124" spans="1:16" s="214" customFormat="1" hidden="1" x14ac:dyDescent="0.15">
      <c r="A124" s="193"/>
      <c r="B124" s="198"/>
      <c r="C124" s="307"/>
      <c r="D124" s="200"/>
      <c r="E124" s="203"/>
      <c r="F124" s="203"/>
      <c r="G124" s="307"/>
      <c r="H124" s="200"/>
      <c r="I124" s="307"/>
      <c r="J124" s="193"/>
      <c r="K124" s="193"/>
      <c r="L124" s="307"/>
      <c r="M124" s="193"/>
      <c r="N124" s="307">
        <f t="shared" si="8"/>
        <v>36059.706999999973</v>
      </c>
      <c r="O124" s="307">
        <f t="shared" si="9"/>
        <v>710550.70699999959</v>
      </c>
      <c r="P124" s="260"/>
    </row>
    <row r="125" spans="1:16" s="214" customFormat="1" hidden="1" x14ac:dyDescent="0.15">
      <c r="A125" s="193"/>
      <c r="B125" s="198"/>
      <c r="C125" s="307"/>
      <c r="D125" s="200"/>
      <c r="E125" s="193"/>
      <c r="F125" s="205"/>
      <c r="G125" s="307"/>
      <c r="H125" s="200"/>
      <c r="I125" s="307"/>
      <c r="J125" s="193"/>
      <c r="K125" s="193"/>
      <c r="L125" s="307"/>
      <c r="M125" s="193"/>
      <c r="N125" s="307">
        <f t="shared" si="8"/>
        <v>36059.706999999973</v>
      </c>
      <c r="O125" s="307">
        <f t="shared" si="9"/>
        <v>710550.70699999959</v>
      </c>
      <c r="P125" s="260"/>
    </row>
    <row r="126" spans="1:16" s="214" customFormat="1" hidden="1" x14ac:dyDescent="0.15">
      <c r="A126" s="193"/>
      <c r="B126" s="198"/>
      <c r="C126" s="307"/>
      <c r="D126" s="200"/>
      <c r="E126" s="193"/>
      <c r="F126" s="205"/>
      <c r="G126" s="307"/>
      <c r="H126" s="204"/>
      <c r="I126" s="307"/>
      <c r="J126" s="193"/>
      <c r="K126" s="193"/>
      <c r="L126" s="307"/>
      <c r="M126" s="193"/>
      <c r="N126" s="307">
        <f t="shared" si="8"/>
        <v>36059.706999999973</v>
      </c>
      <c r="O126" s="307">
        <f t="shared" si="9"/>
        <v>710550.70699999959</v>
      </c>
    </row>
    <row r="127" spans="1:16" s="214" customFormat="1" hidden="1" x14ac:dyDescent="0.15">
      <c r="A127" s="193"/>
      <c r="B127" s="198"/>
      <c r="C127" s="307"/>
      <c r="D127" s="200"/>
      <c r="E127" s="193"/>
      <c r="F127" s="205"/>
      <c r="G127" s="307"/>
      <c r="H127" s="200"/>
      <c r="I127" s="307"/>
      <c r="J127" s="193"/>
      <c r="K127" s="193"/>
      <c r="L127" s="307"/>
      <c r="M127" s="193"/>
      <c r="N127" s="307">
        <f t="shared" si="8"/>
        <v>36059.706999999973</v>
      </c>
      <c r="O127" s="307">
        <f t="shared" si="9"/>
        <v>710550.70699999959</v>
      </c>
    </row>
    <row r="128" spans="1:16" s="214" customFormat="1" hidden="1" x14ac:dyDescent="0.15">
      <c r="A128" s="193"/>
      <c r="B128" s="198"/>
      <c r="C128" s="307"/>
      <c r="D128" s="200"/>
      <c r="E128" s="193"/>
      <c r="F128" s="205"/>
      <c r="G128" s="307"/>
      <c r="H128" s="200"/>
      <c r="I128" s="307"/>
      <c r="J128" s="193"/>
      <c r="K128" s="193"/>
      <c r="L128" s="307"/>
      <c r="M128" s="193"/>
      <c r="N128" s="307">
        <f t="shared" si="8"/>
        <v>36059.706999999973</v>
      </c>
      <c r="O128" s="307">
        <f t="shared" si="9"/>
        <v>710550.70699999959</v>
      </c>
    </row>
    <row r="129" spans="1:15" s="214" customFormat="1" hidden="1" x14ac:dyDescent="0.15">
      <c r="A129" s="193"/>
      <c r="B129" s="198"/>
      <c r="C129" s="307"/>
      <c r="D129" s="204"/>
      <c r="E129" s="193"/>
      <c r="F129" s="205"/>
      <c r="G129" s="307"/>
      <c r="H129" s="204"/>
      <c r="I129" s="307"/>
      <c r="J129" s="207"/>
      <c r="K129" s="193"/>
      <c r="L129" s="307"/>
      <c r="M129" s="193"/>
      <c r="N129" s="307">
        <f t="shared" si="8"/>
        <v>36059.706999999973</v>
      </c>
      <c r="O129" s="307">
        <f t="shared" si="9"/>
        <v>710550.70699999959</v>
      </c>
    </row>
    <row r="130" spans="1:15" s="214" customFormat="1" hidden="1" x14ac:dyDescent="0.15">
      <c r="A130" s="193"/>
      <c r="B130" s="193"/>
      <c r="C130" s="307"/>
      <c r="D130" s="204"/>
      <c r="E130" s="193"/>
      <c r="F130" s="203"/>
      <c r="G130" s="307"/>
      <c r="H130" s="204"/>
      <c r="I130" s="307"/>
      <c r="J130" s="193"/>
      <c r="K130" s="193"/>
      <c r="L130" s="307"/>
      <c r="M130" s="193"/>
      <c r="N130" s="307">
        <f t="shared" si="8"/>
        <v>36059.706999999973</v>
      </c>
      <c r="O130" s="307">
        <f t="shared" si="9"/>
        <v>710550.70699999959</v>
      </c>
    </row>
    <row r="131" spans="1:15" s="214" customFormat="1" hidden="1" x14ac:dyDescent="0.15">
      <c r="A131" s="193"/>
      <c r="B131" s="193"/>
      <c r="C131" s="307"/>
      <c r="D131" s="200"/>
      <c r="E131" s="193"/>
      <c r="F131" s="205"/>
      <c r="G131" s="307"/>
      <c r="H131" s="204"/>
      <c r="I131" s="307"/>
      <c r="J131" s="193"/>
      <c r="K131" s="193"/>
      <c r="L131" s="307"/>
      <c r="M131" s="193"/>
      <c r="N131" s="307">
        <f t="shared" si="8"/>
        <v>36059.706999999973</v>
      </c>
      <c r="O131" s="307">
        <f t="shared" si="9"/>
        <v>710550.70699999959</v>
      </c>
    </row>
    <row r="132" spans="1:15" s="214" customFormat="1" hidden="1" x14ac:dyDescent="0.15">
      <c r="A132" s="193"/>
      <c r="B132" s="193"/>
      <c r="C132" s="307"/>
      <c r="D132" s="204"/>
      <c r="E132" s="193"/>
      <c r="F132" s="193"/>
      <c r="G132" s="307"/>
      <c r="H132" s="204"/>
      <c r="I132" s="307"/>
      <c r="J132" s="193"/>
      <c r="K132" s="193"/>
      <c r="L132" s="307"/>
      <c r="M132" s="193"/>
      <c r="N132" s="307">
        <f t="shared" si="8"/>
        <v>36059.706999999973</v>
      </c>
      <c r="O132" s="307">
        <f t="shared" si="9"/>
        <v>710550.70699999959</v>
      </c>
    </row>
    <row r="133" spans="1:15" s="214" customFormat="1" hidden="1" x14ac:dyDescent="0.15">
      <c r="A133" s="193"/>
      <c r="B133" s="193"/>
      <c r="C133" s="307"/>
      <c r="D133" s="204"/>
      <c r="E133" s="193"/>
      <c r="F133" s="203"/>
      <c r="G133" s="307"/>
      <c r="H133" s="204"/>
      <c r="I133" s="307"/>
      <c r="J133" s="193"/>
      <c r="K133" s="193"/>
      <c r="L133" s="307"/>
      <c r="M133" s="193"/>
      <c r="N133" s="307">
        <f t="shared" si="8"/>
        <v>36059.706999999973</v>
      </c>
      <c r="O133" s="307">
        <f t="shared" si="9"/>
        <v>710550.70699999959</v>
      </c>
    </row>
    <row r="134" spans="1:15" s="214" customFormat="1" hidden="1" x14ac:dyDescent="0.15">
      <c r="A134" s="193"/>
      <c r="B134" s="193"/>
      <c r="C134" s="307"/>
      <c r="D134" s="204"/>
      <c r="E134" s="193"/>
      <c r="F134" s="193"/>
      <c r="G134" s="307"/>
      <c r="H134" s="204"/>
      <c r="I134" s="307"/>
      <c r="J134" s="193"/>
      <c r="K134" s="193"/>
      <c r="L134" s="307"/>
      <c r="M134" s="193"/>
      <c r="N134" s="307">
        <f t="shared" si="8"/>
        <v>36059.706999999973</v>
      </c>
      <c r="O134" s="307">
        <f t="shared" si="9"/>
        <v>710550.70699999959</v>
      </c>
    </row>
    <row r="135" spans="1:15" s="214" customFormat="1" hidden="1" x14ac:dyDescent="0.15">
      <c r="A135" s="193"/>
      <c r="B135" s="193"/>
      <c r="C135" s="307"/>
      <c r="D135" s="200"/>
      <c r="E135" s="193"/>
      <c r="F135" s="193"/>
      <c r="G135" s="307"/>
      <c r="H135" s="204"/>
      <c r="I135" s="307"/>
      <c r="J135" s="193"/>
      <c r="K135" s="193"/>
      <c r="L135" s="307"/>
      <c r="M135" s="193"/>
      <c r="N135" s="307">
        <f t="shared" si="8"/>
        <v>36059.706999999973</v>
      </c>
      <c r="O135" s="307">
        <f t="shared" si="9"/>
        <v>710550.70699999959</v>
      </c>
    </row>
    <row r="136" spans="1:15" s="214" customFormat="1" hidden="1" x14ac:dyDescent="0.15">
      <c r="A136" s="193"/>
      <c r="B136" s="193"/>
      <c r="C136" s="307"/>
      <c r="D136" s="204"/>
      <c r="E136" s="193"/>
      <c r="F136" s="203"/>
      <c r="G136" s="307"/>
      <c r="H136" s="204"/>
      <c r="I136" s="307"/>
      <c r="J136" s="193"/>
      <c r="K136" s="193"/>
      <c r="L136" s="307"/>
      <c r="M136" s="193"/>
      <c r="N136" s="307">
        <f t="shared" si="8"/>
        <v>36059.706999999973</v>
      </c>
      <c r="O136" s="307">
        <f t="shared" si="9"/>
        <v>710550.70699999959</v>
      </c>
    </row>
    <row r="137" spans="1:15" s="214" customFormat="1" hidden="1" x14ac:dyDescent="0.15">
      <c r="A137" s="193"/>
      <c r="B137" s="193"/>
      <c r="C137" s="307"/>
      <c r="D137" s="200"/>
      <c r="E137" s="193"/>
      <c r="F137" s="193"/>
      <c r="G137" s="307"/>
      <c r="H137" s="204"/>
      <c r="I137" s="307"/>
      <c r="J137" s="207"/>
      <c r="K137" s="193"/>
      <c r="L137" s="307"/>
      <c r="M137" s="193"/>
      <c r="N137" s="307">
        <f t="shared" si="8"/>
        <v>36059.706999999973</v>
      </c>
      <c r="O137" s="307">
        <f t="shared" si="9"/>
        <v>710550.70699999959</v>
      </c>
    </row>
    <row r="138" spans="1:15" s="214" customFormat="1" hidden="1" x14ac:dyDescent="0.15">
      <c r="A138" s="193"/>
      <c r="B138" s="193"/>
      <c r="C138" s="307"/>
      <c r="D138" s="204"/>
      <c r="E138" s="193"/>
      <c r="F138" s="193"/>
      <c r="G138" s="307"/>
      <c r="H138" s="204"/>
      <c r="I138" s="307"/>
      <c r="J138" s="193"/>
      <c r="K138" s="193"/>
      <c r="L138" s="307"/>
      <c r="M138" s="193"/>
      <c r="N138" s="307">
        <f t="shared" si="8"/>
        <v>36059.706999999973</v>
      </c>
      <c r="O138" s="307">
        <f t="shared" si="9"/>
        <v>710550.70699999959</v>
      </c>
    </row>
    <row r="139" spans="1:15" s="214" customFormat="1" hidden="1" x14ac:dyDescent="0.15">
      <c r="A139" s="193"/>
      <c r="B139" s="193"/>
      <c r="C139" s="307"/>
      <c r="D139" s="204"/>
      <c r="E139" s="193"/>
      <c r="F139" s="193"/>
      <c r="G139" s="307"/>
      <c r="H139" s="204"/>
      <c r="I139" s="307"/>
      <c r="J139" s="193"/>
      <c r="K139" s="193"/>
      <c r="L139" s="307"/>
      <c r="M139" s="193"/>
      <c r="N139" s="307">
        <f t="shared" si="8"/>
        <v>36059.706999999973</v>
      </c>
      <c r="O139" s="307">
        <f t="shared" si="9"/>
        <v>710550.70699999959</v>
      </c>
    </row>
    <row r="140" spans="1:15" s="214" customFormat="1" hidden="1" x14ac:dyDescent="0.15">
      <c r="A140" s="193"/>
      <c r="B140" s="193"/>
      <c r="C140" s="307"/>
      <c r="D140" s="200"/>
      <c r="E140" s="193"/>
      <c r="F140" s="193"/>
      <c r="G140" s="307"/>
      <c r="H140" s="204"/>
      <c r="I140" s="307"/>
      <c r="J140" s="207"/>
      <c r="K140" s="193"/>
      <c r="L140" s="307"/>
      <c r="M140" s="193"/>
      <c r="N140" s="307">
        <f t="shared" si="8"/>
        <v>36059.706999999973</v>
      </c>
      <c r="O140" s="307">
        <f t="shared" si="9"/>
        <v>710550.70699999959</v>
      </c>
    </row>
    <row r="141" spans="1:15" s="214" customFormat="1" hidden="1" x14ac:dyDescent="0.15">
      <c r="A141" s="193"/>
      <c r="B141" s="193"/>
      <c r="C141" s="307"/>
      <c r="D141" s="204"/>
      <c r="E141" s="193"/>
      <c r="F141" s="203"/>
      <c r="G141" s="307"/>
      <c r="H141" s="204"/>
      <c r="I141" s="307"/>
      <c r="J141" s="193"/>
      <c r="K141" s="193"/>
      <c r="L141" s="307"/>
      <c r="M141" s="193"/>
      <c r="N141" s="307">
        <f t="shared" si="8"/>
        <v>36059.706999999973</v>
      </c>
      <c r="O141" s="307">
        <f t="shared" si="9"/>
        <v>710550.70699999959</v>
      </c>
    </row>
    <row r="142" spans="1:15" s="214" customFormat="1" hidden="1" x14ac:dyDescent="0.15">
      <c r="A142" s="193"/>
      <c r="B142" s="193"/>
      <c r="C142" s="307"/>
      <c r="D142" s="204"/>
      <c r="E142" s="193"/>
      <c r="F142" s="193"/>
      <c r="G142" s="307"/>
      <c r="H142" s="204"/>
      <c r="I142" s="307"/>
      <c r="J142" s="205"/>
      <c r="K142" s="193"/>
      <c r="L142" s="307"/>
      <c r="M142" s="193"/>
      <c r="N142" s="307">
        <f t="shared" si="8"/>
        <v>36059.706999999973</v>
      </c>
      <c r="O142" s="307">
        <f t="shared" si="9"/>
        <v>710550.70699999959</v>
      </c>
    </row>
    <row r="143" spans="1:15" s="214" customFormat="1" hidden="1" x14ac:dyDescent="0.15">
      <c r="A143" s="193"/>
      <c r="B143" s="193"/>
      <c r="C143" s="307"/>
      <c r="D143" s="204"/>
      <c r="E143" s="193"/>
      <c r="F143" s="193"/>
      <c r="G143" s="307"/>
      <c r="H143" s="204"/>
      <c r="I143" s="307"/>
      <c r="J143" s="205"/>
      <c r="K143" s="193"/>
      <c r="L143" s="307"/>
      <c r="M143" s="193"/>
      <c r="N143" s="307">
        <f t="shared" si="8"/>
        <v>36059.706999999973</v>
      </c>
      <c r="O143" s="307">
        <f t="shared" si="9"/>
        <v>710550.70699999959</v>
      </c>
    </row>
    <row r="144" spans="1:15" s="214" customFormat="1" hidden="1" x14ac:dyDescent="0.15">
      <c r="A144" s="193"/>
      <c r="B144" s="193"/>
      <c r="C144" s="307"/>
      <c r="D144" s="204"/>
      <c r="E144" s="193"/>
      <c r="F144" s="193"/>
      <c r="G144" s="307"/>
      <c r="H144" s="204"/>
      <c r="I144" s="307"/>
      <c r="J144" s="193"/>
      <c r="K144" s="193"/>
      <c r="L144" s="307"/>
      <c r="M144" s="193"/>
      <c r="N144" s="307">
        <f t="shared" si="8"/>
        <v>36059.706999999973</v>
      </c>
      <c r="O144" s="307">
        <f t="shared" si="9"/>
        <v>710550.70699999959</v>
      </c>
    </row>
    <row r="145" spans="1:15" s="214" customFormat="1" hidden="1" x14ac:dyDescent="0.15">
      <c r="A145" s="193"/>
      <c r="B145" s="193"/>
      <c r="C145" s="307"/>
      <c r="D145" s="204"/>
      <c r="E145" s="193"/>
      <c r="F145" s="205"/>
      <c r="G145" s="307"/>
      <c r="H145" s="204"/>
      <c r="I145" s="307"/>
      <c r="J145" s="193"/>
      <c r="K145" s="193"/>
      <c r="L145" s="307"/>
      <c r="M145" s="193"/>
      <c r="N145" s="307">
        <f t="shared" si="8"/>
        <v>36059.706999999973</v>
      </c>
      <c r="O145" s="307">
        <f t="shared" si="9"/>
        <v>710550.70699999959</v>
      </c>
    </row>
    <row r="146" spans="1:15" s="214" customFormat="1" hidden="1" x14ac:dyDescent="0.15">
      <c r="A146" s="193"/>
      <c r="B146" s="193"/>
      <c r="C146" s="307"/>
      <c r="D146" s="200"/>
      <c r="E146" s="193"/>
      <c r="F146" s="205"/>
      <c r="G146" s="307"/>
      <c r="H146" s="204"/>
      <c r="I146" s="307"/>
      <c r="J146" s="193"/>
      <c r="K146" s="193"/>
      <c r="L146" s="307"/>
      <c r="M146" s="193"/>
      <c r="N146" s="307">
        <f t="shared" si="8"/>
        <v>36059.706999999973</v>
      </c>
      <c r="O146" s="307">
        <f t="shared" si="9"/>
        <v>710550.70699999959</v>
      </c>
    </row>
    <row r="147" spans="1:15" s="214" customFormat="1" hidden="1" x14ac:dyDescent="0.15">
      <c r="A147" s="193"/>
      <c r="B147" s="193"/>
      <c r="C147" s="307"/>
      <c r="D147" s="204"/>
      <c r="E147" s="193"/>
      <c r="F147" s="203"/>
      <c r="G147" s="307"/>
      <c r="H147" s="204"/>
      <c r="I147" s="307"/>
      <c r="J147" s="193"/>
      <c r="K147" s="193"/>
      <c r="L147" s="307"/>
      <c r="M147" s="193"/>
      <c r="N147" s="307">
        <f t="shared" si="8"/>
        <v>36059.706999999973</v>
      </c>
      <c r="O147" s="307">
        <f t="shared" si="9"/>
        <v>710550.70699999959</v>
      </c>
    </row>
    <row r="148" spans="1:15" s="214" customFormat="1" hidden="1" x14ac:dyDescent="0.15">
      <c r="A148" s="193"/>
      <c r="B148" s="193"/>
      <c r="C148" s="307"/>
      <c r="D148" s="204"/>
      <c r="E148" s="193"/>
      <c r="F148" s="193"/>
      <c r="G148" s="307"/>
      <c r="H148" s="204"/>
      <c r="I148" s="307"/>
      <c r="J148" s="193"/>
      <c r="K148" s="193"/>
      <c r="L148" s="307"/>
      <c r="M148" s="193"/>
      <c r="N148" s="307">
        <f t="shared" si="8"/>
        <v>36059.706999999973</v>
      </c>
      <c r="O148" s="307">
        <f t="shared" si="9"/>
        <v>710550.70699999959</v>
      </c>
    </row>
    <row r="149" spans="1:15" s="214" customFormat="1" hidden="1" x14ac:dyDescent="0.15">
      <c r="A149" s="193"/>
      <c r="B149" s="193"/>
      <c r="C149" s="307"/>
      <c r="D149" s="200"/>
      <c r="E149" s="193"/>
      <c r="F149" s="193"/>
      <c r="G149" s="307"/>
      <c r="H149" s="204"/>
      <c r="I149" s="307"/>
      <c r="J149" s="193"/>
      <c r="K149" s="193"/>
      <c r="L149" s="307"/>
      <c r="M149" s="193"/>
      <c r="N149" s="307">
        <f t="shared" si="8"/>
        <v>36059.706999999973</v>
      </c>
      <c r="O149" s="307">
        <f t="shared" si="9"/>
        <v>710550.70699999959</v>
      </c>
    </row>
    <row r="150" spans="1:15" s="214" customFormat="1" hidden="1" x14ac:dyDescent="0.15">
      <c r="A150" s="193"/>
      <c r="B150" s="193"/>
      <c r="C150" s="307"/>
      <c r="D150" s="200"/>
      <c r="E150" s="193"/>
      <c r="F150" s="203"/>
      <c r="G150" s="307"/>
      <c r="H150" s="204"/>
      <c r="I150" s="307"/>
      <c r="J150" s="193"/>
      <c r="K150" s="193"/>
      <c r="L150" s="307"/>
      <c r="M150" s="193"/>
      <c r="N150" s="307">
        <f t="shared" si="8"/>
        <v>36059.706999999973</v>
      </c>
      <c r="O150" s="307">
        <f t="shared" si="9"/>
        <v>710550.70699999959</v>
      </c>
    </row>
    <row r="151" spans="1:15" s="214" customFormat="1" hidden="1" x14ac:dyDescent="0.15">
      <c r="A151" s="193"/>
      <c r="B151" s="193"/>
      <c r="C151" s="307"/>
      <c r="D151" s="200"/>
      <c r="E151" s="193"/>
      <c r="F151" s="203"/>
      <c r="G151" s="307"/>
      <c r="H151" s="200"/>
      <c r="I151" s="307"/>
      <c r="J151" s="193"/>
      <c r="K151" s="193"/>
      <c r="L151" s="307"/>
      <c r="M151" s="193"/>
      <c r="N151" s="307">
        <f t="shared" si="8"/>
        <v>36059.706999999973</v>
      </c>
      <c r="O151" s="307">
        <f t="shared" si="9"/>
        <v>710550.70699999959</v>
      </c>
    </row>
    <row r="152" spans="1:15" hidden="1" x14ac:dyDescent="0.15">
      <c r="A152" s="193"/>
      <c r="B152" s="193"/>
      <c r="C152" s="307"/>
      <c r="D152" s="204"/>
      <c r="E152" s="193"/>
      <c r="F152" s="205"/>
      <c r="G152" s="307"/>
      <c r="H152" s="204"/>
      <c r="I152" s="307"/>
      <c r="J152" s="193"/>
      <c r="K152" s="193"/>
      <c r="L152" s="307"/>
      <c r="M152" s="193"/>
      <c r="N152" s="307">
        <f t="shared" si="8"/>
        <v>36059.706999999973</v>
      </c>
      <c r="O152" s="307">
        <f t="shared" si="9"/>
        <v>710550.70699999959</v>
      </c>
    </row>
    <row r="153" spans="1:15" hidden="1" x14ac:dyDescent="0.15">
      <c r="A153" s="193"/>
      <c r="B153" s="193"/>
      <c r="C153" s="307"/>
      <c r="D153" s="204"/>
      <c r="E153" s="193"/>
      <c r="F153" s="205"/>
      <c r="G153" s="307"/>
      <c r="H153" s="204"/>
      <c r="I153" s="307"/>
      <c r="J153" s="193"/>
      <c r="K153" s="193"/>
      <c r="L153" s="307"/>
      <c r="M153" s="193"/>
      <c r="N153" s="307">
        <f t="shared" si="8"/>
        <v>36059.706999999973</v>
      </c>
      <c r="O153" s="307">
        <f t="shared" si="9"/>
        <v>710550.70699999959</v>
      </c>
    </row>
    <row r="154" spans="1:15" hidden="1" x14ac:dyDescent="0.15">
      <c r="A154" s="193"/>
      <c r="B154" s="193"/>
      <c r="C154" s="307"/>
      <c r="D154" s="204"/>
      <c r="E154" s="193"/>
      <c r="F154" s="203"/>
      <c r="G154" s="307"/>
      <c r="H154" s="204"/>
      <c r="I154" s="307"/>
      <c r="J154" s="193"/>
      <c r="K154" s="193"/>
      <c r="L154" s="307"/>
      <c r="M154" s="193"/>
      <c r="N154" s="307">
        <f t="shared" si="8"/>
        <v>36059.706999999973</v>
      </c>
      <c r="O154" s="307">
        <f t="shared" si="9"/>
        <v>710550.70699999959</v>
      </c>
    </row>
    <row r="155" spans="1:15" hidden="1" x14ac:dyDescent="0.15">
      <c r="A155" s="193"/>
      <c r="B155" s="193"/>
      <c r="C155" s="307"/>
      <c r="D155" s="200"/>
      <c r="E155" s="193"/>
      <c r="F155" s="193"/>
      <c r="G155" s="307"/>
      <c r="H155" s="204"/>
      <c r="I155" s="307"/>
      <c r="J155" s="193"/>
      <c r="K155" s="193"/>
      <c r="L155" s="307"/>
      <c r="M155" s="193"/>
      <c r="N155" s="307">
        <f t="shared" si="8"/>
        <v>36059.706999999973</v>
      </c>
      <c r="O155" s="307">
        <f t="shared" si="9"/>
        <v>710550.70699999959</v>
      </c>
    </row>
    <row r="156" spans="1:15" hidden="1" x14ac:dyDescent="0.15">
      <c r="A156" s="193"/>
      <c r="B156" s="193"/>
      <c r="C156" s="307"/>
      <c r="D156" s="204"/>
      <c r="E156" s="193"/>
      <c r="F156" s="193"/>
      <c r="G156" s="307"/>
      <c r="H156" s="204"/>
      <c r="I156" s="307"/>
      <c r="J156" s="193"/>
      <c r="K156" s="193"/>
      <c r="L156" s="307"/>
      <c r="M156" s="193"/>
      <c r="N156" s="307">
        <f t="shared" si="8"/>
        <v>36059.706999999973</v>
      </c>
      <c r="O156" s="307">
        <f t="shared" si="9"/>
        <v>710550.70699999959</v>
      </c>
    </row>
    <row r="157" spans="1:15" hidden="1" x14ac:dyDescent="0.15">
      <c r="A157" s="193"/>
      <c r="B157" s="193"/>
      <c r="C157" s="307"/>
      <c r="D157" s="200"/>
      <c r="E157" s="193"/>
      <c r="F157" s="203"/>
      <c r="G157" s="307"/>
      <c r="H157" s="204"/>
      <c r="I157" s="307"/>
      <c r="J157" s="193"/>
      <c r="K157" s="193"/>
      <c r="L157" s="307"/>
      <c r="M157" s="193"/>
      <c r="N157" s="307">
        <f t="shared" si="8"/>
        <v>36059.706999999973</v>
      </c>
      <c r="O157" s="307">
        <f t="shared" si="9"/>
        <v>710550.70699999959</v>
      </c>
    </row>
    <row r="158" spans="1:15" hidden="1" x14ac:dyDescent="0.15">
      <c r="A158" s="193"/>
      <c r="B158" s="193"/>
      <c r="C158" s="307"/>
      <c r="D158" s="204"/>
      <c r="E158" s="193"/>
      <c r="F158" s="193"/>
      <c r="G158" s="307"/>
      <c r="H158" s="204"/>
      <c r="I158" s="307"/>
      <c r="J158" s="211"/>
      <c r="K158" s="193"/>
      <c r="L158" s="307"/>
      <c r="M158" s="193"/>
      <c r="N158" s="307">
        <f t="shared" si="8"/>
        <v>36059.706999999973</v>
      </c>
      <c r="O158" s="307">
        <f t="shared" si="9"/>
        <v>710550.70699999959</v>
      </c>
    </row>
    <row r="159" spans="1:15" hidden="1" x14ac:dyDescent="0.15">
      <c r="A159" s="193"/>
      <c r="B159" s="193"/>
      <c r="C159" s="307"/>
      <c r="D159" s="200"/>
      <c r="E159" s="193"/>
      <c r="F159" s="193"/>
      <c r="G159" s="307"/>
      <c r="H159" s="204"/>
      <c r="I159" s="307"/>
      <c r="J159" s="193"/>
      <c r="K159" s="193"/>
      <c r="L159" s="307"/>
      <c r="M159" s="193"/>
      <c r="N159" s="307">
        <f t="shared" si="8"/>
        <v>36059.706999999973</v>
      </c>
      <c r="O159" s="307">
        <f t="shared" si="9"/>
        <v>710550.70699999959</v>
      </c>
    </row>
    <row r="160" spans="1:15" hidden="1" x14ac:dyDescent="0.15">
      <c r="A160" s="193"/>
      <c r="B160" s="193"/>
      <c r="C160" s="307"/>
      <c r="D160" s="204"/>
      <c r="E160" s="193"/>
      <c r="F160" s="203"/>
      <c r="G160" s="307"/>
      <c r="H160" s="204"/>
      <c r="I160" s="307"/>
      <c r="J160" s="193"/>
      <c r="K160" s="193"/>
      <c r="L160" s="307"/>
      <c r="M160" s="193"/>
      <c r="N160" s="307">
        <f t="shared" si="8"/>
        <v>36059.706999999973</v>
      </c>
      <c r="O160" s="307">
        <f t="shared" si="9"/>
        <v>710550.70699999959</v>
      </c>
    </row>
    <row r="161" spans="1:15" hidden="1" x14ac:dyDescent="0.15">
      <c r="A161" s="193"/>
      <c r="B161" s="193"/>
      <c r="C161" s="307"/>
      <c r="D161" s="204"/>
      <c r="E161" s="193"/>
      <c r="F161" s="193"/>
      <c r="G161" s="307"/>
      <c r="H161" s="204"/>
      <c r="I161" s="307"/>
      <c r="J161" s="193"/>
      <c r="K161" s="193"/>
      <c r="L161" s="307"/>
      <c r="M161" s="193"/>
      <c r="N161" s="307">
        <f t="shared" si="8"/>
        <v>36059.706999999973</v>
      </c>
      <c r="O161" s="307">
        <f t="shared" si="9"/>
        <v>710550.70699999959</v>
      </c>
    </row>
    <row r="162" spans="1:15" hidden="1" x14ac:dyDescent="0.15">
      <c r="A162" s="193"/>
      <c r="B162" s="193"/>
      <c r="C162" s="307"/>
      <c r="D162" s="204"/>
      <c r="E162" s="193"/>
      <c r="F162" s="193"/>
      <c r="G162" s="307"/>
      <c r="H162" s="204"/>
      <c r="I162" s="307"/>
      <c r="J162" s="193"/>
      <c r="K162" s="193"/>
      <c r="L162" s="307"/>
      <c r="M162" s="193"/>
      <c r="N162" s="307">
        <f t="shared" si="8"/>
        <v>36059.706999999973</v>
      </c>
      <c r="O162" s="307">
        <f t="shared" si="9"/>
        <v>710550.70699999959</v>
      </c>
    </row>
    <row r="163" spans="1:15" hidden="1" x14ac:dyDescent="0.15">
      <c r="A163" s="193"/>
      <c r="B163" s="193"/>
      <c r="C163" s="307"/>
      <c r="D163" s="204"/>
      <c r="E163" s="193"/>
      <c r="F163" s="203"/>
      <c r="G163" s="307"/>
      <c r="H163" s="204"/>
      <c r="I163" s="307"/>
      <c r="J163" s="193"/>
      <c r="K163" s="193"/>
      <c r="L163" s="307"/>
      <c r="M163" s="193"/>
      <c r="N163" s="307">
        <f t="shared" si="8"/>
        <v>36059.706999999973</v>
      </c>
      <c r="O163" s="307">
        <f t="shared" si="9"/>
        <v>710550.70699999959</v>
      </c>
    </row>
    <row r="164" spans="1:15" hidden="1" x14ac:dyDescent="0.15">
      <c r="A164" s="193"/>
      <c r="B164" s="193"/>
      <c r="C164" s="307"/>
      <c r="D164" s="200"/>
      <c r="E164" s="193"/>
      <c r="F164" s="193"/>
      <c r="G164" s="307"/>
      <c r="H164" s="204"/>
      <c r="I164" s="307"/>
      <c r="J164" s="193"/>
      <c r="K164" s="193"/>
      <c r="L164" s="307"/>
      <c r="M164" s="193"/>
      <c r="N164" s="307">
        <f t="shared" si="8"/>
        <v>36059.706999999973</v>
      </c>
      <c r="O164" s="307">
        <f t="shared" si="9"/>
        <v>710550.70699999959</v>
      </c>
    </row>
    <row r="165" spans="1:15" hidden="1" x14ac:dyDescent="0.15">
      <c r="A165" s="193"/>
      <c r="B165" s="193"/>
      <c r="C165" s="307"/>
      <c r="D165" s="204"/>
      <c r="E165" s="193"/>
      <c r="F165" s="193"/>
      <c r="G165" s="307"/>
      <c r="H165" s="204"/>
      <c r="I165" s="307"/>
      <c r="J165" s="211"/>
      <c r="K165" s="193"/>
      <c r="L165" s="307"/>
      <c r="M165" s="193"/>
      <c r="N165" s="307">
        <f t="shared" si="8"/>
        <v>36059.706999999973</v>
      </c>
      <c r="O165" s="307">
        <f t="shared" si="9"/>
        <v>710550.70699999959</v>
      </c>
    </row>
    <row r="166" spans="1:15" hidden="1" x14ac:dyDescent="0.15">
      <c r="A166" s="193"/>
      <c r="B166" s="193"/>
      <c r="C166" s="307"/>
      <c r="D166" s="204"/>
      <c r="E166" s="193"/>
      <c r="F166" s="193"/>
      <c r="G166" s="307"/>
      <c r="H166" s="204"/>
      <c r="I166" s="307"/>
      <c r="J166" s="211"/>
      <c r="K166" s="193"/>
      <c r="L166" s="307"/>
      <c r="M166" s="193"/>
      <c r="N166" s="307">
        <f t="shared" si="8"/>
        <v>36059.706999999973</v>
      </c>
      <c r="O166" s="307">
        <f t="shared" si="9"/>
        <v>710550.70699999959</v>
      </c>
    </row>
    <row r="167" spans="1:15" hidden="1" x14ac:dyDescent="0.15">
      <c r="A167" s="193"/>
      <c r="B167" s="193"/>
      <c r="C167" s="307"/>
      <c r="D167" s="200"/>
      <c r="E167" s="193"/>
      <c r="F167" s="205"/>
      <c r="G167" s="307"/>
      <c r="H167" s="204"/>
      <c r="I167" s="307"/>
      <c r="J167" s="193"/>
      <c r="K167" s="193"/>
      <c r="L167" s="307"/>
      <c r="M167" s="193"/>
      <c r="N167" s="307">
        <f t="shared" si="8"/>
        <v>36059.706999999973</v>
      </c>
      <c r="O167" s="307">
        <f t="shared" si="9"/>
        <v>710550.70699999959</v>
      </c>
    </row>
    <row r="168" spans="1:15" hidden="1" x14ac:dyDescent="0.15">
      <c r="A168" s="193"/>
      <c r="B168" s="193"/>
      <c r="C168" s="307"/>
      <c r="D168" s="204"/>
      <c r="E168" s="193"/>
      <c r="F168" s="205"/>
      <c r="G168" s="307"/>
      <c r="H168" s="204"/>
      <c r="I168" s="307"/>
      <c r="J168" s="193"/>
      <c r="K168" s="193"/>
      <c r="L168" s="307"/>
      <c r="M168" s="193"/>
      <c r="N168" s="307">
        <f t="shared" si="8"/>
        <v>36059.706999999973</v>
      </c>
      <c r="O168" s="307">
        <f t="shared" si="9"/>
        <v>710550.70699999959</v>
      </c>
    </row>
    <row r="169" spans="1:15" hidden="1" x14ac:dyDescent="0.15">
      <c r="A169" s="193"/>
      <c r="B169" s="193"/>
      <c r="C169" s="307"/>
      <c r="D169" s="204"/>
      <c r="E169" s="193"/>
      <c r="F169" s="205"/>
      <c r="G169" s="307"/>
      <c r="H169" s="204"/>
      <c r="I169" s="307"/>
      <c r="J169" s="193"/>
      <c r="K169" s="193"/>
      <c r="L169" s="307"/>
      <c r="M169" s="193"/>
      <c r="N169" s="307">
        <f t="shared" si="8"/>
        <v>36059.706999999973</v>
      </c>
      <c r="O169" s="307">
        <f t="shared" si="9"/>
        <v>710550.70699999959</v>
      </c>
    </row>
    <row r="170" spans="1:15" hidden="1" x14ac:dyDescent="0.15">
      <c r="A170" s="193"/>
      <c r="B170" s="193"/>
      <c r="C170" s="307"/>
      <c r="D170" s="204"/>
      <c r="E170" s="193"/>
      <c r="F170" s="205"/>
      <c r="G170" s="307"/>
      <c r="H170" s="204"/>
      <c r="I170" s="307"/>
      <c r="J170" s="193"/>
      <c r="K170" s="193"/>
      <c r="L170" s="307"/>
      <c r="M170" s="193"/>
      <c r="N170" s="307">
        <f t="shared" si="8"/>
        <v>36059.706999999973</v>
      </c>
      <c r="O170" s="307">
        <f t="shared" si="9"/>
        <v>710550.70699999959</v>
      </c>
    </row>
    <row r="171" spans="1:15" hidden="1" x14ac:dyDescent="0.15">
      <c r="A171" s="193"/>
      <c r="B171" s="193"/>
      <c r="C171" s="307"/>
      <c r="D171" s="204"/>
      <c r="E171" s="193"/>
      <c r="F171" s="205"/>
      <c r="G171" s="307"/>
      <c r="H171" s="200"/>
      <c r="I171" s="307"/>
      <c r="J171" s="193"/>
      <c r="K171" s="193"/>
      <c r="L171" s="307"/>
      <c r="M171" s="193"/>
      <c r="N171" s="307">
        <f t="shared" ref="N171:N216" si="10">+N170-I171-L171</f>
        <v>36059.706999999973</v>
      </c>
      <c r="O171" s="307">
        <f t="shared" ref="O171:O216" si="11">O170+G171-I171-L171</f>
        <v>710550.70699999959</v>
      </c>
    </row>
    <row r="172" spans="1:15" hidden="1" x14ac:dyDescent="0.15">
      <c r="A172" s="193"/>
      <c r="B172" s="193"/>
      <c r="C172" s="307"/>
      <c r="D172" s="204"/>
      <c r="E172" s="193"/>
      <c r="F172" s="205"/>
      <c r="G172" s="307"/>
      <c r="H172" s="204"/>
      <c r="I172" s="307"/>
      <c r="J172" s="193"/>
      <c r="K172" s="193"/>
      <c r="L172" s="307"/>
      <c r="M172" s="193"/>
      <c r="N172" s="307">
        <f t="shared" si="10"/>
        <v>36059.706999999973</v>
      </c>
      <c r="O172" s="307">
        <f t="shared" si="11"/>
        <v>710550.70699999959</v>
      </c>
    </row>
    <row r="173" spans="1:15" hidden="1" x14ac:dyDescent="0.15">
      <c r="A173" s="193"/>
      <c r="B173" s="193"/>
      <c r="C173" s="307"/>
      <c r="D173" s="204"/>
      <c r="E173" s="193"/>
      <c r="F173" s="217"/>
      <c r="G173" s="307"/>
      <c r="H173" s="204"/>
      <c r="I173" s="307"/>
      <c r="J173" s="193"/>
      <c r="K173" s="193"/>
      <c r="L173" s="307"/>
      <c r="M173" s="193"/>
      <c r="N173" s="307">
        <f t="shared" si="10"/>
        <v>36059.706999999973</v>
      </c>
      <c r="O173" s="307">
        <f t="shared" si="11"/>
        <v>710550.70699999959</v>
      </c>
    </row>
    <row r="174" spans="1:15" hidden="1" x14ac:dyDescent="0.15">
      <c r="A174" s="193"/>
      <c r="B174" s="193"/>
      <c r="C174" s="307"/>
      <c r="D174" s="204"/>
      <c r="E174" s="193"/>
      <c r="F174" s="217"/>
      <c r="G174" s="307"/>
      <c r="H174" s="200"/>
      <c r="I174" s="307"/>
      <c r="J174" s="193"/>
      <c r="K174" s="193"/>
      <c r="L174" s="307"/>
      <c r="M174" s="193"/>
      <c r="N174" s="307">
        <f t="shared" si="10"/>
        <v>36059.706999999973</v>
      </c>
      <c r="O174" s="307">
        <f t="shared" si="11"/>
        <v>710550.70699999959</v>
      </c>
    </row>
    <row r="175" spans="1:15" hidden="1" x14ac:dyDescent="0.15">
      <c r="A175" s="193"/>
      <c r="B175" s="193"/>
      <c r="C175" s="307"/>
      <c r="D175" s="204"/>
      <c r="E175" s="193"/>
      <c r="F175" s="205"/>
      <c r="G175" s="307"/>
      <c r="H175" s="204"/>
      <c r="I175" s="307"/>
      <c r="J175" s="193"/>
      <c r="K175" s="193"/>
      <c r="L175" s="307"/>
      <c r="M175" s="193"/>
      <c r="N175" s="307">
        <f t="shared" si="10"/>
        <v>36059.706999999973</v>
      </c>
      <c r="O175" s="307">
        <f t="shared" si="11"/>
        <v>710550.70699999959</v>
      </c>
    </row>
    <row r="176" spans="1:15" hidden="1" x14ac:dyDescent="0.15">
      <c r="A176" s="193"/>
      <c r="B176" s="193"/>
      <c r="C176" s="307"/>
      <c r="D176" s="200"/>
      <c r="E176" s="193"/>
      <c r="F176" s="203"/>
      <c r="G176" s="307"/>
      <c r="H176" s="204"/>
      <c r="I176" s="307"/>
      <c r="J176" s="193"/>
      <c r="K176" s="193"/>
      <c r="L176" s="307"/>
      <c r="M176" s="193"/>
      <c r="N176" s="307">
        <f t="shared" si="10"/>
        <v>36059.706999999973</v>
      </c>
      <c r="O176" s="307">
        <f t="shared" si="11"/>
        <v>710550.70699999959</v>
      </c>
    </row>
    <row r="177" spans="1:15" hidden="1" x14ac:dyDescent="0.15">
      <c r="A177" s="193"/>
      <c r="B177" s="193"/>
      <c r="C177" s="307"/>
      <c r="D177" s="204"/>
      <c r="E177" s="193"/>
      <c r="F177" s="203"/>
      <c r="G177" s="307"/>
      <c r="H177" s="204"/>
      <c r="I177" s="307"/>
      <c r="J177" s="193"/>
      <c r="K177" s="193"/>
      <c r="L177" s="307"/>
      <c r="M177" s="193"/>
      <c r="N177" s="307">
        <f t="shared" si="10"/>
        <v>36059.706999999973</v>
      </c>
      <c r="O177" s="307">
        <f t="shared" si="11"/>
        <v>710550.70699999959</v>
      </c>
    </row>
    <row r="178" spans="1:15" hidden="1" x14ac:dyDescent="0.15">
      <c r="A178" s="193"/>
      <c r="B178" s="193"/>
      <c r="C178" s="307"/>
      <c r="D178" s="204"/>
      <c r="E178" s="193"/>
      <c r="F178" s="203"/>
      <c r="G178" s="307"/>
      <c r="H178" s="204"/>
      <c r="I178" s="307"/>
      <c r="J178" s="193"/>
      <c r="K178" s="193"/>
      <c r="L178" s="307"/>
      <c r="M178" s="193"/>
      <c r="N178" s="307">
        <f t="shared" si="10"/>
        <v>36059.706999999973</v>
      </c>
      <c r="O178" s="307">
        <f t="shared" si="11"/>
        <v>710550.70699999959</v>
      </c>
    </row>
    <row r="179" spans="1:15" hidden="1" x14ac:dyDescent="0.15">
      <c r="A179" s="193"/>
      <c r="B179" s="193"/>
      <c r="C179" s="307"/>
      <c r="D179" s="204"/>
      <c r="E179" s="193"/>
      <c r="F179" s="203"/>
      <c r="G179" s="307"/>
      <c r="H179" s="204"/>
      <c r="I179" s="307"/>
      <c r="J179" s="193"/>
      <c r="K179" s="193"/>
      <c r="L179" s="307"/>
      <c r="M179" s="193"/>
      <c r="N179" s="307">
        <f t="shared" si="10"/>
        <v>36059.706999999973</v>
      </c>
      <c r="O179" s="307">
        <f t="shared" si="11"/>
        <v>710550.70699999959</v>
      </c>
    </row>
    <row r="180" spans="1:15" hidden="1" x14ac:dyDescent="0.15">
      <c r="A180" s="193"/>
      <c r="B180" s="193"/>
      <c r="C180" s="307"/>
      <c r="D180" s="204"/>
      <c r="E180" s="193"/>
      <c r="F180" s="193"/>
      <c r="G180" s="307"/>
      <c r="H180" s="204"/>
      <c r="I180" s="307"/>
      <c r="J180" s="205"/>
      <c r="K180" s="193"/>
      <c r="L180" s="307"/>
      <c r="M180" s="193"/>
      <c r="N180" s="307">
        <f t="shared" si="10"/>
        <v>36059.706999999973</v>
      </c>
      <c r="O180" s="307">
        <f t="shared" si="11"/>
        <v>710550.70699999959</v>
      </c>
    </row>
    <row r="181" spans="1:15" hidden="1" x14ac:dyDescent="0.15">
      <c r="A181" s="193"/>
      <c r="B181" s="193"/>
      <c r="C181" s="307"/>
      <c r="D181" s="204"/>
      <c r="E181" s="193"/>
      <c r="F181" s="217"/>
      <c r="G181" s="307"/>
      <c r="H181" s="204"/>
      <c r="I181" s="307"/>
      <c r="J181" s="193"/>
      <c r="K181" s="193"/>
      <c r="L181" s="307"/>
      <c r="M181" s="193"/>
      <c r="N181" s="307">
        <f t="shared" si="10"/>
        <v>36059.706999999973</v>
      </c>
      <c r="O181" s="307">
        <f t="shared" si="11"/>
        <v>710550.70699999959</v>
      </c>
    </row>
    <row r="182" spans="1:15" hidden="1" x14ac:dyDescent="0.15">
      <c r="A182" s="193"/>
      <c r="B182" s="193"/>
      <c r="C182" s="307"/>
      <c r="D182" s="204"/>
      <c r="E182" s="193"/>
      <c r="F182" s="193"/>
      <c r="G182" s="307"/>
      <c r="H182" s="204"/>
      <c r="I182" s="307"/>
      <c r="J182" s="193"/>
      <c r="K182" s="193"/>
      <c r="L182" s="307"/>
      <c r="M182" s="193"/>
      <c r="N182" s="307">
        <f t="shared" si="10"/>
        <v>36059.706999999973</v>
      </c>
      <c r="O182" s="307">
        <f t="shared" si="11"/>
        <v>710550.70699999959</v>
      </c>
    </row>
    <row r="183" spans="1:15" hidden="1" x14ac:dyDescent="0.15">
      <c r="A183" s="193"/>
      <c r="B183" s="193"/>
      <c r="C183" s="307"/>
      <c r="D183" s="204"/>
      <c r="E183" s="193"/>
      <c r="F183" s="193"/>
      <c r="G183" s="307"/>
      <c r="H183" s="204"/>
      <c r="I183" s="307"/>
      <c r="J183" s="193"/>
      <c r="K183" s="193"/>
      <c r="L183" s="307"/>
      <c r="M183" s="193"/>
      <c r="N183" s="307">
        <f t="shared" si="10"/>
        <v>36059.706999999973</v>
      </c>
      <c r="O183" s="307">
        <f t="shared" si="11"/>
        <v>710550.70699999959</v>
      </c>
    </row>
    <row r="184" spans="1:15" hidden="1" x14ac:dyDescent="0.15">
      <c r="A184" s="193"/>
      <c r="B184" s="193"/>
      <c r="C184" s="307"/>
      <c r="D184" s="204"/>
      <c r="E184" s="193"/>
      <c r="F184" s="193"/>
      <c r="G184" s="307"/>
      <c r="H184" s="204"/>
      <c r="I184" s="307"/>
      <c r="J184" s="193"/>
      <c r="K184" s="193"/>
      <c r="L184" s="307"/>
      <c r="M184" s="193"/>
      <c r="N184" s="307">
        <f t="shared" si="10"/>
        <v>36059.706999999973</v>
      </c>
      <c r="O184" s="307">
        <f t="shared" si="11"/>
        <v>710550.70699999959</v>
      </c>
    </row>
    <row r="185" spans="1:15" hidden="1" x14ac:dyDescent="0.15">
      <c r="A185" s="193"/>
      <c r="B185" s="193"/>
      <c r="C185" s="307"/>
      <c r="D185" s="204"/>
      <c r="E185" s="193"/>
      <c r="F185" s="203"/>
      <c r="G185" s="307"/>
      <c r="H185" s="204"/>
      <c r="I185" s="307"/>
      <c r="J185" s="193"/>
      <c r="K185" s="193"/>
      <c r="L185" s="307"/>
      <c r="M185" s="193"/>
      <c r="N185" s="307">
        <f t="shared" si="10"/>
        <v>36059.706999999973</v>
      </c>
      <c r="O185" s="307">
        <f t="shared" si="11"/>
        <v>710550.70699999959</v>
      </c>
    </row>
    <row r="186" spans="1:15" hidden="1" x14ac:dyDescent="0.15">
      <c r="A186" s="193"/>
      <c r="B186" s="193"/>
      <c r="C186" s="307"/>
      <c r="D186" s="204"/>
      <c r="E186" s="193"/>
      <c r="F186" s="205"/>
      <c r="G186" s="307"/>
      <c r="H186" s="204"/>
      <c r="I186" s="307"/>
      <c r="J186" s="205"/>
      <c r="K186" s="193"/>
      <c r="L186" s="307"/>
      <c r="M186" s="193"/>
      <c r="N186" s="307">
        <f t="shared" si="10"/>
        <v>36059.706999999973</v>
      </c>
      <c r="O186" s="307">
        <f t="shared" si="11"/>
        <v>710550.70699999959</v>
      </c>
    </row>
    <row r="187" spans="1:15" hidden="1" x14ac:dyDescent="0.15">
      <c r="A187" s="193"/>
      <c r="B187" s="193"/>
      <c r="C187" s="307"/>
      <c r="D187" s="204"/>
      <c r="E187" s="193"/>
      <c r="F187" s="205"/>
      <c r="G187" s="307"/>
      <c r="H187" s="204"/>
      <c r="I187" s="307"/>
      <c r="J187" s="193"/>
      <c r="K187" s="193"/>
      <c r="L187" s="307"/>
      <c r="M187" s="205"/>
      <c r="N187" s="307">
        <f t="shared" si="10"/>
        <v>36059.706999999973</v>
      </c>
      <c r="O187" s="307">
        <f t="shared" si="11"/>
        <v>710550.70699999959</v>
      </c>
    </row>
    <row r="188" spans="1:15" hidden="1" x14ac:dyDescent="0.15">
      <c r="A188" s="193"/>
      <c r="B188" s="193"/>
      <c r="C188" s="307"/>
      <c r="D188" s="204"/>
      <c r="E188" s="193"/>
      <c r="F188" s="217"/>
      <c r="G188" s="307"/>
      <c r="H188" s="204"/>
      <c r="I188" s="307"/>
      <c r="J188" s="193"/>
      <c r="K188" s="193"/>
      <c r="L188" s="307"/>
      <c r="M188" s="193"/>
      <c r="N188" s="307">
        <f t="shared" si="10"/>
        <v>36059.706999999973</v>
      </c>
      <c r="O188" s="307">
        <f t="shared" si="11"/>
        <v>710550.70699999959</v>
      </c>
    </row>
    <row r="189" spans="1:15" hidden="1" x14ac:dyDescent="0.15">
      <c r="A189" s="193"/>
      <c r="B189" s="193"/>
      <c r="C189" s="307"/>
      <c r="D189" s="204"/>
      <c r="E189" s="193"/>
      <c r="F189" s="207"/>
      <c r="G189" s="307"/>
      <c r="H189" s="204"/>
      <c r="I189" s="307"/>
      <c r="J189" s="203"/>
      <c r="K189" s="193"/>
      <c r="L189" s="307"/>
      <c r="M189" s="193"/>
      <c r="N189" s="307">
        <f t="shared" si="10"/>
        <v>36059.706999999973</v>
      </c>
      <c r="O189" s="307">
        <f t="shared" si="11"/>
        <v>710550.70699999959</v>
      </c>
    </row>
    <row r="190" spans="1:15" hidden="1" x14ac:dyDescent="0.15">
      <c r="A190" s="193"/>
      <c r="B190" s="193"/>
      <c r="C190" s="307"/>
      <c r="D190" s="204"/>
      <c r="E190" s="193"/>
      <c r="F190" s="207"/>
      <c r="G190" s="307"/>
      <c r="H190" s="204"/>
      <c r="I190" s="307"/>
      <c r="J190" s="203"/>
      <c r="K190" s="193"/>
      <c r="L190" s="307"/>
      <c r="M190" s="203"/>
      <c r="N190" s="307">
        <f t="shared" si="10"/>
        <v>36059.706999999973</v>
      </c>
      <c r="O190" s="307">
        <f t="shared" si="11"/>
        <v>710550.70699999959</v>
      </c>
    </row>
    <row r="191" spans="1:15" hidden="1" x14ac:dyDescent="0.15">
      <c r="A191" s="193"/>
      <c r="B191" s="193"/>
      <c r="C191" s="307"/>
      <c r="D191" s="204"/>
      <c r="E191" s="193"/>
      <c r="F191" s="207"/>
      <c r="G191" s="307"/>
      <c r="H191" s="204"/>
      <c r="I191" s="307"/>
      <c r="J191" s="203"/>
      <c r="K191" s="193"/>
      <c r="L191" s="307"/>
      <c r="M191" s="203"/>
      <c r="N191" s="307">
        <f t="shared" si="10"/>
        <v>36059.706999999973</v>
      </c>
      <c r="O191" s="307">
        <f t="shared" si="11"/>
        <v>710550.70699999959</v>
      </c>
    </row>
    <row r="192" spans="1:15" hidden="1" x14ac:dyDescent="0.15">
      <c r="A192" s="193"/>
      <c r="B192" s="193"/>
      <c r="C192" s="307"/>
      <c r="D192" s="204"/>
      <c r="E192" s="193"/>
      <c r="F192" s="207"/>
      <c r="G192" s="307"/>
      <c r="H192" s="204"/>
      <c r="I192" s="307"/>
      <c r="J192" s="193"/>
      <c r="K192" s="193"/>
      <c r="L192" s="307"/>
      <c r="M192" s="203"/>
      <c r="N192" s="307">
        <f t="shared" si="10"/>
        <v>36059.706999999973</v>
      </c>
      <c r="O192" s="307">
        <f t="shared" si="11"/>
        <v>710550.70699999959</v>
      </c>
    </row>
    <row r="193" spans="1:15" hidden="1" x14ac:dyDescent="0.15">
      <c r="A193" s="193"/>
      <c r="B193" s="193"/>
      <c r="C193" s="307"/>
      <c r="D193" s="204"/>
      <c r="E193" s="193"/>
      <c r="F193" s="217"/>
      <c r="G193" s="307"/>
      <c r="H193" s="204"/>
      <c r="I193" s="307"/>
      <c r="J193" s="203"/>
      <c r="K193" s="193"/>
      <c r="L193" s="307"/>
      <c r="M193" s="203"/>
      <c r="N193" s="307">
        <f t="shared" si="10"/>
        <v>36059.706999999973</v>
      </c>
      <c r="O193" s="307">
        <f t="shared" si="11"/>
        <v>710550.70699999959</v>
      </c>
    </row>
    <row r="194" spans="1:15" hidden="1" x14ac:dyDescent="0.15">
      <c r="A194" s="193"/>
      <c r="B194" s="193"/>
      <c r="C194" s="307"/>
      <c r="D194" s="204"/>
      <c r="E194" s="193"/>
      <c r="F194" s="193"/>
      <c r="G194" s="307"/>
      <c r="H194" s="204"/>
      <c r="I194" s="307"/>
      <c r="J194" s="205"/>
      <c r="K194" s="193"/>
      <c r="L194" s="307"/>
      <c r="M194" s="203"/>
      <c r="N194" s="307">
        <f t="shared" si="10"/>
        <v>36059.706999999973</v>
      </c>
      <c r="O194" s="307">
        <f t="shared" si="11"/>
        <v>710550.70699999959</v>
      </c>
    </row>
    <row r="195" spans="1:15" hidden="1" x14ac:dyDescent="0.15">
      <c r="A195" s="193"/>
      <c r="B195" s="193"/>
      <c r="C195" s="307"/>
      <c r="D195" s="204"/>
      <c r="E195" s="193"/>
      <c r="F195" s="193"/>
      <c r="G195" s="307"/>
      <c r="H195" s="204"/>
      <c r="I195" s="307"/>
      <c r="J195" s="205"/>
      <c r="K195" s="193"/>
      <c r="L195" s="307"/>
      <c r="M195" s="203"/>
      <c r="N195" s="307">
        <f t="shared" si="10"/>
        <v>36059.706999999973</v>
      </c>
      <c r="O195" s="307">
        <f t="shared" si="11"/>
        <v>710550.70699999959</v>
      </c>
    </row>
    <row r="196" spans="1:15" hidden="1" x14ac:dyDescent="0.15">
      <c r="A196" s="193"/>
      <c r="B196" s="193"/>
      <c r="C196" s="307"/>
      <c r="D196" s="204"/>
      <c r="E196" s="193"/>
      <c r="F196" s="205"/>
      <c r="G196" s="307"/>
      <c r="H196" s="204"/>
      <c r="I196" s="307"/>
      <c r="J196" s="203"/>
      <c r="K196" s="193"/>
      <c r="L196" s="307"/>
      <c r="M196" s="203"/>
      <c r="N196" s="307">
        <f t="shared" si="10"/>
        <v>36059.706999999973</v>
      </c>
      <c r="O196" s="307">
        <f t="shared" si="11"/>
        <v>710550.70699999959</v>
      </c>
    </row>
    <row r="197" spans="1:15" hidden="1" x14ac:dyDescent="0.15">
      <c r="A197" s="193"/>
      <c r="B197" s="193"/>
      <c r="C197" s="307"/>
      <c r="D197" s="204"/>
      <c r="E197" s="193"/>
      <c r="F197" s="205"/>
      <c r="G197" s="307"/>
      <c r="H197" s="204"/>
      <c r="I197" s="307"/>
      <c r="J197" s="193"/>
      <c r="K197" s="193"/>
      <c r="L197" s="307"/>
      <c r="M197" s="203"/>
      <c r="N197" s="307">
        <f t="shared" si="10"/>
        <v>36059.706999999973</v>
      </c>
      <c r="O197" s="307">
        <f t="shared" si="11"/>
        <v>710550.70699999959</v>
      </c>
    </row>
    <row r="198" spans="1:15" hidden="1" x14ac:dyDescent="0.15">
      <c r="A198" s="193"/>
      <c r="B198" s="193"/>
      <c r="C198" s="307"/>
      <c r="D198" s="204"/>
      <c r="E198" s="193"/>
      <c r="F198" s="205"/>
      <c r="G198" s="307"/>
      <c r="H198" s="204"/>
      <c r="I198" s="307"/>
      <c r="J198" s="193"/>
      <c r="K198" s="193"/>
      <c r="L198" s="307"/>
      <c r="M198" s="193"/>
      <c r="N198" s="307">
        <f t="shared" si="10"/>
        <v>36059.706999999973</v>
      </c>
      <c r="O198" s="307">
        <f t="shared" si="11"/>
        <v>710550.70699999959</v>
      </c>
    </row>
    <row r="199" spans="1:15" hidden="1" x14ac:dyDescent="0.15">
      <c r="A199" s="193"/>
      <c r="B199" s="193"/>
      <c r="C199" s="307"/>
      <c r="D199" s="204"/>
      <c r="E199" s="193"/>
      <c r="F199" s="217"/>
      <c r="G199" s="307"/>
      <c r="H199" s="204"/>
      <c r="I199" s="307"/>
      <c r="J199" s="203"/>
      <c r="K199" s="193"/>
      <c r="L199" s="307"/>
      <c r="M199" s="203"/>
      <c r="N199" s="307">
        <f t="shared" si="10"/>
        <v>36059.706999999973</v>
      </c>
      <c r="O199" s="307">
        <f t="shared" si="11"/>
        <v>710550.70699999959</v>
      </c>
    </row>
    <row r="200" spans="1:15" hidden="1" x14ac:dyDescent="0.15">
      <c r="A200" s="193"/>
      <c r="B200" s="193"/>
      <c r="C200" s="307"/>
      <c r="D200" s="204"/>
      <c r="E200" s="193"/>
      <c r="F200" s="217"/>
      <c r="G200" s="307"/>
      <c r="H200" s="204"/>
      <c r="I200" s="307"/>
      <c r="J200" s="203"/>
      <c r="K200" s="193"/>
      <c r="L200" s="307"/>
      <c r="M200" s="203"/>
      <c r="N200" s="307">
        <f t="shared" si="10"/>
        <v>36059.706999999973</v>
      </c>
      <c r="O200" s="307">
        <f t="shared" si="11"/>
        <v>710550.70699999959</v>
      </c>
    </row>
    <row r="201" spans="1:15" hidden="1" x14ac:dyDescent="0.15">
      <c r="A201" s="193"/>
      <c r="B201" s="193"/>
      <c r="C201" s="307"/>
      <c r="D201" s="204"/>
      <c r="E201" s="193"/>
      <c r="F201" s="217"/>
      <c r="G201" s="307"/>
      <c r="H201" s="204"/>
      <c r="I201" s="307"/>
      <c r="J201" s="193"/>
      <c r="K201" s="193"/>
      <c r="L201" s="307"/>
      <c r="M201" s="203"/>
      <c r="N201" s="307">
        <f t="shared" si="10"/>
        <v>36059.706999999973</v>
      </c>
      <c r="O201" s="307">
        <f t="shared" si="11"/>
        <v>710550.70699999959</v>
      </c>
    </row>
    <row r="202" spans="1:15" hidden="1" x14ac:dyDescent="0.15">
      <c r="A202" s="193"/>
      <c r="B202" s="193"/>
      <c r="C202" s="307"/>
      <c r="D202" s="204"/>
      <c r="E202" s="193"/>
      <c r="F202" s="217"/>
      <c r="G202" s="307"/>
      <c r="H202" s="204"/>
      <c r="I202" s="307"/>
      <c r="J202" s="203"/>
      <c r="K202" s="193"/>
      <c r="L202" s="307"/>
      <c r="M202" s="203"/>
      <c r="N202" s="307">
        <f t="shared" si="10"/>
        <v>36059.706999999973</v>
      </c>
      <c r="O202" s="307">
        <f t="shared" si="11"/>
        <v>710550.70699999959</v>
      </c>
    </row>
    <row r="203" spans="1:15" hidden="1" x14ac:dyDescent="0.15">
      <c r="A203" s="193"/>
      <c r="B203" s="193"/>
      <c r="C203" s="307"/>
      <c r="D203" s="204"/>
      <c r="E203" s="193"/>
      <c r="F203" s="193"/>
      <c r="G203" s="307"/>
      <c r="H203" s="204"/>
      <c r="I203" s="307"/>
      <c r="J203" s="193"/>
      <c r="K203" s="193"/>
      <c r="L203" s="307"/>
      <c r="M203" s="203"/>
      <c r="N203" s="307">
        <f t="shared" si="10"/>
        <v>36059.706999999973</v>
      </c>
      <c r="O203" s="307">
        <f t="shared" si="11"/>
        <v>710550.70699999959</v>
      </c>
    </row>
    <row r="204" spans="1:15" hidden="1" x14ac:dyDescent="0.15">
      <c r="A204" s="193"/>
      <c r="B204" s="193"/>
      <c r="C204" s="307"/>
      <c r="D204" s="204"/>
      <c r="E204" s="193"/>
      <c r="F204" s="193"/>
      <c r="G204" s="307"/>
      <c r="H204" s="204"/>
      <c r="I204" s="307"/>
      <c r="J204" s="193"/>
      <c r="K204" s="193"/>
      <c r="L204" s="307"/>
      <c r="M204" s="203"/>
      <c r="N204" s="307">
        <f t="shared" si="10"/>
        <v>36059.706999999973</v>
      </c>
      <c r="O204" s="307">
        <f t="shared" si="11"/>
        <v>710550.70699999959</v>
      </c>
    </row>
    <row r="205" spans="1:15" hidden="1" x14ac:dyDescent="0.15">
      <c r="A205" s="193"/>
      <c r="B205" s="193"/>
      <c r="C205" s="307"/>
      <c r="D205" s="204"/>
      <c r="E205" s="193"/>
      <c r="F205" s="217"/>
      <c r="G205" s="307"/>
      <c r="H205" s="204"/>
      <c r="I205" s="307"/>
      <c r="J205" s="203"/>
      <c r="K205" s="193"/>
      <c r="L205" s="307"/>
      <c r="M205" s="203"/>
      <c r="N205" s="307">
        <f t="shared" si="10"/>
        <v>36059.706999999973</v>
      </c>
      <c r="O205" s="307">
        <f t="shared" si="11"/>
        <v>710550.70699999959</v>
      </c>
    </row>
    <row r="206" spans="1:15" hidden="1" x14ac:dyDescent="0.15">
      <c r="A206" s="193"/>
      <c r="B206" s="193"/>
      <c r="C206" s="307"/>
      <c r="D206" s="204"/>
      <c r="E206" s="193"/>
      <c r="F206" s="217"/>
      <c r="G206" s="307"/>
      <c r="H206" s="204"/>
      <c r="I206" s="307"/>
      <c r="J206" s="193"/>
      <c r="K206" s="193"/>
      <c r="L206" s="307"/>
      <c r="M206" s="203"/>
      <c r="N206" s="307">
        <f t="shared" si="10"/>
        <v>36059.706999999973</v>
      </c>
      <c r="O206" s="307">
        <f t="shared" si="11"/>
        <v>710550.70699999959</v>
      </c>
    </row>
    <row r="207" spans="1:15" hidden="1" x14ac:dyDescent="0.15">
      <c r="A207" s="193"/>
      <c r="B207" s="193"/>
      <c r="C207" s="307"/>
      <c r="D207" s="204"/>
      <c r="E207" s="193"/>
      <c r="F207" s="217"/>
      <c r="G207" s="307"/>
      <c r="H207" s="204"/>
      <c r="I207" s="307"/>
      <c r="J207" s="193"/>
      <c r="K207" s="193"/>
      <c r="L207" s="307"/>
      <c r="M207" s="203"/>
      <c r="N207" s="307">
        <f t="shared" si="10"/>
        <v>36059.706999999973</v>
      </c>
      <c r="O207" s="307">
        <f t="shared" si="11"/>
        <v>710550.70699999959</v>
      </c>
    </row>
    <row r="208" spans="1:15" hidden="1" x14ac:dyDescent="0.15">
      <c r="A208" s="193"/>
      <c r="B208" s="193"/>
      <c r="C208" s="307"/>
      <c r="D208" s="204"/>
      <c r="E208" s="193"/>
      <c r="F208" s="203"/>
      <c r="G208" s="307"/>
      <c r="H208" s="204"/>
      <c r="I208" s="307"/>
      <c r="J208" s="203"/>
      <c r="K208" s="193"/>
      <c r="L208" s="307"/>
      <c r="M208" s="203"/>
      <c r="N208" s="307">
        <f t="shared" si="10"/>
        <v>36059.706999999973</v>
      </c>
      <c r="O208" s="307">
        <f t="shared" si="11"/>
        <v>710550.70699999959</v>
      </c>
    </row>
    <row r="209" spans="1:16" hidden="1" x14ac:dyDescent="0.15">
      <c r="A209" s="193"/>
      <c r="B209" s="193"/>
      <c r="C209" s="307"/>
      <c r="D209" s="204"/>
      <c r="E209" s="193"/>
      <c r="F209" s="203"/>
      <c r="G209" s="307"/>
      <c r="H209" s="204"/>
      <c r="I209" s="307"/>
      <c r="J209" s="193"/>
      <c r="K209" s="193"/>
      <c r="L209" s="307"/>
      <c r="M209" s="203"/>
      <c r="N209" s="307">
        <f t="shared" si="10"/>
        <v>36059.706999999973</v>
      </c>
      <c r="O209" s="307">
        <f t="shared" si="11"/>
        <v>710550.70699999959</v>
      </c>
    </row>
    <row r="210" spans="1:16" hidden="1" x14ac:dyDescent="0.15">
      <c r="A210" s="193"/>
      <c r="B210" s="193"/>
      <c r="C210" s="307"/>
      <c r="D210" s="204"/>
      <c r="E210" s="193"/>
      <c r="F210" s="203"/>
      <c r="G210" s="307"/>
      <c r="H210" s="204"/>
      <c r="I210" s="307"/>
      <c r="J210" s="203"/>
      <c r="K210" s="193"/>
      <c r="L210" s="307"/>
      <c r="M210" s="203"/>
      <c r="N210" s="307">
        <f t="shared" si="10"/>
        <v>36059.706999999973</v>
      </c>
      <c r="O210" s="307">
        <f t="shared" si="11"/>
        <v>710550.70699999959</v>
      </c>
    </row>
    <row r="211" spans="1:16" hidden="1" x14ac:dyDescent="0.15">
      <c r="A211" s="193"/>
      <c r="B211" s="193"/>
      <c r="C211" s="307"/>
      <c r="D211" s="204"/>
      <c r="E211" s="193"/>
      <c r="F211" s="203"/>
      <c r="G211" s="307"/>
      <c r="H211" s="204"/>
      <c r="I211" s="307"/>
      <c r="J211" s="193"/>
      <c r="K211" s="193"/>
      <c r="L211" s="307"/>
      <c r="M211" s="203"/>
      <c r="N211" s="307">
        <f t="shared" si="10"/>
        <v>36059.706999999973</v>
      </c>
      <c r="O211" s="307">
        <f t="shared" si="11"/>
        <v>710550.70699999959</v>
      </c>
    </row>
    <row r="212" spans="1:16" hidden="1" x14ac:dyDescent="0.15">
      <c r="A212" s="193"/>
      <c r="B212" s="193"/>
      <c r="C212" s="307"/>
      <c r="D212" s="204"/>
      <c r="E212" s="193"/>
      <c r="F212" s="193"/>
      <c r="G212" s="307"/>
      <c r="H212" s="204"/>
      <c r="I212" s="307"/>
      <c r="J212" s="193"/>
      <c r="K212" s="193"/>
      <c r="L212" s="307"/>
      <c r="M212" s="203"/>
      <c r="N212" s="307">
        <f t="shared" si="10"/>
        <v>36059.706999999973</v>
      </c>
      <c r="O212" s="307">
        <f t="shared" si="11"/>
        <v>710550.70699999959</v>
      </c>
    </row>
    <row r="213" spans="1:16" hidden="1" x14ac:dyDescent="0.15">
      <c r="A213" s="193"/>
      <c r="B213" s="193"/>
      <c r="C213" s="307"/>
      <c r="D213" s="204"/>
      <c r="E213" s="193"/>
      <c r="F213" s="203"/>
      <c r="G213" s="307"/>
      <c r="H213" s="204"/>
      <c r="I213" s="307"/>
      <c r="J213" s="193"/>
      <c r="K213" s="193"/>
      <c r="L213" s="307"/>
      <c r="M213" s="193"/>
      <c r="N213" s="307">
        <f t="shared" si="10"/>
        <v>36059.706999999973</v>
      </c>
      <c r="O213" s="307">
        <f t="shared" si="11"/>
        <v>710550.70699999959</v>
      </c>
    </row>
    <row r="214" spans="1:16" hidden="1" x14ac:dyDescent="0.15">
      <c r="A214" s="193"/>
      <c r="B214" s="193"/>
      <c r="C214" s="307"/>
      <c r="D214" s="204"/>
      <c r="E214" s="193"/>
      <c r="F214" s="203"/>
      <c r="G214" s="307"/>
      <c r="H214" s="204"/>
      <c r="I214" s="307"/>
      <c r="J214" s="193"/>
      <c r="K214" s="193"/>
      <c r="L214" s="307"/>
      <c r="M214" s="193"/>
      <c r="N214" s="307">
        <f t="shared" si="10"/>
        <v>36059.706999999973</v>
      </c>
      <c r="O214" s="307">
        <f t="shared" si="11"/>
        <v>710550.70699999959</v>
      </c>
    </row>
    <row r="215" spans="1:16" hidden="1" x14ac:dyDescent="0.15">
      <c r="A215" s="193"/>
      <c r="B215" s="193"/>
      <c r="C215" s="307"/>
      <c r="D215" s="204"/>
      <c r="E215" s="193"/>
      <c r="F215" s="203"/>
      <c r="G215" s="307"/>
      <c r="H215" s="204"/>
      <c r="I215" s="307"/>
      <c r="J215" s="193"/>
      <c r="K215" s="193"/>
      <c r="L215" s="307"/>
      <c r="M215" s="193"/>
      <c r="N215" s="307">
        <f t="shared" si="10"/>
        <v>36059.706999999973</v>
      </c>
      <c r="O215" s="307">
        <f t="shared" si="11"/>
        <v>710550.70699999959</v>
      </c>
    </row>
    <row r="216" spans="1:16" hidden="1" x14ac:dyDescent="0.15">
      <c r="A216" s="193"/>
      <c r="B216" s="193"/>
      <c r="C216" s="307"/>
      <c r="D216" s="204"/>
      <c r="E216" s="193"/>
      <c r="F216" s="193"/>
      <c r="G216" s="307"/>
      <c r="H216" s="204"/>
      <c r="I216" s="307"/>
      <c r="J216" s="193"/>
      <c r="K216" s="193"/>
      <c r="L216" s="307"/>
      <c r="M216" s="193"/>
      <c r="N216" s="307">
        <f t="shared" si="10"/>
        <v>36059.706999999973</v>
      </c>
      <c r="O216" s="307">
        <f t="shared" si="11"/>
        <v>710550.70699999959</v>
      </c>
    </row>
    <row r="217" spans="1:16" x14ac:dyDescent="0.15">
      <c r="A217" s="220"/>
      <c r="B217" s="220"/>
      <c r="C217" s="313"/>
      <c r="D217" s="222"/>
      <c r="E217" s="220"/>
      <c r="F217" s="220"/>
      <c r="G217" s="313"/>
      <c r="H217" s="222"/>
      <c r="I217" s="313"/>
      <c r="J217" s="220"/>
      <c r="K217" s="220"/>
      <c r="L217" s="313"/>
      <c r="M217" s="220"/>
      <c r="N217" s="307">
        <f t="shared" ref="N217" si="12">+N216-I217-L217</f>
        <v>36059.706999999973</v>
      </c>
      <c r="O217" s="307">
        <f t="shared" ref="O217" si="13">O216+G217-I217-L217</f>
        <v>710550.70699999959</v>
      </c>
    </row>
    <row r="218" spans="1:16" x14ac:dyDescent="0.15">
      <c r="A218" s="224"/>
      <c r="B218" s="224"/>
      <c r="C218" s="314">
        <f>SUM(C7:C217)</f>
        <v>814762.92699999991</v>
      </c>
      <c r="D218" s="224"/>
      <c r="E218" s="224"/>
      <c r="F218" s="224"/>
      <c r="G218" s="314">
        <f>SUM(G7:G216)</f>
        <v>404519</v>
      </c>
      <c r="H218" s="226"/>
      <c r="I218" s="314">
        <f>SUM(I7:I216)</f>
        <v>311687.29999999993</v>
      </c>
      <c r="J218" s="224"/>
      <c r="K218" s="224"/>
      <c r="L218" s="314">
        <f>SUM(L9:L216)</f>
        <v>197043.92</v>
      </c>
      <c r="M218" s="224"/>
      <c r="N218" s="308"/>
      <c r="O218" s="309">
        <f>C218+G218-I218-L218</f>
        <v>710550.70699999994</v>
      </c>
      <c r="P218" s="259"/>
    </row>
    <row r="219" spans="1:16" x14ac:dyDescent="0.15">
      <c r="A219" s="230"/>
      <c r="B219" s="615"/>
      <c r="C219" s="615"/>
      <c r="D219" s="615"/>
      <c r="E219" s="231"/>
      <c r="F219" s="322"/>
      <c r="G219" s="316"/>
      <c r="H219" s="233"/>
      <c r="I219" s="317"/>
      <c r="J219" s="272"/>
      <c r="K219" s="235" t="s">
        <v>200</v>
      </c>
      <c r="L219" s="321">
        <f>+L218+I218</f>
        <v>508731.22</v>
      </c>
      <c r="M219" s="284"/>
      <c r="N219" s="310">
        <f>+N217</f>
        <v>36059.706999999973</v>
      </c>
      <c r="O219" s="311" t="s">
        <v>653</v>
      </c>
      <c r="P219" s="259"/>
    </row>
    <row r="220" spans="1:16" x14ac:dyDescent="0.15">
      <c r="A220" s="241" t="s">
        <v>615</v>
      </c>
      <c r="B220" s="325" t="s">
        <v>693</v>
      </c>
      <c r="C220" s="315"/>
      <c r="D220" s="325"/>
      <c r="E220" s="231" t="s">
        <v>67</v>
      </c>
      <c r="F220" s="324">
        <v>51709430.390000001</v>
      </c>
      <c r="G220" s="316" t="s">
        <v>98</v>
      </c>
      <c r="H220" s="233">
        <v>40339</v>
      </c>
      <c r="I220" s="317" t="s">
        <v>199</v>
      </c>
      <c r="J220" s="318">
        <f>SUM(L30)</f>
        <v>3969.36</v>
      </c>
      <c r="K220" s="235"/>
      <c r="L220" s="321"/>
      <c r="M220" s="235"/>
      <c r="N220" s="310">
        <f>+C11</f>
        <v>179950</v>
      </c>
      <c r="O220" s="311" t="s">
        <v>654</v>
      </c>
    </row>
    <row r="221" spans="1:16" x14ac:dyDescent="0.15">
      <c r="A221" s="241" t="s">
        <v>616</v>
      </c>
      <c r="B221" s="325" t="s">
        <v>692</v>
      </c>
      <c r="C221" s="315"/>
      <c r="D221" s="323"/>
      <c r="E221" s="231" t="s">
        <v>67</v>
      </c>
      <c r="F221" s="322">
        <v>78581574.599999994</v>
      </c>
      <c r="G221" s="316" t="s">
        <v>98</v>
      </c>
      <c r="H221" s="233">
        <v>40378</v>
      </c>
      <c r="I221" s="317" t="s">
        <v>199</v>
      </c>
      <c r="J221" s="318">
        <f>SUM(L31:L41)</f>
        <v>143550.08000000002</v>
      </c>
      <c r="K221" s="235"/>
      <c r="L221" s="321"/>
      <c r="M221" s="235"/>
      <c r="N221" s="310">
        <f>+C12</f>
        <v>90022</v>
      </c>
      <c r="O221" s="311" t="s">
        <v>655</v>
      </c>
    </row>
    <row r="222" spans="1:16" ht="12" thickBot="1" x14ac:dyDescent="0.2">
      <c r="A222" s="241"/>
      <c r="B222" s="323"/>
      <c r="C222" s="315"/>
      <c r="D222" s="323"/>
      <c r="E222" s="231"/>
      <c r="F222" s="322"/>
      <c r="G222" s="316"/>
      <c r="H222" s="233"/>
      <c r="I222" s="317" t="s">
        <v>320</v>
      </c>
      <c r="J222" s="319">
        <f>SUM(J220:J221)</f>
        <v>147519.44</v>
      </c>
      <c r="K222" s="235"/>
      <c r="L222" s="321"/>
      <c r="M222" s="235"/>
      <c r="N222" s="310">
        <f>+G28</f>
        <v>134926</v>
      </c>
      <c r="O222" s="205" t="s">
        <v>688</v>
      </c>
    </row>
    <row r="223" spans="1:16" ht="12" thickTop="1" x14ac:dyDescent="0.15">
      <c r="A223" s="241" t="s">
        <v>653</v>
      </c>
      <c r="B223" s="325" t="s">
        <v>691</v>
      </c>
      <c r="C223" s="315"/>
      <c r="D223" s="323"/>
      <c r="E223" s="231" t="s">
        <v>67</v>
      </c>
      <c r="F223" s="322">
        <v>35202074.93</v>
      </c>
      <c r="G223" s="316" t="s">
        <v>98</v>
      </c>
      <c r="H223" s="233">
        <v>40413</v>
      </c>
      <c r="I223" s="317" t="s">
        <v>199</v>
      </c>
      <c r="J223" s="318">
        <f>SUM(L45)</f>
        <v>49524.480000000003</v>
      </c>
      <c r="K223" s="235"/>
      <c r="L223" s="321"/>
      <c r="M223" s="235"/>
      <c r="N223" s="310">
        <f>+G36</f>
        <v>134815</v>
      </c>
      <c r="O223" s="311" t="s">
        <v>689</v>
      </c>
    </row>
    <row r="224" spans="1:16" ht="12" thickBot="1" x14ac:dyDescent="0.2">
      <c r="A224" s="241"/>
      <c r="B224" s="323"/>
      <c r="C224" s="315"/>
      <c r="D224" s="323"/>
      <c r="E224" s="231"/>
      <c r="F224" s="322"/>
      <c r="G224" s="316"/>
      <c r="H224" s="233"/>
      <c r="I224" s="317" t="s">
        <v>54</v>
      </c>
      <c r="J224" s="319">
        <f>SUM(J223)</f>
        <v>49524.480000000003</v>
      </c>
      <c r="K224" s="235"/>
      <c r="L224" s="321"/>
      <c r="M224" s="235"/>
      <c r="N224" s="310">
        <f>+G37</f>
        <v>134778</v>
      </c>
      <c r="O224" s="311" t="s">
        <v>690</v>
      </c>
    </row>
    <row r="225" spans="1:16" ht="12" hidden="1" customHeight="1" thickTop="1" x14ac:dyDescent="0.15">
      <c r="A225" s="241"/>
      <c r="B225" s="323"/>
      <c r="C225" s="315"/>
      <c r="D225" s="323"/>
      <c r="E225" s="231"/>
      <c r="F225" s="322"/>
      <c r="G225" s="316"/>
      <c r="H225" s="233"/>
      <c r="I225" s="317"/>
      <c r="J225" s="318"/>
      <c r="K225" s="235"/>
      <c r="L225" s="321"/>
      <c r="M225" s="235"/>
      <c r="N225" s="310"/>
      <c r="O225" s="311"/>
    </row>
    <row r="226" spans="1:16" ht="12" hidden="1" customHeight="1" x14ac:dyDescent="0.15">
      <c r="A226" s="241"/>
      <c r="B226" s="323"/>
      <c r="C226" s="315"/>
      <c r="D226" s="323"/>
      <c r="E226" s="231"/>
      <c r="F226" s="322"/>
      <c r="G226" s="316"/>
      <c r="H226" s="233"/>
      <c r="I226" s="317"/>
      <c r="J226" s="318"/>
      <c r="K226" s="235"/>
      <c r="L226" s="321"/>
      <c r="M226" s="235"/>
      <c r="N226" s="310"/>
      <c r="O226" s="311"/>
    </row>
    <row r="227" spans="1:16" ht="11.25" hidden="1" customHeight="1" x14ac:dyDescent="0.15">
      <c r="A227" s="241"/>
      <c r="B227" s="323"/>
      <c r="C227" s="315"/>
      <c r="D227" s="323"/>
      <c r="E227" s="231"/>
      <c r="F227" s="322"/>
      <c r="G227" s="316"/>
      <c r="H227" s="233"/>
      <c r="I227" s="317"/>
      <c r="J227" s="318"/>
      <c r="K227" s="235"/>
      <c r="L227" s="321"/>
      <c r="M227" s="235"/>
      <c r="N227" s="310"/>
      <c r="O227" s="310"/>
    </row>
    <row r="228" spans="1:16" ht="12" thickTop="1" x14ac:dyDescent="0.15">
      <c r="A228" s="241"/>
      <c r="B228" s="323"/>
      <c r="C228" s="315"/>
      <c r="D228" s="323"/>
      <c r="E228" s="231"/>
      <c r="F228" s="322"/>
      <c r="G228" s="316"/>
      <c r="H228" s="233"/>
      <c r="I228" s="317"/>
      <c r="J228" s="318"/>
      <c r="K228" s="235"/>
      <c r="L228" s="321"/>
      <c r="M228" s="266"/>
      <c r="N228" s="309" t="s">
        <v>56</v>
      </c>
      <c r="O228" s="312">
        <f>SUM(N219:N227)</f>
        <v>710550.70699999994</v>
      </c>
      <c r="P228" s="259"/>
    </row>
    <row r="229" spans="1:16" x14ac:dyDescent="0.15">
      <c r="J229" s="320"/>
      <c r="O229" s="299">
        <f>+O228-O218</f>
        <v>0</v>
      </c>
    </row>
    <row r="230" spans="1:16" x14ac:dyDescent="0.15">
      <c r="J230" s="320"/>
    </row>
    <row r="231" spans="1:16" x14ac:dyDescent="0.15">
      <c r="J231" s="320"/>
    </row>
    <row r="232" spans="1:16" x14ac:dyDescent="0.15">
      <c r="J232" s="320"/>
    </row>
    <row r="233" spans="1:16" x14ac:dyDescent="0.15">
      <c r="J233" s="320"/>
    </row>
  </sheetData>
  <mergeCells count="7">
    <mergeCell ref="B219:D219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P230"/>
  <sheetViews>
    <sheetView topLeftCell="B1" zoomScale="115" zoomScaleNormal="115" workbookViewId="0">
      <pane ySplit="6" topLeftCell="A34" activePane="bottomLeft" state="frozen"/>
      <selection pane="bottomLeft" activeCell="G225" sqref="G225"/>
    </sheetView>
  </sheetViews>
  <sheetFormatPr defaultColWidth="18.5703125" defaultRowHeight="11.25" x14ac:dyDescent="0.15"/>
  <cols>
    <col min="1" max="1" width="12.28515625" style="182" customWidth="1"/>
    <col min="2" max="2" width="10.140625" style="179" customWidth="1"/>
    <col min="3" max="3" width="11.42578125" style="299" customWidth="1"/>
    <col min="4" max="4" width="10.5703125" style="181" customWidth="1"/>
    <col min="5" max="5" width="8.140625" style="181" customWidth="1"/>
    <col min="6" max="6" width="13.28515625" style="182" bestFit="1" customWidth="1"/>
    <col min="7" max="7" width="11.85546875" style="299" bestFit="1" customWidth="1"/>
    <col min="8" max="8" width="10.140625" style="181" bestFit="1" customWidth="1"/>
    <col min="9" max="9" width="13" style="299" bestFit="1" customWidth="1"/>
    <col min="10" max="10" width="11" style="182" bestFit="1" customWidth="1"/>
    <col min="11" max="11" width="13.85546875" style="181" bestFit="1" customWidth="1"/>
    <col min="12" max="12" width="10.85546875" style="299" bestFit="1" customWidth="1"/>
    <col min="13" max="13" width="12.85546875" style="182" bestFit="1" customWidth="1"/>
    <col min="14" max="15" width="13.42578125" style="299" customWidth="1"/>
    <col min="16" max="16" width="8.28515625" style="182" bestFit="1" customWidth="1"/>
    <col min="17" max="16384" width="18.5703125" style="182"/>
  </cols>
  <sheetData>
    <row r="1" spans="1:16" ht="17.25" customHeight="1" x14ac:dyDescent="0.15">
      <c r="A1" s="178" t="s">
        <v>621</v>
      </c>
      <c r="M1" s="183"/>
      <c r="O1" s="300"/>
    </row>
    <row r="2" spans="1:16" ht="16.5" customHeight="1" x14ac:dyDescent="0.15">
      <c r="A2" s="178" t="s">
        <v>112</v>
      </c>
      <c r="O2" s="301"/>
    </row>
    <row r="3" spans="1:16" x14ac:dyDescent="0.15">
      <c r="A3" s="178">
        <v>5420</v>
      </c>
      <c r="B3" s="179">
        <v>500063</v>
      </c>
      <c r="I3" s="616" t="s">
        <v>3</v>
      </c>
      <c r="J3" s="616"/>
      <c r="K3" s="616"/>
      <c r="N3" s="302"/>
      <c r="O3" s="302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 t="s">
        <v>6</v>
      </c>
      <c r="I4" s="617"/>
      <c r="J4" s="617"/>
      <c r="K4" s="617"/>
      <c r="L4" s="617"/>
      <c r="M4" s="617"/>
      <c r="N4" s="303" t="s">
        <v>7</v>
      </c>
      <c r="O4" s="303" t="s">
        <v>7</v>
      </c>
    </row>
    <row r="5" spans="1:16" x14ac:dyDescent="0.15">
      <c r="A5" s="188" t="s">
        <v>8</v>
      </c>
      <c r="B5" s="188" t="s">
        <v>9</v>
      </c>
      <c r="C5" s="304" t="s">
        <v>10</v>
      </c>
      <c r="D5" s="188" t="s">
        <v>11</v>
      </c>
      <c r="E5" s="188" t="s">
        <v>12</v>
      </c>
      <c r="F5" s="188" t="s">
        <v>8</v>
      </c>
      <c r="G5" s="304" t="s">
        <v>10</v>
      </c>
      <c r="H5" s="188" t="s">
        <v>14</v>
      </c>
      <c r="I5" s="617" t="s">
        <v>15</v>
      </c>
      <c r="J5" s="617"/>
      <c r="K5" s="617" t="s">
        <v>16</v>
      </c>
      <c r="L5" s="617"/>
      <c r="M5" s="617"/>
      <c r="N5" s="304" t="s">
        <v>17</v>
      </c>
      <c r="O5" s="304" t="s">
        <v>18</v>
      </c>
    </row>
    <row r="6" spans="1:16" x14ac:dyDescent="0.15">
      <c r="A6" s="190"/>
      <c r="B6" s="191"/>
      <c r="C6" s="305"/>
      <c r="D6" s="190"/>
      <c r="E6" s="190" t="s">
        <v>19</v>
      </c>
      <c r="F6" s="190"/>
      <c r="G6" s="305"/>
      <c r="H6" s="190"/>
      <c r="I6" s="305" t="s">
        <v>10</v>
      </c>
      <c r="J6" s="190" t="s">
        <v>8</v>
      </c>
      <c r="K6" s="190" t="s">
        <v>20</v>
      </c>
      <c r="L6" s="305" t="s">
        <v>10</v>
      </c>
      <c r="M6" s="190" t="s">
        <v>8</v>
      </c>
      <c r="N6" s="305"/>
      <c r="O6" s="305"/>
    </row>
    <row r="7" spans="1:16" x14ac:dyDescent="0.15">
      <c r="A7" s="193" t="s">
        <v>575</v>
      </c>
      <c r="B7" s="263"/>
      <c r="C7" s="306">
        <v>53957.093999999925</v>
      </c>
      <c r="D7" s="196"/>
      <c r="E7" s="197"/>
      <c r="F7" s="197"/>
      <c r="G7" s="306"/>
      <c r="H7" s="196"/>
      <c r="I7" s="306"/>
      <c r="J7" s="197"/>
      <c r="K7" s="197"/>
      <c r="L7" s="306"/>
      <c r="M7" s="197"/>
      <c r="N7" s="306">
        <f>+C7</f>
        <v>53957.093999999925</v>
      </c>
      <c r="O7" s="306">
        <f>+C215</f>
        <v>722977.92699999991</v>
      </c>
    </row>
    <row r="8" spans="1:16" x14ac:dyDescent="0.15">
      <c r="A8" s="193" t="s">
        <v>576</v>
      </c>
      <c r="B8" s="193"/>
      <c r="C8" s="307">
        <v>275789.41100000002</v>
      </c>
      <c r="D8" s="200"/>
      <c r="E8" s="193"/>
      <c r="F8" s="193"/>
      <c r="G8" s="307"/>
      <c r="H8" s="200"/>
      <c r="I8" s="307"/>
      <c r="J8" s="193"/>
      <c r="K8" s="202"/>
      <c r="L8" s="307"/>
      <c r="M8" s="193"/>
      <c r="N8" s="307">
        <f>+N7-I8-L8</f>
        <v>53957.093999999925</v>
      </c>
      <c r="O8" s="307">
        <f>O7+G8-I8-L8</f>
        <v>722977.92699999991</v>
      </c>
    </row>
    <row r="9" spans="1:16" x14ac:dyDescent="0.15">
      <c r="A9" s="193" t="s">
        <v>615</v>
      </c>
      <c r="B9" s="193"/>
      <c r="C9" s="307">
        <v>134674.924</v>
      </c>
      <c r="D9" s="193"/>
      <c r="E9" s="193"/>
      <c r="F9" s="193"/>
      <c r="G9" s="307"/>
      <c r="H9" s="193"/>
      <c r="I9" s="307"/>
      <c r="J9" s="193"/>
      <c r="K9" s="193"/>
      <c r="L9" s="307"/>
      <c r="M9" s="193"/>
      <c r="N9" s="307">
        <f t="shared" ref="N9" si="0">+N8-I9-L9</f>
        <v>53957.093999999925</v>
      </c>
      <c r="O9" s="307">
        <f t="shared" ref="O9" si="1">O8+G9-I9-L9</f>
        <v>722977.92699999991</v>
      </c>
    </row>
    <row r="10" spans="1:16" x14ac:dyDescent="0.15">
      <c r="A10" s="193" t="s">
        <v>616</v>
      </c>
      <c r="B10" s="193"/>
      <c r="C10" s="307">
        <v>258556.49799999999</v>
      </c>
      <c r="D10" s="193"/>
      <c r="E10" s="193"/>
      <c r="F10" s="193"/>
      <c r="G10" s="307"/>
      <c r="H10" s="193"/>
      <c r="I10" s="307"/>
      <c r="J10" s="193"/>
      <c r="K10" s="193"/>
      <c r="L10" s="307"/>
      <c r="M10" s="193"/>
      <c r="N10" s="307">
        <f t="shared" ref="N10" si="2">+N9-I10-L10</f>
        <v>53957.093999999925</v>
      </c>
      <c r="O10" s="307">
        <f t="shared" ref="O10" si="3">O9+G10-I10-L10</f>
        <v>722977.92699999991</v>
      </c>
    </row>
    <row r="11" spans="1:16" x14ac:dyDescent="0.15">
      <c r="A11" s="193"/>
      <c r="B11" s="193"/>
      <c r="C11" s="307"/>
      <c r="D11" s="193"/>
      <c r="E11" s="193"/>
      <c r="F11" s="193"/>
      <c r="G11" s="307"/>
      <c r="H11" s="193"/>
      <c r="I11" s="307"/>
      <c r="J11" s="193"/>
      <c r="K11" s="193"/>
      <c r="L11" s="307"/>
      <c r="M11" s="193"/>
      <c r="N11" s="307">
        <f t="shared" ref="N11:N75" si="4">+N10-I11-L11</f>
        <v>53957.093999999925</v>
      </c>
      <c r="O11" s="307">
        <f t="shared" ref="O11:O75" si="5">O10+G11-I11-L11</f>
        <v>722977.92699999991</v>
      </c>
    </row>
    <row r="12" spans="1:16" x14ac:dyDescent="0.15">
      <c r="A12" s="193"/>
      <c r="B12" s="193"/>
      <c r="C12" s="307"/>
      <c r="D12" s="200"/>
      <c r="E12" s="193"/>
      <c r="F12" s="203"/>
      <c r="G12" s="307"/>
      <c r="H12" s="200" t="s">
        <v>622</v>
      </c>
      <c r="I12" s="307">
        <v>5943</v>
      </c>
      <c r="J12" s="205" t="s">
        <v>575</v>
      </c>
      <c r="K12" s="193"/>
      <c r="L12" s="307"/>
      <c r="M12" s="207"/>
      <c r="N12" s="307">
        <f t="shared" si="4"/>
        <v>48014.093999999925</v>
      </c>
      <c r="O12" s="307">
        <f t="shared" si="5"/>
        <v>717034.92699999991</v>
      </c>
    </row>
    <row r="13" spans="1:16" x14ac:dyDescent="0.15">
      <c r="A13" s="193"/>
      <c r="B13" s="193"/>
      <c r="C13" s="307"/>
      <c r="D13" s="200"/>
      <c r="E13" s="193"/>
      <c r="F13" s="203"/>
      <c r="G13" s="307"/>
      <c r="H13" s="200" t="s">
        <v>623</v>
      </c>
      <c r="I13" s="307">
        <v>3490</v>
      </c>
      <c r="J13" s="205" t="s">
        <v>575</v>
      </c>
      <c r="K13" s="193" t="s">
        <v>656</v>
      </c>
      <c r="L13" s="307">
        <v>18672</v>
      </c>
      <c r="M13" s="207" t="s">
        <v>575</v>
      </c>
      <c r="N13" s="307">
        <f t="shared" si="4"/>
        <v>25852.093999999925</v>
      </c>
      <c r="O13" s="307">
        <f t="shared" si="5"/>
        <v>694872.92699999991</v>
      </c>
    </row>
    <row r="14" spans="1:16" x14ac:dyDescent="0.15">
      <c r="A14" s="193"/>
      <c r="B14" s="193"/>
      <c r="C14" s="307"/>
      <c r="D14" s="200"/>
      <c r="E14" s="193"/>
      <c r="F14" s="203"/>
      <c r="G14" s="307"/>
      <c r="H14" s="200" t="s">
        <v>624</v>
      </c>
      <c r="I14" s="307">
        <v>8175</v>
      </c>
      <c r="J14" s="205" t="s">
        <v>575</v>
      </c>
      <c r="K14" s="193"/>
      <c r="L14" s="307"/>
      <c r="M14" s="207"/>
      <c r="N14" s="307">
        <f t="shared" si="4"/>
        <v>17677.093999999925</v>
      </c>
      <c r="O14" s="307">
        <f t="shared" si="5"/>
        <v>686697.92699999991</v>
      </c>
      <c r="P14" s="259"/>
    </row>
    <row r="15" spans="1:16" x14ac:dyDescent="0.15">
      <c r="A15" s="193"/>
      <c r="B15" s="193"/>
      <c r="C15" s="307"/>
      <c r="D15" s="200"/>
      <c r="E15" s="193"/>
      <c r="F15" s="203"/>
      <c r="G15" s="307"/>
      <c r="H15" s="200" t="s">
        <v>625</v>
      </c>
      <c r="I15" s="307">
        <v>8838</v>
      </c>
      <c r="J15" s="193" t="s">
        <v>575</v>
      </c>
      <c r="K15" s="193"/>
      <c r="L15" s="307"/>
      <c r="M15" s="207"/>
      <c r="N15" s="307">
        <f t="shared" si="4"/>
        <v>8839.0939999999246</v>
      </c>
      <c r="O15" s="307">
        <f t="shared" si="5"/>
        <v>677859.92699999991</v>
      </c>
      <c r="P15" s="259"/>
    </row>
    <row r="16" spans="1:16" x14ac:dyDescent="0.15">
      <c r="A16" s="193"/>
      <c r="B16" s="193"/>
      <c r="C16" s="307"/>
      <c r="D16" s="200"/>
      <c r="E16" s="193"/>
      <c r="F16" s="203"/>
      <c r="G16" s="307"/>
      <c r="H16" s="200" t="s">
        <v>626</v>
      </c>
      <c r="I16" s="307">
        <v>8839.09</v>
      </c>
      <c r="J16" s="193" t="s">
        <v>575</v>
      </c>
      <c r="K16" s="193"/>
      <c r="L16" s="307"/>
      <c r="M16" s="207"/>
      <c r="N16" s="307">
        <f t="shared" ref="N16:N22" si="6">+N15-I16-L16</f>
        <v>3.9999999244173523E-3</v>
      </c>
      <c r="O16" s="307">
        <f t="shared" ref="O16:O22" si="7">O15+G16-I16-L16</f>
        <v>669020.83699999994</v>
      </c>
      <c r="P16" s="259"/>
    </row>
    <row r="17" spans="1:16" x14ac:dyDescent="0.15">
      <c r="A17" s="193"/>
      <c r="B17" s="193"/>
      <c r="C17" s="307"/>
      <c r="D17" s="200"/>
      <c r="E17" s="193"/>
      <c r="F17" s="203"/>
      <c r="G17" s="307"/>
      <c r="H17" s="200" t="s">
        <v>626</v>
      </c>
      <c r="I17" s="307">
        <v>480.91</v>
      </c>
      <c r="J17" s="193" t="s">
        <v>576</v>
      </c>
      <c r="K17" s="193"/>
      <c r="L17" s="307"/>
      <c r="M17" s="207"/>
      <c r="N17" s="307">
        <f>C8+N16-I17-L17</f>
        <v>275308.50499999995</v>
      </c>
      <c r="O17" s="307">
        <f t="shared" si="7"/>
        <v>668539.92699999991</v>
      </c>
      <c r="P17" s="259"/>
    </row>
    <row r="18" spans="1:16" x14ac:dyDescent="0.15">
      <c r="A18" s="193"/>
      <c r="B18" s="193"/>
      <c r="C18" s="307"/>
      <c r="D18" s="200"/>
      <c r="E18" s="193"/>
      <c r="F18" s="203"/>
      <c r="G18" s="307"/>
      <c r="H18" s="200" t="s">
        <v>627</v>
      </c>
      <c r="I18" s="307">
        <v>8167</v>
      </c>
      <c r="J18" s="193" t="s">
        <v>576</v>
      </c>
      <c r="K18" s="193" t="s">
        <v>656</v>
      </c>
      <c r="L18" s="307">
        <v>1417</v>
      </c>
      <c r="M18" s="193" t="s">
        <v>576</v>
      </c>
      <c r="N18" s="307">
        <f t="shared" si="6"/>
        <v>265724.50499999995</v>
      </c>
      <c r="O18" s="307">
        <f t="shared" si="7"/>
        <v>658955.92699999991</v>
      </c>
      <c r="P18" s="259"/>
    </row>
    <row r="19" spans="1:16" x14ac:dyDescent="0.15">
      <c r="A19" s="193"/>
      <c r="B19" s="193"/>
      <c r="C19" s="307"/>
      <c r="D19" s="200"/>
      <c r="E19" s="193"/>
      <c r="F19" s="203"/>
      <c r="G19" s="307"/>
      <c r="H19" s="200" t="s">
        <v>628</v>
      </c>
      <c r="I19" s="307">
        <v>1904</v>
      </c>
      <c r="J19" s="193" t="s">
        <v>576</v>
      </c>
      <c r="K19" s="193"/>
      <c r="L19" s="307"/>
      <c r="M19" s="207"/>
      <c r="N19" s="307">
        <f t="shared" si="6"/>
        <v>263820.50499999995</v>
      </c>
      <c r="O19" s="307">
        <f t="shared" si="7"/>
        <v>657051.92699999991</v>
      </c>
    </row>
    <row r="20" spans="1:16" x14ac:dyDescent="0.15">
      <c r="A20" s="193"/>
      <c r="B20" s="193"/>
      <c r="C20" s="307"/>
      <c r="D20" s="200"/>
      <c r="E20" s="193"/>
      <c r="F20" s="203"/>
      <c r="G20" s="307"/>
      <c r="H20" s="200" t="s">
        <v>629</v>
      </c>
      <c r="I20" s="307">
        <v>3306</v>
      </c>
      <c r="J20" s="193" t="s">
        <v>576</v>
      </c>
      <c r="K20" s="193"/>
      <c r="L20" s="307"/>
      <c r="M20" s="193"/>
      <c r="N20" s="307">
        <f t="shared" si="6"/>
        <v>260514.50499999995</v>
      </c>
      <c r="O20" s="307">
        <f t="shared" si="7"/>
        <v>653745.92699999991</v>
      </c>
    </row>
    <row r="21" spans="1:16" x14ac:dyDescent="0.15">
      <c r="A21" s="193"/>
      <c r="B21" s="193"/>
      <c r="C21" s="307"/>
      <c r="D21" s="200"/>
      <c r="E21" s="193"/>
      <c r="F21" s="203"/>
      <c r="G21" s="307"/>
      <c r="H21" s="200" t="s">
        <v>630</v>
      </c>
      <c r="I21" s="307">
        <v>7887</v>
      </c>
      <c r="J21" s="193" t="s">
        <v>576</v>
      </c>
      <c r="K21" s="193"/>
      <c r="L21" s="307"/>
      <c r="M21" s="193"/>
      <c r="N21" s="307">
        <f t="shared" si="6"/>
        <v>252627.50499999995</v>
      </c>
      <c r="O21" s="307">
        <f t="shared" si="7"/>
        <v>645858.92699999991</v>
      </c>
    </row>
    <row r="22" spans="1:16" x14ac:dyDescent="0.15">
      <c r="A22" s="193"/>
      <c r="B22" s="193"/>
      <c r="C22" s="307"/>
      <c r="D22" s="200"/>
      <c r="E22" s="193"/>
      <c r="F22" s="203"/>
      <c r="G22" s="307"/>
      <c r="H22" s="200" t="s">
        <v>631</v>
      </c>
      <c r="I22" s="307">
        <v>11616</v>
      </c>
      <c r="J22" s="193" t="s">
        <v>576</v>
      </c>
      <c r="K22" s="193"/>
      <c r="L22" s="307"/>
      <c r="M22" s="207"/>
      <c r="N22" s="307">
        <f t="shared" si="6"/>
        <v>241011.50499999995</v>
      </c>
      <c r="O22" s="307">
        <f t="shared" si="7"/>
        <v>634242.92699999991</v>
      </c>
    </row>
    <row r="23" spans="1:16" x14ac:dyDescent="0.15">
      <c r="A23" s="193"/>
      <c r="B23" s="198"/>
      <c r="C23" s="307"/>
      <c r="D23" s="200" t="s">
        <v>632</v>
      </c>
      <c r="E23" s="193" t="s">
        <v>54</v>
      </c>
      <c r="F23" s="203" t="s">
        <v>653</v>
      </c>
      <c r="G23" s="307">
        <v>89882</v>
      </c>
      <c r="H23" s="200" t="s">
        <v>632</v>
      </c>
      <c r="I23" s="307">
        <v>5905</v>
      </c>
      <c r="J23" s="193" t="s">
        <v>576</v>
      </c>
      <c r="K23" s="193"/>
      <c r="L23" s="307"/>
      <c r="M23" s="193"/>
      <c r="N23" s="307">
        <f t="shared" si="4"/>
        <v>235106.50499999995</v>
      </c>
      <c r="O23" s="307">
        <f t="shared" si="5"/>
        <v>718219.92699999991</v>
      </c>
    </row>
    <row r="24" spans="1:16" x14ac:dyDescent="0.15">
      <c r="A24" s="193"/>
      <c r="B24" s="198"/>
      <c r="C24" s="307"/>
      <c r="D24" s="200"/>
      <c r="E24" s="193"/>
      <c r="F24" s="203"/>
      <c r="G24" s="307"/>
      <c r="H24" s="200" t="s">
        <v>633</v>
      </c>
      <c r="I24" s="307">
        <v>4100</v>
      </c>
      <c r="J24" s="193" t="s">
        <v>576</v>
      </c>
      <c r="K24" s="193"/>
      <c r="L24" s="307"/>
      <c r="M24" s="193"/>
      <c r="N24" s="307">
        <f t="shared" si="4"/>
        <v>231006.50499999995</v>
      </c>
      <c r="O24" s="307">
        <f t="shared" si="5"/>
        <v>714119.92699999991</v>
      </c>
    </row>
    <row r="25" spans="1:16" x14ac:dyDescent="0.15">
      <c r="A25" s="193"/>
      <c r="B25" s="198"/>
      <c r="C25" s="307"/>
      <c r="D25" s="200" t="s">
        <v>634</v>
      </c>
      <c r="E25" s="193" t="s">
        <v>54</v>
      </c>
      <c r="F25" s="203" t="s">
        <v>654</v>
      </c>
      <c r="G25" s="307">
        <v>179950</v>
      </c>
      <c r="H25" s="200" t="s">
        <v>634</v>
      </c>
      <c r="I25" s="307">
        <v>5535</v>
      </c>
      <c r="J25" s="193" t="s">
        <v>576</v>
      </c>
      <c r="K25" s="193"/>
      <c r="L25" s="307"/>
      <c r="M25" s="193"/>
      <c r="N25" s="307">
        <f t="shared" si="4"/>
        <v>225471.50499999995</v>
      </c>
      <c r="O25" s="307">
        <f t="shared" si="5"/>
        <v>888534.92699999991</v>
      </c>
    </row>
    <row r="26" spans="1:16" x14ac:dyDescent="0.15">
      <c r="A26" s="193"/>
      <c r="B26" s="198"/>
      <c r="C26" s="307"/>
      <c r="D26" s="200"/>
      <c r="E26" s="193"/>
      <c r="F26" s="205"/>
      <c r="G26" s="307"/>
      <c r="H26" s="200" t="s">
        <v>635</v>
      </c>
      <c r="I26" s="307">
        <v>2964</v>
      </c>
      <c r="J26" s="193" t="s">
        <v>576</v>
      </c>
      <c r="K26" s="193"/>
      <c r="L26" s="307"/>
      <c r="M26" s="207"/>
      <c r="N26" s="307">
        <f t="shared" si="4"/>
        <v>222507.50499999995</v>
      </c>
      <c r="O26" s="307">
        <f t="shared" si="5"/>
        <v>885570.92699999991</v>
      </c>
      <c r="P26" s="259"/>
    </row>
    <row r="27" spans="1:16" x14ac:dyDescent="0.15">
      <c r="A27" s="193"/>
      <c r="B27" s="198"/>
      <c r="C27" s="307"/>
      <c r="D27" s="200"/>
      <c r="E27" s="193"/>
      <c r="F27" s="205"/>
      <c r="G27" s="307"/>
      <c r="H27" s="200" t="s">
        <v>636</v>
      </c>
      <c r="I27" s="307">
        <v>2586</v>
      </c>
      <c r="J27" s="193" t="s">
        <v>576</v>
      </c>
      <c r="K27" s="193"/>
      <c r="L27" s="307"/>
      <c r="M27" s="193"/>
      <c r="N27" s="307">
        <f t="shared" si="4"/>
        <v>219921.50499999995</v>
      </c>
      <c r="O27" s="307">
        <f t="shared" si="5"/>
        <v>882984.92699999991</v>
      </c>
      <c r="P27" s="259"/>
    </row>
    <row r="28" spans="1:16" x14ac:dyDescent="0.15">
      <c r="A28" s="193"/>
      <c r="B28" s="198"/>
      <c r="C28" s="307"/>
      <c r="D28" s="200"/>
      <c r="E28" s="193"/>
      <c r="F28" s="205"/>
      <c r="G28" s="307"/>
      <c r="H28" s="200" t="s">
        <v>637</v>
      </c>
      <c r="I28" s="307">
        <v>10957</v>
      </c>
      <c r="J28" s="193" t="s">
        <v>576</v>
      </c>
      <c r="K28" s="193"/>
      <c r="L28" s="307"/>
      <c r="M28" s="193"/>
      <c r="N28" s="307">
        <f t="shared" si="4"/>
        <v>208964.50499999995</v>
      </c>
      <c r="O28" s="307">
        <f t="shared" si="5"/>
        <v>872027.92699999991</v>
      </c>
      <c r="P28" s="259"/>
    </row>
    <row r="29" spans="1:16" x14ac:dyDescent="0.15">
      <c r="A29" s="193"/>
      <c r="B29" s="198"/>
      <c r="C29" s="307"/>
      <c r="D29" s="200"/>
      <c r="E29" s="193"/>
      <c r="F29" s="205"/>
      <c r="G29" s="307"/>
      <c r="H29" s="200" t="s">
        <v>638</v>
      </c>
      <c r="I29" s="307">
        <v>7061</v>
      </c>
      <c r="J29" s="193" t="s">
        <v>576</v>
      </c>
      <c r="K29" s="193"/>
      <c r="L29" s="307"/>
      <c r="M29" s="193"/>
      <c r="N29" s="307">
        <f t="shared" si="4"/>
        <v>201903.50499999995</v>
      </c>
      <c r="O29" s="307">
        <f t="shared" si="5"/>
        <v>864966.92699999991</v>
      </c>
      <c r="P29" s="259"/>
    </row>
    <row r="30" spans="1:16" x14ac:dyDescent="0.15">
      <c r="A30" s="193"/>
      <c r="B30" s="198"/>
      <c r="C30" s="307"/>
      <c r="D30" s="200"/>
      <c r="E30" s="193"/>
      <c r="F30" s="205"/>
      <c r="G30" s="307"/>
      <c r="H30" s="200" t="s">
        <v>639</v>
      </c>
      <c r="I30" s="307">
        <v>11766</v>
      </c>
      <c r="J30" s="193" t="s">
        <v>576</v>
      </c>
      <c r="K30" s="193"/>
      <c r="L30" s="307"/>
      <c r="M30" s="193"/>
      <c r="N30" s="307">
        <f t="shared" si="4"/>
        <v>190137.50499999995</v>
      </c>
      <c r="O30" s="307">
        <f t="shared" si="5"/>
        <v>853200.92699999991</v>
      </c>
      <c r="P30" s="259"/>
    </row>
    <row r="31" spans="1:16" x14ac:dyDescent="0.15">
      <c r="A31" s="193"/>
      <c r="B31" s="198"/>
      <c r="C31" s="307"/>
      <c r="D31" s="200"/>
      <c r="E31" s="193"/>
      <c r="F31" s="205"/>
      <c r="G31" s="307"/>
      <c r="H31" s="200" t="s">
        <v>640</v>
      </c>
      <c r="I31" s="307">
        <v>3860</v>
      </c>
      <c r="J31" s="193" t="s">
        <v>576</v>
      </c>
      <c r="K31" s="193"/>
      <c r="L31" s="307"/>
      <c r="M31" s="193"/>
      <c r="N31" s="307">
        <f t="shared" si="4"/>
        <v>186277.50499999995</v>
      </c>
      <c r="O31" s="307">
        <f t="shared" si="5"/>
        <v>849340.92699999991</v>
      </c>
      <c r="P31" s="259"/>
    </row>
    <row r="32" spans="1:16" x14ac:dyDescent="0.15">
      <c r="A32" s="193"/>
      <c r="B32" s="198"/>
      <c r="C32" s="307"/>
      <c r="D32" s="200"/>
      <c r="E32" s="193"/>
      <c r="F32" s="203"/>
      <c r="G32" s="307"/>
      <c r="H32" s="200" t="s">
        <v>641</v>
      </c>
      <c r="I32" s="307">
        <v>6638</v>
      </c>
      <c r="J32" s="193" t="s">
        <v>576</v>
      </c>
      <c r="K32" s="193"/>
      <c r="L32" s="307"/>
      <c r="M32" s="193"/>
      <c r="N32" s="307">
        <f t="shared" si="4"/>
        <v>179639.50499999995</v>
      </c>
      <c r="O32" s="307">
        <f t="shared" si="5"/>
        <v>842702.92699999991</v>
      </c>
      <c r="P32" s="259"/>
    </row>
    <row r="33" spans="1:16" x14ac:dyDescent="0.15">
      <c r="A33" s="193"/>
      <c r="B33" s="198"/>
      <c r="C33" s="307"/>
      <c r="D33" s="200"/>
      <c r="E33" s="193"/>
      <c r="F33" s="205"/>
      <c r="G33" s="307"/>
      <c r="H33" s="200" t="s">
        <v>642</v>
      </c>
      <c r="I33" s="307">
        <v>7963</v>
      </c>
      <c r="J33" s="193" t="s">
        <v>576</v>
      </c>
      <c r="K33" s="193"/>
      <c r="L33" s="307"/>
      <c r="M33" s="193"/>
      <c r="N33" s="307">
        <f t="shared" si="4"/>
        <v>171676.50499999995</v>
      </c>
      <c r="O33" s="307">
        <f t="shared" si="5"/>
        <v>834739.92699999991</v>
      </c>
      <c r="P33" s="259"/>
    </row>
    <row r="34" spans="1:16" x14ac:dyDescent="0.15">
      <c r="A34" s="193"/>
      <c r="B34" s="198"/>
      <c r="C34" s="307"/>
      <c r="D34" s="200"/>
      <c r="E34" s="193"/>
      <c r="F34" s="205"/>
      <c r="G34" s="307"/>
      <c r="H34" s="200" t="s">
        <v>643</v>
      </c>
      <c r="I34" s="307">
        <v>3324</v>
      </c>
      <c r="J34" s="193" t="s">
        <v>576</v>
      </c>
      <c r="K34" s="193"/>
      <c r="L34" s="307"/>
      <c r="M34" s="193"/>
      <c r="N34" s="307">
        <f t="shared" si="4"/>
        <v>168352.50499999995</v>
      </c>
      <c r="O34" s="307">
        <f t="shared" si="5"/>
        <v>831415.92699999991</v>
      </c>
      <c r="P34" s="259"/>
    </row>
    <row r="35" spans="1:16" x14ac:dyDescent="0.15">
      <c r="A35" s="193"/>
      <c r="B35" s="198"/>
      <c r="C35" s="307"/>
      <c r="D35" s="204"/>
      <c r="E35" s="203"/>
      <c r="F35" s="205"/>
      <c r="G35" s="307"/>
      <c r="H35" s="200" t="s">
        <v>644</v>
      </c>
      <c r="I35" s="307">
        <v>5099</v>
      </c>
      <c r="J35" s="193" t="s">
        <v>576</v>
      </c>
      <c r="K35" s="193"/>
      <c r="L35" s="307"/>
      <c r="M35" s="193"/>
      <c r="N35" s="307">
        <f t="shared" si="4"/>
        <v>163253.50499999995</v>
      </c>
      <c r="O35" s="307">
        <f t="shared" si="5"/>
        <v>826316.92699999991</v>
      </c>
      <c r="P35" s="259"/>
    </row>
    <row r="36" spans="1:16" x14ac:dyDescent="0.15">
      <c r="A36" s="193"/>
      <c r="B36" s="198"/>
      <c r="C36" s="307"/>
      <c r="D36" s="200"/>
      <c r="E36" s="193"/>
      <c r="F36" s="203"/>
      <c r="G36" s="307"/>
      <c r="H36" s="200" t="s">
        <v>645</v>
      </c>
      <c r="I36" s="307">
        <v>7775</v>
      </c>
      <c r="J36" s="193" t="s">
        <v>576</v>
      </c>
      <c r="K36" s="193"/>
      <c r="L36" s="307"/>
      <c r="M36" s="193"/>
      <c r="N36" s="307">
        <f t="shared" si="4"/>
        <v>155478.50499999995</v>
      </c>
      <c r="O36" s="307">
        <f t="shared" si="5"/>
        <v>818541.92699999991</v>
      </c>
      <c r="P36" s="259"/>
    </row>
    <row r="37" spans="1:16" x14ac:dyDescent="0.15">
      <c r="A37" s="193"/>
      <c r="B37" s="198"/>
      <c r="C37" s="307"/>
      <c r="D37" s="200" t="s">
        <v>646</v>
      </c>
      <c r="E37" s="193" t="s">
        <v>54</v>
      </c>
      <c r="F37" s="203" t="s">
        <v>655</v>
      </c>
      <c r="G37" s="307">
        <v>90022</v>
      </c>
      <c r="H37" s="200" t="s">
        <v>646</v>
      </c>
      <c r="I37" s="307">
        <v>7496</v>
      </c>
      <c r="J37" s="193" t="s">
        <v>576</v>
      </c>
      <c r="K37" s="193"/>
      <c r="L37" s="307"/>
      <c r="M37" s="193"/>
      <c r="N37" s="307">
        <f t="shared" si="4"/>
        <v>147982.50499999995</v>
      </c>
      <c r="O37" s="307">
        <f t="shared" si="5"/>
        <v>901067.92699999991</v>
      </c>
      <c r="P37" s="259"/>
    </row>
    <row r="38" spans="1:16" x14ac:dyDescent="0.15">
      <c r="A38" s="193"/>
      <c r="B38" s="198"/>
      <c r="C38" s="307"/>
      <c r="D38" s="200"/>
      <c r="E38" s="193"/>
      <c r="F38" s="203"/>
      <c r="G38" s="307"/>
      <c r="H38" s="200" t="s">
        <v>647</v>
      </c>
      <c r="I38" s="307">
        <v>51926</v>
      </c>
      <c r="J38" s="193" t="s">
        <v>576</v>
      </c>
      <c r="K38" s="193"/>
      <c r="L38" s="307"/>
      <c r="M38" s="193"/>
      <c r="N38" s="307">
        <f t="shared" si="4"/>
        <v>96056.504999999946</v>
      </c>
      <c r="O38" s="307">
        <f t="shared" si="5"/>
        <v>849141.92699999991</v>
      </c>
      <c r="P38" s="259"/>
    </row>
    <row r="39" spans="1:16" x14ac:dyDescent="0.15">
      <c r="A39" s="193"/>
      <c r="B39" s="198"/>
      <c r="C39" s="307"/>
      <c r="D39" s="200"/>
      <c r="E39" s="193"/>
      <c r="F39" s="203"/>
      <c r="G39" s="307"/>
      <c r="H39" s="200" t="s">
        <v>648</v>
      </c>
      <c r="I39" s="307">
        <v>10738</v>
      </c>
      <c r="J39" s="193" t="s">
        <v>576</v>
      </c>
      <c r="K39" s="193"/>
      <c r="L39" s="307"/>
      <c r="M39" s="193"/>
      <c r="N39" s="307">
        <f t="shared" si="4"/>
        <v>85318.504999999946</v>
      </c>
      <c r="O39" s="307">
        <f t="shared" si="5"/>
        <v>838403.92699999991</v>
      </c>
      <c r="P39" s="259"/>
    </row>
    <row r="40" spans="1:16" x14ac:dyDescent="0.15">
      <c r="A40" s="193"/>
      <c r="B40" s="198"/>
      <c r="C40" s="307"/>
      <c r="D40" s="200"/>
      <c r="E40" s="193"/>
      <c r="F40" s="203"/>
      <c r="G40" s="307"/>
      <c r="H40" s="200" t="s">
        <v>649</v>
      </c>
      <c r="I40" s="307">
        <v>2323</v>
      </c>
      <c r="J40" s="193" t="s">
        <v>576</v>
      </c>
      <c r="K40" s="193"/>
      <c r="L40" s="307"/>
      <c r="M40" s="193"/>
      <c r="N40" s="307">
        <f t="shared" si="4"/>
        <v>82995.504999999946</v>
      </c>
      <c r="O40" s="307">
        <f t="shared" si="5"/>
        <v>836080.92699999991</v>
      </c>
      <c r="P40" s="259"/>
    </row>
    <row r="41" spans="1:16" x14ac:dyDescent="0.15">
      <c r="A41" s="193"/>
      <c r="B41" s="198"/>
      <c r="C41" s="307"/>
      <c r="D41" s="200"/>
      <c r="E41" s="193"/>
      <c r="F41" s="203"/>
      <c r="G41" s="307"/>
      <c r="H41" s="200" t="s">
        <v>650</v>
      </c>
      <c r="I41" s="307">
        <v>5646</v>
      </c>
      <c r="J41" s="193" t="s">
        <v>576</v>
      </c>
      <c r="K41" s="193"/>
      <c r="L41" s="307"/>
      <c r="M41" s="193"/>
      <c r="N41" s="307">
        <f t="shared" si="4"/>
        <v>77349.504999999946</v>
      </c>
      <c r="O41" s="307">
        <f t="shared" si="5"/>
        <v>830434.92699999991</v>
      </c>
      <c r="P41" s="259"/>
    </row>
    <row r="42" spans="1:16" x14ac:dyDescent="0.15">
      <c r="A42" s="193"/>
      <c r="B42" s="198"/>
      <c r="C42" s="307"/>
      <c r="D42" s="200"/>
      <c r="E42" s="193"/>
      <c r="F42" s="203"/>
      <c r="G42" s="307"/>
      <c r="H42" s="200" t="s">
        <v>651</v>
      </c>
      <c r="I42" s="307">
        <v>9545</v>
      </c>
      <c r="J42" s="193" t="s">
        <v>576</v>
      </c>
      <c r="K42" s="193"/>
      <c r="L42" s="307"/>
      <c r="M42" s="193"/>
      <c r="N42" s="307">
        <f t="shared" si="4"/>
        <v>67804.504999999946</v>
      </c>
      <c r="O42" s="307">
        <f t="shared" si="5"/>
        <v>820889.92699999991</v>
      </c>
      <c r="P42" s="259"/>
    </row>
    <row r="43" spans="1:16" x14ac:dyDescent="0.15">
      <c r="A43" s="193"/>
      <c r="B43" s="198"/>
      <c r="C43" s="307"/>
      <c r="D43" s="200"/>
      <c r="E43" s="193"/>
      <c r="F43" s="203"/>
      <c r="G43" s="307"/>
      <c r="H43" s="200" t="s">
        <v>652</v>
      </c>
      <c r="I43" s="307">
        <v>6127</v>
      </c>
      <c r="J43" s="193" t="s">
        <v>576</v>
      </c>
      <c r="K43" s="193"/>
      <c r="L43" s="307"/>
      <c r="M43" s="193"/>
      <c r="N43" s="307">
        <f t="shared" si="4"/>
        <v>61677.504999999946</v>
      </c>
      <c r="O43" s="307">
        <f t="shared" si="5"/>
        <v>814762.92699999991</v>
      </c>
      <c r="P43" s="259"/>
    </row>
    <row r="44" spans="1:16" x14ac:dyDescent="0.15">
      <c r="A44" s="193"/>
      <c r="B44" s="198"/>
      <c r="C44" s="307"/>
      <c r="D44" s="200"/>
      <c r="E44" s="193"/>
      <c r="F44" s="203"/>
      <c r="G44" s="307"/>
      <c r="H44" s="200"/>
      <c r="I44" s="307"/>
      <c r="J44" s="193"/>
      <c r="K44" s="193"/>
      <c r="L44" s="307"/>
      <c r="M44" s="205"/>
      <c r="N44" s="307">
        <f t="shared" si="4"/>
        <v>61677.504999999946</v>
      </c>
      <c r="O44" s="307">
        <f t="shared" si="5"/>
        <v>814762.92699999991</v>
      </c>
      <c r="P44" s="259"/>
    </row>
    <row r="45" spans="1:16" hidden="1" x14ac:dyDescent="0.15">
      <c r="A45" s="193"/>
      <c r="B45" s="198"/>
      <c r="C45" s="307"/>
      <c r="D45" s="200"/>
      <c r="E45" s="193"/>
      <c r="F45" s="203"/>
      <c r="G45" s="307"/>
      <c r="H45" s="200"/>
      <c r="I45" s="307"/>
      <c r="J45" s="193"/>
      <c r="K45" s="193"/>
      <c r="L45" s="307"/>
      <c r="M45" s="205"/>
      <c r="N45" s="307">
        <f t="shared" si="4"/>
        <v>61677.504999999946</v>
      </c>
      <c r="O45" s="307">
        <f t="shared" si="5"/>
        <v>814762.92699999991</v>
      </c>
      <c r="P45" s="259"/>
    </row>
    <row r="46" spans="1:16" hidden="1" x14ac:dyDescent="0.15">
      <c r="A46" s="193"/>
      <c r="B46" s="198"/>
      <c r="C46" s="307"/>
      <c r="D46" s="200"/>
      <c r="E46" s="193"/>
      <c r="F46" s="203"/>
      <c r="G46" s="307"/>
      <c r="H46" s="200"/>
      <c r="I46" s="307"/>
      <c r="J46" s="193"/>
      <c r="K46" s="193"/>
      <c r="L46" s="307"/>
      <c r="M46" s="193"/>
      <c r="N46" s="307">
        <f t="shared" si="4"/>
        <v>61677.504999999946</v>
      </c>
      <c r="O46" s="307">
        <f t="shared" si="5"/>
        <v>814762.92699999991</v>
      </c>
      <c r="P46" s="259"/>
    </row>
    <row r="47" spans="1:16" hidden="1" x14ac:dyDescent="0.15">
      <c r="A47" s="193"/>
      <c r="B47" s="198"/>
      <c r="C47" s="307"/>
      <c r="D47" s="200"/>
      <c r="E47" s="193"/>
      <c r="F47" s="205"/>
      <c r="G47" s="307"/>
      <c r="H47" s="200"/>
      <c r="I47" s="307"/>
      <c r="J47" s="193"/>
      <c r="K47" s="193"/>
      <c r="L47" s="307"/>
      <c r="M47" s="193"/>
      <c r="N47" s="307">
        <f t="shared" si="4"/>
        <v>61677.504999999946</v>
      </c>
      <c r="O47" s="307">
        <f t="shared" si="5"/>
        <v>814762.92699999991</v>
      </c>
      <c r="P47" s="259"/>
    </row>
    <row r="48" spans="1:16" hidden="1" x14ac:dyDescent="0.15">
      <c r="A48" s="193"/>
      <c r="B48" s="198"/>
      <c r="C48" s="307"/>
      <c r="D48" s="200"/>
      <c r="E48" s="193"/>
      <c r="F48" s="205"/>
      <c r="G48" s="307"/>
      <c r="H48" s="200"/>
      <c r="I48" s="307"/>
      <c r="J48" s="193"/>
      <c r="K48" s="193"/>
      <c r="L48" s="307"/>
      <c r="M48" s="193"/>
      <c r="N48" s="307">
        <f t="shared" si="4"/>
        <v>61677.504999999946</v>
      </c>
      <c r="O48" s="307">
        <f t="shared" si="5"/>
        <v>814762.92699999991</v>
      </c>
      <c r="P48" s="259"/>
    </row>
    <row r="49" spans="1:16" hidden="1" x14ac:dyDescent="0.15">
      <c r="A49" s="193"/>
      <c r="B49" s="198"/>
      <c r="C49" s="307"/>
      <c r="D49" s="200"/>
      <c r="E49" s="193"/>
      <c r="F49" s="205"/>
      <c r="G49" s="307"/>
      <c r="H49" s="200"/>
      <c r="I49" s="307"/>
      <c r="J49" s="193"/>
      <c r="K49" s="193"/>
      <c r="L49" s="307"/>
      <c r="M49" s="193"/>
      <c r="N49" s="307">
        <f t="shared" si="4"/>
        <v>61677.504999999946</v>
      </c>
      <c r="O49" s="307">
        <f t="shared" si="5"/>
        <v>814762.92699999991</v>
      </c>
      <c r="P49" s="259"/>
    </row>
    <row r="50" spans="1:16" hidden="1" x14ac:dyDescent="0.15">
      <c r="A50" s="193"/>
      <c r="B50" s="198"/>
      <c r="C50" s="307"/>
      <c r="D50" s="200"/>
      <c r="E50" s="193"/>
      <c r="F50" s="205"/>
      <c r="G50" s="307"/>
      <c r="H50" s="200"/>
      <c r="I50" s="307"/>
      <c r="J50" s="193"/>
      <c r="K50" s="193"/>
      <c r="L50" s="307"/>
      <c r="M50" s="193"/>
      <c r="N50" s="307">
        <f t="shared" si="4"/>
        <v>61677.504999999946</v>
      </c>
      <c r="O50" s="307">
        <f t="shared" si="5"/>
        <v>814762.92699999991</v>
      </c>
      <c r="P50" s="259"/>
    </row>
    <row r="51" spans="1:16" hidden="1" x14ac:dyDescent="0.15">
      <c r="A51" s="193"/>
      <c r="B51" s="198"/>
      <c r="C51" s="307"/>
      <c r="D51" s="200"/>
      <c r="E51" s="193"/>
      <c r="F51" s="203"/>
      <c r="G51" s="307"/>
      <c r="H51" s="200"/>
      <c r="I51" s="307"/>
      <c r="J51" s="193"/>
      <c r="K51" s="193"/>
      <c r="L51" s="307"/>
      <c r="M51" s="193"/>
      <c r="N51" s="307">
        <f t="shared" si="4"/>
        <v>61677.504999999946</v>
      </c>
      <c r="O51" s="307">
        <f t="shared" si="5"/>
        <v>814762.92699999991</v>
      </c>
    </row>
    <row r="52" spans="1:16" hidden="1" x14ac:dyDescent="0.15">
      <c r="A52" s="193"/>
      <c r="B52" s="198"/>
      <c r="C52" s="307"/>
      <c r="D52" s="200"/>
      <c r="E52" s="193"/>
      <c r="F52" s="203"/>
      <c r="G52" s="307"/>
      <c r="H52" s="200"/>
      <c r="I52" s="307"/>
      <c r="J52" s="193"/>
      <c r="K52" s="193"/>
      <c r="L52" s="307"/>
      <c r="M52" s="193"/>
      <c r="N52" s="307">
        <f t="shared" si="4"/>
        <v>61677.504999999946</v>
      </c>
      <c r="O52" s="307">
        <f t="shared" si="5"/>
        <v>814762.92699999991</v>
      </c>
    </row>
    <row r="53" spans="1:16" hidden="1" x14ac:dyDescent="0.15">
      <c r="A53" s="193"/>
      <c r="B53" s="198"/>
      <c r="C53" s="307"/>
      <c r="D53" s="200"/>
      <c r="E53" s="193"/>
      <c r="F53" s="205"/>
      <c r="G53" s="307"/>
      <c r="H53" s="200"/>
      <c r="I53" s="307"/>
      <c r="J53" s="193"/>
      <c r="K53" s="193"/>
      <c r="L53" s="307"/>
      <c r="M53" s="207"/>
      <c r="N53" s="307">
        <f t="shared" si="4"/>
        <v>61677.504999999946</v>
      </c>
      <c r="O53" s="307">
        <f t="shared" si="5"/>
        <v>814762.92699999991</v>
      </c>
    </row>
    <row r="54" spans="1:16" hidden="1" x14ac:dyDescent="0.15">
      <c r="A54" s="193"/>
      <c r="B54" s="198"/>
      <c r="C54" s="307"/>
      <c r="D54" s="200"/>
      <c r="E54" s="193"/>
      <c r="F54" s="205"/>
      <c r="G54" s="307"/>
      <c r="H54" s="200"/>
      <c r="I54" s="307"/>
      <c r="J54" s="193"/>
      <c r="K54" s="193"/>
      <c r="L54" s="307"/>
      <c r="M54" s="193"/>
      <c r="N54" s="307">
        <f t="shared" si="4"/>
        <v>61677.504999999946</v>
      </c>
      <c r="O54" s="307">
        <f t="shared" si="5"/>
        <v>814762.92699999991</v>
      </c>
      <c r="P54" s="259"/>
    </row>
    <row r="55" spans="1:16" hidden="1" x14ac:dyDescent="0.15">
      <c r="A55" s="193"/>
      <c r="B55" s="198"/>
      <c r="C55" s="307"/>
      <c r="D55" s="200"/>
      <c r="E55" s="193"/>
      <c r="F55" s="205"/>
      <c r="G55" s="307"/>
      <c r="H55" s="200"/>
      <c r="I55" s="307"/>
      <c r="J55" s="193"/>
      <c r="K55" s="193"/>
      <c r="L55" s="307"/>
      <c r="M55" s="193"/>
      <c r="N55" s="307">
        <f t="shared" si="4"/>
        <v>61677.504999999946</v>
      </c>
      <c r="O55" s="307">
        <f t="shared" si="5"/>
        <v>814762.92699999991</v>
      </c>
      <c r="P55" s="259"/>
    </row>
    <row r="56" spans="1:16" hidden="1" x14ac:dyDescent="0.15">
      <c r="A56" s="193"/>
      <c r="B56" s="198"/>
      <c r="C56" s="307"/>
      <c r="D56" s="200"/>
      <c r="E56" s="193"/>
      <c r="F56" s="205"/>
      <c r="G56" s="307"/>
      <c r="H56" s="200"/>
      <c r="I56" s="307"/>
      <c r="J56" s="193"/>
      <c r="K56" s="193"/>
      <c r="L56" s="307"/>
      <c r="M56" s="193"/>
      <c r="N56" s="307">
        <f t="shared" si="4"/>
        <v>61677.504999999946</v>
      </c>
      <c r="O56" s="307">
        <f t="shared" si="5"/>
        <v>814762.92699999991</v>
      </c>
      <c r="P56" s="259"/>
    </row>
    <row r="57" spans="1:16" hidden="1" x14ac:dyDescent="0.15">
      <c r="A57" s="193"/>
      <c r="B57" s="198"/>
      <c r="C57" s="307"/>
      <c r="D57" s="200"/>
      <c r="E57" s="193"/>
      <c r="F57" s="205"/>
      <c r="G57" s="307"/>
      <c r="H57" s="200"/>
      <c r="I57" s="307"/>
      <c r="J57" s="193"/>
      <c r="K57" s="193"/>
      <c r="L57" s="307"/>
      <c r="M57" s="193"/>
      <c r="N57" s="307">
        <f t="shared" si="4"/>
        <v>61677.504999999946</v>
      </c>
      <c r="O57" s="307">
        <f t="shared" si="5"/>
        <v>814762.92699999991</v>
      </c>
      <c r="P57" s="259"/>
    </row>
    <row r="58" spans="1:16" hidden="1" x14ac:dyDescent="0.15">
      <c r="A58" s="193"/>
      <c r="B58" s="198"/>
      <c r="C58" s="307"/>
      <c r="D58" s="200"/>
      <c r="E58" s="193"/>
      <c r="F58" s="205"/>
      <c r="G58" s="307"/>
      <c r="H58" s="200"/>
      <c r="I58" s="307"/>
      <c r="J58" s="193"/>
      <c r="K58" s="193"/>
      <c r="L58" s="307"/>
      <c r="M58" s="205"/>
      <c r="N58" s="307">
        <f t="shared" si="4"/>
        <v>61677.504999999946</v>
      </c>
      <c r="O58" s="307">
        <f t="shared" si="5"/>
        <v>814762.92699999991</v>
      </c>
      <c r="P58" s="259"/>
    </row>
    <row r="59" spans="1:16" hidden="1" x14ac:dyDescent="0.15">
      <c r="A59" s="193"/>
      <c r="B59" s="208"/>
      <c r="C59" s="307"/>
      <c r="D59" s="200"/>
      <c r="E59" s="193"/>
      <c r="F59" s="209"/>
      <c r="G59" s="307"/>
      <c r="H59" s="200"/>
      <c r="I59" s="307"/>
      <c r="J59" s="193"/>
      <c r="K59" s="193"/>
      <c r="L59" s="307"/>
      <c r="M59" s="193"/>
      <c r="N59" s="307">
        <f t="shared" si="4"/>
        <v>61677.504999999946</v>
      </c>
      <c r="O59" s="307">
        <f t="shared" si="5"/>
        <v>814762.92699999991</v>
      </c>
    </row>
    <row r="60" spans="1:16" hidden="1" x14ac:dyDescent="0.15">
      <c r="A60" s="193"/>
      <c r="B60" s="208"/>
      <c r="C60" s="307"/>
      <c r="D60" s="200"/>
      <c r="E60" s="193"/>
      <c r="F60" s="209"/>
      <c r="G60" s="307"/>
      <c r="H60" s="200"/>
      <c r="I60" s="307"/>
      <c r="J60" s="193"/>
      <c r="K60" s="193"/>
      <c r="L60" s="307"/>
      <c r="M60" s="193"/>
      <c r="N60" s="307">
        <f t="shared" si="4"/>
        <v>61677.504999999946</v>
      </c>
      <c r="O60" s="307">
        <f t="shared" si="5"/>
        <v>814762.92699999991</v>
      </c>
    </row>
    <row r="61" spans="1:16" hidden="1" x14ac:dyDescent="0.15">
      <c r="A61" s="193"/>
      <c r="B61" s="208"/>
      <c r="C61" s="307"/>
      <c r="D61" s="200"/>
      <c r="E61" s="193"/>
      <c r="F61" s="209"/>
      <c r="G61" s="307"/>
      <c r="H61" s="200"/>
      <c r="I61" s="307"/>
      <c r="J61" s="193"/>
      <c r="K61" s="193"/>
      <c r="L61" s="307"/>
      <c r="M61" s="193"/>
      <c r="N61" s="307">
        <f t="shared" si="4"/>
        <v>61677.504999999946</v>
      </c>
      <c r="O61" s="307">
        <f t="shared" si="5"/>
        <v>814762.92699999991</v>
      </c>
    </row>
    <row r="62" spans="1:16" hidden="1" x14ac:dyDescent="0.15">
      <c r="A62" s="193"/>
      <c r="B62" s="208"/>
      <c r="C62" s="307"/>
      <c r="D62" s="200"/>
      <c r="E62" s="193"/>
      <c r="F62" s="209"/>
      <c r="G62" s="307"/>
      <c r="H62" s="200"/>
      <c r="I62" s="307"/>
      <c r="J62" s="205"/>
      <c r="K62" s="193"/>
      <c r="L62" s="307"/>
      <c r="M62" s="193"/>
      <c r="N62" s="307">
        <f t="shared" si="4"/>
        <v>61677.504999999946</v>
      </c>
      <c r="O62" s="307">
        <f t="shared" si="5"/>
        <v>814762.92699999991</v>
      </c>
    </row>
    <row r="63" spans="1:16" hidden="1" x14ac:dyDescent="0.15">
      <c r="A63" s="193"/>
      <c r="B63" s="210"/>
      <c r="C63" s="307"/>
      <c r="D63" s="204"/>
      <c r="E63" s="203"/>
      <c r="F63" s="193"/>
      <c r="G63" s="307"/>
      <c r="H63" s="200"/>
      <c r="I63" s="307"/>
      <c r="J63" s="193"/>
      <c r="K63" s="193"/>
      <c r="L63" s="307"/>
      <c r="M63" s="205"/>
      <c r="N63" s="307">
        <f t="shared" si="4"/>
        <v>61677.504999999946</v>
      </c>
      <c r="O63" s="307">
        <f t="shared" si="5"/>
        <v>814762.92699999991</v>
      </c>
      <c r="P63" s="259"/>
    </row>
    <row r="64" spans="1:16" hidden="1" x14ac:dyDescent="0.15">
      <c r="A64" s="193"/>
      <c r="B64" s="210"/>
      <c r="C64" s="307"/>
      <c r="D64" s="204"/>
      <c r="E64" s="203"/>
      <c r="F64" s="193"/>
      <c r="G64" s="307"/>
      <c r="H64" s="200"/>
      <c r="I64" s="307"/>
      <c r="J64" s="193"/>
      <c r="K64" s="193"/>
      <c r="L64" s="307"/>
      <c r="M64" s="207"/>
      <c r="N64" s="307">
        <f t="shared" si="4"/>
        <v>61677.504999999946</v>
      </c>
      <c r="O64" s="307">
        <f t="shared" si="5"/>
        <v>814762.92699999991</v>
      </c>
      <c r="P64" s="259"/>
    </row>
    <row r="65" spans="1:16" hidden="1" x14ac:dyDescent="0.15">
      <c r="A65" s="193"/>
      <c r="B65" s="210"/>
      <c r="C65" s="307"/>
      <c r="D65" s="200"/>
      <c r="E65" s="193"/>
      <c r="F65" s="203"/>
      <c r="G65" s="307"/>
      <c r="H65" s="200"/>
      <c r="I65" s="307"/>
      <c r="J65" s="193"/>
      <c r="K65" s="193"/>
      <c r="L65" s="307"/>
      <c r="M65" s="207"/>
      <c r="N65" s="307">
        <f t="shared" si="4"/>
        <v>61677.504999999946</v>
      </c>
      <c r="O65" s="307">
        <f t="shared" si="5"/>
        <v>814762.92699999991</v>
      </c>
    </row>
    <row r="66" spans="1:16" hidden="1" x14ac:dyDescent="0.15">
      <c r="A66" s="193"/>
      <c r="B66" s="210"/>
      <c r="C66" s="307"/>
      <c r="D66" s="200"/>
      <c r="E66" s="193"/>
      <c r="F66" s="203"/>
      <c r="G66" s="307"/>
      <c r="H66" s="200"/>
      <c r="I66" s="307"/>
      <c r="J66" s="193"/>
      <c r="K66" s="193"/>
      <c r="L66" s="307"/>
      <c r="M66" s="207"/>
      <c r="N66" s="307">
        <f t="shared" si="4"/>
        <v>61677.504999999946</v>
      </c>
      <c r="O66" s="307">
        <f t="shared" si="5"/>
        <v>814762.92699999991</v>
      </c>
    </row>
    <row r="67" spans="1:16" hidden="1" x14ac:dyDescent="0.15">
      <c r="A67" s="211"/>
      <c r="B67" s="211"/>
      <c r="C67" s="307"/>
      <c r="D67" s="204"/>
      <c r="E67" s="193"/>
      <c r="F67" s="212"/>
      <c r="G67" s="307"/>
      <c r="H67" s="200"/>
      <c r="I67" s="307"/>
      <c r="J67" s="193"/>
      <c r="K67" s="193"/>
      <c r="L67" s="307"/>
      <c r="M67" s="207"/>
      <c r="N67" s="307">
        <f t="shared" si="4"/>
        <v>61677.504999999946</v>
      </c>
      <c r="O67" s="307">
        <f t="shared" si="5"/>
        <v>814762.92699999991</v>
      </c>
    </row>
    <row r="68" spans="1:16" hidden="1" x14ac:dyDescent="0.15">
      <c r="A68" s="211"/>
      <c r="B68" s="211"/>
      <c r="C68" s="307"/>
      <c r="D68" s="204"/>
      <c r="E68" s="193"/>
      <c r="F68" s="212"/>
      <c r="G68" s="307"/>
      <c r="H68" s="200"/>
      <c r="I68" s="307"/>
      <c r="J68" s="203"/>
      <c r="K68" s="193"/>
      <c r="L68" s="307"/>
      <c r="M68" s="203"/>
      <c r="N68" s="307">
        <f t="shared" si="4"/>
        <v>61677.504999999946</v>
      </c>
      <c r="O68" s="307">
        <f t="shared" si="5"/>
        <v>814762.92699999991</v>
      </c>
    </row>
    <row r="69" spans="1:16" hidden="1" x14ac:dyDescent="0.15">
      <c r="A69" s="211"/>
      <c r="B69" s="211"/>
      <c r="C69" s="307"/>
      <c r="D69" s="204"/>
      <c r="E69" s="193"/>
      <c r="F69" s="212"/>
      <c r="G69" s="307"/>
      <c r="H69" s="200"/>
      <c r="I69" s="307"/>
      <c r="J69" s="205"/>
      <c r="K69" s="193"/>
      <c r="L69" s="307"/>
      <c r="M69" s="203"/>
      <c r="N69" s="307">
        <f t="shared" si="4"/>
        <v>61677.504999999946</v>
      </c>
      <c r="O69" s="307">
        <f t="shared" si="5"/>
        <v>814762.92699999991</v>
      </c>
    </row>
    <row r="70" spans="1:16" hidden="1" x14ac:dyDescent="0.15">
      <c r="A70" s="211"/>
      <c r="B70" s="211"/>
      <c r="C70" s="307"/>
      <c r="D70" s="204"/>
      <c r="E70" s="193"/>
      <c r="F70" s="212"/>
      <c r="G70" s="307"/>
      <c r="H70" s="200"/>
      <c r="I70" s="307"/>
      <c r="J70" s="205"/>
      <c r="K70" s="193"/>
      <c r="L70" s="307"/>
      <c r="M70" s="207"/>
      <c r="N70" s="307">
        <f t="shared" si="4"/>
        <v>61677.504999999946</v>
      </c>
      <c r="O70" s="307">
        <f t="shared" si="5"/>
        <v>814762.92699999991</v>
      </c>
    </row>
    <row r="71" spans="1:16" hidden="1" x14ac:dyDescent="0.15">
      <c r="A71" s="205"/>
      <c r="B71" s="208"/>
      <c r="C71" s="307"/>
      <c r="D71" s="200"/>
      <c r="E71" s="193"/>
      <c r="F71" s="203"/>
      <c r="G71" s="307"/>
      <c r="H71" s="200"/>
      <c r="I71" s="307"/>
      <c r="J71" s="205"/>
      <c r="K71" s="193"/>
      <c r="L71" s="307"/>
      <c r="M71" s="207"/>
      <c r="N71" s="307">
        <f t="shared" si="4"/>
        <v>61677.504999999946</v>
      </c>
      <c r="O71" s="307">
        <f t="shared" si="5"/>
        <v>814762.92699999991</v>
      </c>
    </row>
    <row r="72" spans="1:16" hidden="1" x14ac:dyDescent="0.15">
      <c r="A72" s="205"/>
      <c r="B72" s="208"/>
      <c r="C72" s="307"/>
      <c r="D72" s="200"/>
      <c r="E72" s="193"/>
      <c r="F72" s="203"/>
      <c r="G72" s="307"/>
      <c r="H72" s="200"/>
      <c r="I72" s="307"/>
      <c r="J72" s="205"/>
      <c r="K72" s="193"/>
      <c r="L72" s="307"/>
      <c r="M72" s="207"/>
      <c r="N72" s="307">
        <f t="shared" si="4"/>
        <v>61677.504999999946</v>
      </c>
      <c r="O72" s="307">
        <f t="shared" si="5"/>
        <v>814762.92699999991</v>
      </c>
    </row>
    <row r="73" spans="1:16" hidden="1" x14ac:dyDescent="0.15">
      <c r="A73" s="205"/>
      <c r="B73" s="208"/>
      <c r="C73" s="307"/>
      <c r="D73" s="200"/>
      <c r="E73" s="193"/>
      <c r="F73" s="205"/>
      <c r="G73" s="307"/>
      <c r="H73" s="200"/>
      <c r="I73" s="307"/>
      <c r="J73" s="205"/>
      <c r="K73" s="193"/>
      <c r="L73" s="307"/>
      <c r="M73" s="207"/>
      <c r="N73" s="307">
        <f t="shared" si="4"/>
        <v>61677.504999999946</v>
      </c>
      <c r="O73" s="307">
        <f t="shared" si="5"/>
        <v>814762.92699999991</v>
      </c>
      <c r="P73" s="259"/>
    </row>
    <row r="74" spans="1:16" hidden="1" x14ac:dyDescent="0.15">
      <c r="A74" s="205"/>
      <c r="B74" s="208"/>
      <c r="C74" s="307"/>
      <c r="D74" s="200"/>
      <c r="E74" s="193"/>
      <c r="F74" s="193"/>
      <c r="G74" s="307"/>
      <c r="H74" s="200"/>
      <c r="I74" s="307"/>
      <c r="J74" s="205"/>
      <c r="K74" s="193"/>
      <c r="L74" s="307"/>
      <c r="M74" s="207"/>
      <c r="N74" s="307">
        <f t="shared" si="4"/>
        <v>61677.504999999946</v>
      </c>
      <c r="O74" s="307">
        <f t="shared" si="5"/>
        <v>814762.92699999991</v>
      </c>
      <c r="P74" s="259"/>
    </row>
    <row r="75" spans="1:16" hidden="1" x14ac:dyDescent="0.15">
      <c r="A75" s="205"/>
      <c r="B75" s="208"/>
      <c r="C75" s="307"/>
      <c r="D75" s="200"/>
      <c r="E75" s="193"/>
      <c r="F75" s="193"/>
      <c r="G75" s="307"/>
      <c r="H75" s="200"/>
      <c r="I75" s="307"/>
      <c r="J75" s="205"/>
      <c r="K75" s="193"/>
      <c r="L75" s="307"/>
      <c r="M75" s="207"/>
      <c r="N75" s="307">
        <f t="shared" si="4"/>
        <v>61677.504999999946</v>
      </c>
      <c r="O75" s="307">
        <f t="shared" si="5"/>
        <v>814762.92699999991</v>
      </c>
      <c r="P75" s="259"/>
    </row>
    <row r="76" spans="1:16" hidden="1" x14ac:dyDescent="0.15">
      <c r="A76" s="205"/>
      <c r="B76" s="208"/>
      <c r="C76" s="307"/>
      <c r="D76" s="200"/>
      <c r="E76" s="193"/>
      <c r="F76" s="193"/>
      <c r="G76" s="307"/>
      <c r="H76" s="200"/>
      <c r="I76" s="307"/>
      <c r="J76" s="205"/>
      <c r="K76" s="193"/>
      <c r="L76" s="307"/>
      <c r="M76" s="207"/>
      <c r="N76" s="307">
        <f t="shared" ref="N76:N139" si="8">+N75-I76-L76</f>
        <v>61677.504999999946</v>
      </c>
      <c r="O76" s="307">
        <f t="shared" ref="O76:O139" si="9">O75+G76-I76-L76</f>
        <v>814762.92699999991</v>
      </c>
      <c r="P76" s="259"/>
    </row>
    <row r="77" spans="1:16" hidden="1" x14ac:dyDescent="0.15">
      <c r="A77" s="205"/>
      <c r="B77" s="208"/>
      <c r="C77" s="307"/>
      <c r="D77" s="200"/>
      <c r="E77" s="193"/>
      <c r="F77" s="193"/>
      <c r="G77" s="307"/>
      <c r="H77" s="200"/>
      <c r="I77" s="307"/>
      <c r="J77" s="205"/>
      <c r="K77" s="193"/>
      <c r="L77" s="307"/>
      <c r="M77" s="207"/>
      <c r="N77" s="307">
        <f t="shared" si="8"/>
        <v>61677.504999999946</v>
      </c>
      <c r="O77" s="307">
        <f t="shared" si="9"/>
        <v>814762.92699999991</v>
      </c>
      <c r="P77" s="259"/>
    </row>
    <row r="78" spans="1:16" hidden="1" x14ac:dyDescent="0.15">
      <c r="A78" s="205"/>
      <c r="B78" s="208"/>
      <c r="C78" s="307"/>
      <c r="D78" s="204"/>
      <c r="E78" s="193"/>
      <c r="F78" s="193"/>
      <c r="G78" s="307"/>
      <c r="H78" s="200"/>
      <c r="I78" s="307"/>
      <c r="J78" s="205"/>
      <c r="K78" s="193"/>
      <c r="L78" s="307"/>
      <c r="M78" s="207"/>
      <c r="N78" s="307">
        <f t="shared" si="8"/>
        <v>61677.504999999946</v>
      </c>
      <c r="O78" s="307">
        <f t="shared" si="9"/>
        <v>814762.92699999991</v>
      </c>
      <c r="P78" s="259"/>
    </row>
    <row r="79" spans="1:16" hidden="1" x14ac:dyDescent="0.15">
      <c r="A79" s="205"/>
      <c r="B79" s="208"/>
      <c r="C79" s="307"/>
      <c r="D79" s="204"/>
      <c r="E79" s="193"/>
      <c r="F79" s="193"/>
      <c r="G79" s="307"/>
      <c r="H79" s="200"/>
      <c r="I79" s="307"/>
      <c r="J79" s="205"/>
      <c r="K79" s="193"/>
      <c r="L79" s="307"/>
      <c r="M79" s="207"/>
      <c r="N79" s="307">
        <f t="shared" si="8"/>
        <v>61677.504999999946</v>
      </c>
      <c r="O79" s="307">
        <f t="shared" si="9"/>
        <v>814762.92699999991</v>
      </c>
      <c r="P79" s="259"/>
    </row>
    <row r="80" spans="1:16" hidden="1" x14ac:dyDescent="0.15">
      <c r="A80" s="205"/>
      <c r="B80" s="208"/>
      <c r="C80" s="307"/>
      <c r="D80" s="204"/>
      <c r="E80" s="193"/>
      <c r="F80" s="193"/>
      <c r="G80" s="307"/>
      <c r="H80" s="200"/>
      <c r="I80" s="307"/>
      <c r="J80" s="205"/>
      <c r="K80" s="193"/>
      <c r="L80" s="307"/>
      <c r="M80" s="207"/>
      <c r="N80" s="307">
        <f t="shared" si="8"/>
        <v>61677.504999999946</v>
      </c>
      <c r="O80" s="307">
        <f t="shared" si="9"/>
        <v>814762.92699999991</v>
      </c>
      <c r="P80" s="259"/>
    </row>
    <row r="81" spans="1:15" hidden="1" x14ac:dyDescent="0.15">
      <c r="A81" s="205"/>
      <c r="B81" s="208"/>
      <c r="C81" s="307"/>
      <c r="D81" s="200"/>
      <c r="E81" s="193"/>
      <c r="F81" s="193"/>
      <c r="G81" s="307"/>
      <c r="H81" s="200"/>
      <c r="I81" s="307"/>
      <c r="J81" s="205"/>
      <c r="K81" s="193"/>
      <c r="L81" s="307"/>
      <c r="M81" s="207"/>
      <c r="N81" s="307">
        <f t="shared" si="8"/>
        <v>61677.504999999946</v>
      </c>
      <c r="O81" s="307">
        <f t="shared" si="9"/>
        <v>814762.92699999991</v>
      </c>
    </row>
    <row r="82" spans="1:15" hidden="1" x14ac:dyDescent="0.15">
      <c r="A82" s="205"/>
      <c r="B82" s="208"/>
      <c r="C82" s="307"/>
      <c r="D82" s="204"/>
      <c r="E82" s="193"/>
      <c r="F82" s="193"/>
      <c r="G82" s="307"/>
      <c r="H82" s="200"/>
      <c r="I82" s="307"/>
      <c r="J82" s="205"/>
      <c r="K82" s="193"/>
      <c r="L82" s="307"/>
      <c r="M82" s="207"/>
      <c r="N82" s="307">
        <f t="shared" si="8"/>
        <v>61677.504999999946</v>
      </c>
      <c r="O82" s="307">
        <f t="shared" si="9"/>
        <v>814762.92699999991</v>
      </c>
    </row>
    <row r="83" spans="1:15" hidden="1" x14ac:dyDescent="0.15">
      <c r="A83" s="205"/>
      <c r="B83" s="208"/>
      <c r="C83" s="307"/>
      <c r="D83" s="204"/>
      <c r="E83" s="193"/>
      <c r="F83" s="193"/>
      <c r="G83" s="307"/>
      <c r="H83" s="200"/>
      <c r="I83" s="307"/>
      <c r="J83" s="205"/>
      <c r="K83" s="193"/>
      <c r="L83" s="307"/>
      <c r="M83" s="207"/>
      <c r="N83" s="307">
        <f t="shared" si="8"/>
        <v>61677.504999999946</v>
      </c>
      <c r="O83" s="307">
        <f t="shared" si="9"/>
        <v>814762.92699999991</v>
      </c>
    </row>
    <row r="84" spans="1:15" hidden="1" x14ac:dyDescent="0.15">
      <c r="A84" s="205"/>
      <c r="B84" s="208"/>
      <c r="C84" s="307"/>
      <c r="D84" s="204"/>
      <c r="E84" s="193"/>
      <c r="F84" s="193"/>
      <c r="G84" s="307"/>
      <c r="H84" s="200"/>
      <c r="I84" s="307"/>
      <c r="J84" s="205"/>
      <c r="K84" s="193"/>
      <c r="L84" s="307"/>
      <c r="M84" s="207"/>
      <c r="N84" s="307">
        <f t="shared" si="8"/>
        <v>61677.504999999946</v>
      </c>
      <c r="O84" s="307">
        <f t="shared" si="9"/>
        <v>814762.92699999991</v>
      </c>
    </row>
    <row r="85" spans="1:15" hidden="1" x14ac:dyDescent="0.15">
      <c r="A85" s="205"/>
      <c r="B85" s="208"/>
      <c r="C85" s="307"/>
      <c r="D85" s="200"/>
      <c r="E85" s="193"/>
      <c r="F85" s="205"/>
      <c r="G85" s="307"/>
      <c r="H85" s="200"/>
      <c r="I85" s="307"/>
      <c r="J85" s="205"/>
      <c r="K85" s="193"/>
      <c r="L85" s="307"/>
      <c r="M85" s="207"/>
      <c r="N85" s="307">
        <f t="shared" si="8"/>
        <v>61677.504999999946</v>
      </c>
      <c r="O85" s="307">
        <f t="shared" si="9"/>
        <v>814762.92699999991</v>
      </c>
    </row>
    <row r="86" spans="1:15" hidden="1" x14ac:dyDescent="0.15">
      <c r="A86" s="205"/>
      <c r="B86" s="208"/>
      <c r="C86" s="307"/>
      <c r="D86" s="200"/>
      <c r="E86" s="193"/>
      <c r="F86" s="205"/>
      <c r="G86" s="307"/>
      <c r="H86" s="200"/>
      <c r="I86" s="307"/>
      <c r="J86" s="205"/>
      <c r="K86" s="193"/>
      <c r="L86" s="307"/>
      <c r="M86" s="207"/>
      <c r="N86" s="307">
        <f t="shared" si="8"/>
        <v>61677.504999999946</v>
      </c>
      <c r="O86" s="307">
        <f t="shared" si="9"/>
        <v>814762.92699999991</v>
      </c>
    </row>
    <row r="87" spans="1:15" hidden="1" x14ac:dyDescent="0.15">
      <c r="A87" s="205"/>
      <c r="B87" s="208"/>
      <c r="C87" s="307"/>
      <c r="D87" s="200"/>
      <c r="E87" s="193"/>
      <c r="F87" s="205"/>
      <c r="G87" s="307"/>
      <c r="H87" s="200"/>
      <c r="I87" s="307"/>
      <c r="J87" s="205"/>
      <c r="K87" s="193"/>
      <c r="L87" s="307"/>
      <c r="M87" s="207"/>
      <c r="N87" s="307">
        <f t="shared" si="8"/>
        <v>61677.504999999946</v>
      </c>
      <c r="O87" s="307">
        <f t="shared" si="9"/>
        <v>814762.92699999991</v>
      </c>
    </row>
    <row r="88" spans="1:15" hidden="1" x14ac:dyDescent="0.15">
      <c r="A88" s="205"/>
      <c r="B88" s="208"/>
      <c r="C88" s="307"/>
      <c r="D88" s="204"/>
      <c r="E88" s="193"/>
      <c r="F88" s="193"/>
      <c r="G88" s="307"/>
      <c r="H88" s="200"/>
      <c r="I88" s="307"/>
      <c r="J88" s="205"/>
      <c r="K88" s="193"/>
      <c r="L88" s="307"/>
      <c r="M88" s="207"/>
      <c r="N88" s="307">
        <f t="shared" si="8"/>
        <v>61677.504999999946</v>
      </c>
      <c r="O88" s="307">
        <f t="shared" si="9"/>
        <v>814762.92699999991</v>
      </c>
    </row>
    <row r="89" spans="1:15" hidden="1" x14ac:dyDescent="0.15">
      <c r="A89" s="205"/>
      <c r="B89" s="208"/>
      <c r="C89" s="307"/>
      <c r="D89" s="204"/>
      <c r="E89" s="193"/>
      <c r="F89" s="193"/>
      <c r="G89" s="307"/>
      <c r="H89" s="200"/>
      <c r="I89" s="307"/>
      <c r="J89" s="205"/>
      <c r="K89" s="193"/>
      <c r="L89" s="307"/>
      <c r="M89" s="193"/>
      <c r="N89" s="307">
        <f t="shared" si="8"/>
        <v>61677.504999999946</v>
      </c>
      <c r="O89" s="307">
        <f t="shared" si="9"/>
        <v>814762.92699999991</v>
      </c>
    </row>
    <row r="90" spans="1:15" hidden="1" x14ac:dyDescent="0.15">
      <c r="A90" s="205"/>
      <c r="B90" s="208"/>
      <c r="C90" s="307"/>
      <c r="D90" s="204"/>
      <c r="E90" s="193"/>
      <c r="F90" s="193"/>
      <c r="G90" s="307"/>
      <c r="H90" s="200"/>
      <c r="I90" s="307"/>
      <c r="J90" s="193"/>
      <c r="K90" s="193"/>
      <c r="L90" s="307"/>
      <c r="M90" s="193"/>
      <c r="N90" s="307">
        <f t="shared" si="8"/>
        <v>61677.504999999946</v>
      </c>
      <c r="O90" s="307">
        <f t="shared" si="9"/>
        <v>814762.92699999991</v>
      </c>
    </row>
    <row r="91" spans="1:15" hidden="1" x14ac:dyDescent="0.15">
      <c r="A91" s="205"/>
      <c r="B91" s="208"/>
      <c r="C91" s="307"/>
      <c r="D91" s="200"/>
      <c r="E91" s="193"/>
      <c r="F91" s="193"/>
      <c r="G91" s="307"/>
      <c r="H91" s="200"/>
      <c r="I91" s="307"/>
      <c r="J91" s="193"/>
      <c r="K91" s="193"/>
      <c r="L91" s="307"/>
      <c r="M91" s="193"/>
      <c r="N91" s="307">
        <f t="shared" si="8"/>
        <v>61677.504999999946</v>
      </c>
      <c r="O91" s="307">
        <f t="shared" si="9"/>
        <v>814762.92699999991</v>
      </c>
    </row>
    <row r="92" spans="1:15" hidden="1" x14ac:dyDescent="0.15">
      <c r="A92" s="205"/>
      <c r="B92" s="208"/>
      <c r="C92" s="307"/>
      <c r="D92" s="204"/>
      <c r="E92" s="193"/>
      <c r="F92" s="193"/>
      <c r="G92" s="307"/>
      <c r="H92" s="200"/>
      <c r="I92" s="307"/>
      <c r="J92" s="205"/>
      <c r="K92" s="193"/>
      <c r="L92" s="307"/>
      <c r="M92" s="207"/>
      <c r="N92" s="307">
        <f t="shared" si="8"/>
        <v>61677.504999999946</v>
      </c>
      <c r="O92" s="307">
        <f t="shared" si="9"/>
        <v>814762.92699999991</v>
      </c>
    </row>
    <row r="93" spans="1:15" hidden="1" x14ac:dyDescent="0.15">
      <c r="A93" s="205"/>
      <c r="B93" s="208"/>
      <c r="C93" s="307"/>
      <c r="D93" s="204"/>
      <c r="E93" s="193"/>
      <c r="F93" s="193"/>
      <c r="G93" s="307"/>
      <c r="H93" s="200"/>
      <c r="I93" s="307"/>
      <c r="J93" s="205"/>
      <c r="K93" s="193"/>
      <c r="L93" s="307"/>
      <c r="M93" s="207"/>
      <c r="N93" s="307">
        <f t="shared" si="8"/>
        <v>61677.504999999946</v>
      </c>
      <c r="O93" s="307">
        <f t="shared" si="9"/>
        <v>814762.92699999991</v>
      </c>
    </row>
    <row r="94" spans="1:15" hidden="1" x14ac:dyDescent="0.15">
      <c r="A94" s="205"/>
      <c r="B94" s="208"/>
      <c r="C94" s="307"/>
      <c r="D94" s="204"/>
      <c r="E94" s="193"/>
      <c r="F94" s="193"/>
      <c r="G94" s="307"/>
      <c r="H94" s="200"/>
      <c r="I94" s="307"/>
      <c r="J94" s="205"/>
      <c r="K94" s="193"/>
      <c r="L94" s="307"/>
      <c r="M94" s="207"/>
      <c r="N94" s="307">
        <f t="shared" si="8"/>
        <v>61677.504999999946</v>
      </c>
      <c r="O94" s="307">
        <f t="shared" si="9"/>
        <v>814762.92699999991</v>
      </c>
    </row>
    <row r="95" spans="1:15" hidden="1" x14ac:dyDescent="0.15">
      <c r="A95" s="205"/>
      <c r="B95" s="208"/>
      <c r="C95" s="307"/>
      <c r="D95" s="204"/>
      <c r="E95" s="193"/>
      <c r="F95" s="193"/>
      <c r="G95" s="307"/>
      <c r="H95" s="200"/>
      <c r="I95" s="307"/>
      <c r="J95" s="205"/>
      <c r="K95" s="193"/>
      <c r="L95" s="307"/>
      <c r="M95" s="207"/>
      <c r="N95" s="307">
        <f t="shared" si="8"/>
        <v>61677.504999999946</v>
      </c>
      <c r="O95" s="307">
        <f t="shared" si="9"/>
        <v>814762.92699999991</v>
      </c>
    </row>
    <row r="96" spans="1:15" hidden="1" x14ac:dyDescent="0.15">
      <c r="A96" s="205"/>
      <c r="B96" s="208"/>
      <c r="C96" s="307"/>
      <c r="D96" s="200"/>
      <c r="E96" s="193"/>
      <c r="F96" s="203"/>
      <c r="G96" s="307"/>
      <c r="H96" s="200"/>
      <c r="I96" s="307"/>
      <c r="J96" s="205"/>
      <c r="K96" s="193"/>
      <c r="L96" s="307"/>
      <c r="M96" s="207"/>
      <c r="N96" s="307">
        <f t="shared" si="8"/>
        <v>61677.504999999946</v>
      </c>
      <c r="O96" s="307">
        <f t="shared" si="9"/>
        <v>814762.92699999991</v>
      </c>
    </row>
    <row r="97" spans="1:16" hidden="1" x14ac:dyDescent="0.15">
      <c r="A97" s="205"/>
      <c r="B97" s="208"/>
      <c r="C97" s="307"/>
      <c r="D97" s="200"/>
      <c r="E97" s="193"/>
      <c r="F97" s="203"/>
      <c r="G97" s="307"/>
      <c r="H97" s="200"/>
      <c r="I97" s="307"/>
      <c r="J97" s="205"/>
      <c r="K97" s="193"/>
      <c r="L97" s="307"/>
      <c r="M97" s="207"/>
      <c r="N97" s="307">
        <f t="shared" si="8"/>
        <v>61677.504999999946</v>
      </c>
      <c r="O97" s="307">
        <f t="shared" si="9"/>
        <v>814762.92699999991</v>
      </c>
    </row>
    <row r="98" spans="1:16" hidden="1" x14ac:dyDescent="0.15">
      <c r="A98" s="193"/>
      <c r="B98" s="193"/>
      <c r="C98" s="307"/>
      <c r="D98" s="204"/>
      <c r="E98" s="193"/>
      <c r="F98" s="203"/>
      <c r="G98" s="307"/>
      <c r="H98" s="200"/>
      <c r="I98" s="307"/>
      <c r="J98" s="205"/>
      <c r="K98" s="193"/>
      <c r="L98" s="307"/>
      <c r="M98" s="193"/>
      <c r="N98" s="307">
        <f t="shared" si="8"/>
        <v>61677.504999999946</v>
      </c>
      <c r="O98" s="307">
        <f t="shared" si="9"/>
        <v>814762.92699999991</v>
      </c>
    </row>
    <row r="99" spans="1:16" hidden="1" x14ac:dyDescent="0.15">
      <c r="A99" s="193"/>
      <c r="B99" s="193"/>
      <c r="C99" s="307"/>
      <c r="D99" s="204"/>
      <c r="E99" s="193"/>
      <c r="F99" s="203"/>
      <c r="G99" s="307"/>
      <c r="H99" s="200"/>
      <c r="I99" s="307"/>
      <c r="J99" s="205"/>
      <c r="K99" s="193"/>
      <c r="L99" s="307"/>
      <c r="M99" s="193"/>
      <c r="N99" s="307">
        <f t="shared" si="8"/>
        <v>61677.504999999946</v>
      </c>
      <c r="O99" s="307">
        <f t="shared" si="9"/>
        <v>814762.92699999991</v>
      </c>
    </row>
    <row r="100" spans="1:16" hidden="1" x14ac:dyDescent="0.15">
      <c r="A100" s="193"/>
      <c r="B100" s="193"/>
      <c r="C100" s="307"/>
      <c r="D100" s="204"/>
      <c r="E100" s="193"/>
      <c r="F100" s="203"/>
      <c r="G100" s="307"/>
      <c r="H100" s="200"/>
      <c r="I100" s="307"/>
      <c r="J100" s="193"/>
      <c r="K100" s="193"/>
      <c r="L100" s="307"/>
      <c r="M100" s="193"/>
      <c r="N100" s="307">
        <f t="shared" si="8"/>
        <v>61677.504999999946</v>
      </c>
      <c r="O100" s="307">
        <f t="shared" si="9"/>
        <v>814762.92699999991</v>
      </c>
    </row>
    <row r="101" spans="1:16" hidden="1" x14ac:dyDescent="0.15">
      <c r="A101" s="193"/>
      <c r="B101" s="193"/>
      <c r="C101" s="307"/>
      <c r="D101" s="200"/>
      <c r="E101" s="193"/>
      <c r="F101" s="193"/>
      <c r="G101" s="307"/>
      <c r="H101" s="200"/>
      <c r="I101" s="307"/>
      <c r="J101" s="205"/>
      <c r="K101" s="193"/>
      <c r="L101" s="307"/>
      <c r="M101" s="207"/>
      <c r="N101" s="307">
        <f t="shared" si="8"/>
        <v>61677.504999999946</v>
      </c>
      <c r="O101" s="307">
        <f t="shared" si="9"/>
        <v>814762.92699999991</v>
      </c>
      <c r="P101" s="259"/>
    </row>
    <row r="102" spans="1:16" hidden="1" x14ac:dyDescent="0.15">
      <c r="A102" s="193"/>
      <c r="B102" s="193"/>
      <c r="C102" s="307"/>
      <c r="D102" s="204"/>
      <c r="E102" s="203"/>
      <c r="F102" s="193"/>
      <c r="G102" s="307"/>
      <c r="H102" s="200"/>
      <c r="I102" s="307"/>
      <c r="J102" s="205"/>
      <c r="K102" s="193"/>
      <c r="L102" s="307"/>
      <c r="M102" s="193"/>
      <c r="N102" s="307">
        <f t="shared" si="8"/>
        <v>61677.504999999946</v>
      </c>
      <c r="O102" s="307">
        <f t="shared" si="9"/>
        <v>814762.92699999991</v>
      </c>
      <c r="P102" s="259"/>
    </row>
    <row r="103" spans="1:16" hidden="1" x14ac:dyDescent="0.15">
      <c r="A103" s="193"/>
      <c r="B103" s="193"/>
      <c r="C103" s="307"/>
      <c r="D103" s="204"/>
      <c r="E103" s="203"/>
      <c r="F103" s="193"/>
      <c r="G103" s="307"/>
      <c r="H103" s="200"/>
      <c r="I103" s="307"/>
      <c r="J103" s="205"/>
      <c r="K103" s="193"/>
      <c r="L103" s="307"/>
      <c r="M103" s="193"/>
      <c r="N103" s="307">
        <f t="shared" si="8"/>
        <v>61677.504999999946</v>
      </c>
      <c r="O103" s="307">
        <f t="shared" si="9"/>
        <v>814762.92699999991</v>
      </c>
      <c r="P103" s="259"/>
    </row>
    <row r="104" spans="1:16" hidden="1" x14ac:dyDescent="0.15">
      <c r="A104" s="193"/>
      <c r="B104" s="193"/>
      <c r="C104" s="307"/>
      <c r="D104" s="204"/>
      <c r="E104" s="203"/>
      <c r="F104" s="193"/>
      <c r="G104" s="307"/>
      <c r="H104" s="200"/>
      <c r="I104" s="307"/>
      <c r="J104" s="193"/>
      <c r="K104" s="193"/>
      <c r="L104" s="307"/>
      <c r="M104" s="193"/>
      <c r="N104" s="307">
        <f t="shared" si="8"/>
        <v>61677.504999999946</v>
      </c>
      <c r="O104" s="307">
        <f t="shared" si="9"/>
        <v>814762.92699999991</v>
      </c>
    </row>
    <row r="105" spans="1:16" hidden="1" x14ac:dyDescent="0.15">
      <c r="A105" s="193"/>
      <c r="B105" s="193"/>
      <c r="C105" s="307"/>
      <c r="D105" s="200"/>
      <c r="E105" s="193"/>
      <c r="F105" s="205"/>
      <c r="G105" s="307"/>
      <c r="H105" s="200"/>
      <c r="I105" s="307"/>
      <c r="J105" s="193"/>
      <c r="K105" s="193"/>
      <c r="L105" s="307"/>
      <c r="M105" s="193"/>
      <c r="N105" s="307">
        <f t="shared" si="8"/>
        <v>61677.504999999946</v>
      </c>
      <c r="O105" s="307">
        <f t="shared" si="9"/>
        <v>814762.92699999991</v>
      </c>
    </row>
    <row r="106" spans="1:16" hidden="1" x14ac:dyDescent="0.15">
      <c r="A106" s="193"/>
      <c r="B106" s="193"/>
      <c r="C106" s="307"/>
      <c r="D106" s="200"/>
      <c r="E106" s="193"/>
      <c r="F106" s="193"/>
      <c r="G106" s="307"/>
      <c r="H106" s="200"/>
      <c r="I106" s="307"/>
      <c r="J106" s="193"/>
      <c r="K106" s="193"/>
      <c r="L106" s="307"/>
      <c r="M106" s="193"/>
      <c r="N106" s="307">
        <f t="shared" si="8"/>
        <v>61677.504999999946</v>
      </c>
      <c r="O106" s="307">
        <f t="shared" si="9"/>
        <v>814762.92699999991</v>
      </c>
      <c r="P106" s="259"/>
    </row>
    <row r="107" spans="1:16" hidden="1" x14ac:dyDescent="0.15">
      <c r="A107" s="193"/>
      <c r="B107" s="193"/>
      <c r="C107" s="307"/>
      <c r="D107" s="200"/>
      <c r="E107" s="193"/>
      <c r="F107" s="193"/>
      <c r="G107" s="307"/>
      <c r="H107" s="200"/>
      <c r="I107" s="307"/>
      <c r="J107" s="193"/>
      <c r="K107" s="193"/>
      <c r="L107" s="307"/>
      <c r="M107" s="193"/>
      <c r="N107" s="307">
        <f t="shared" si="8"/>
        <v>61677.504999999946</v>
      </c>
      <c r="O107" s="307">
        <f t="shared" si="9"/>
        <v>814762.92699999991</v>
      </c>
      <c r="P107" s="259"/>
    </row>
    <row r="108" spans="1:16" hidden="1" x14ac:dyDescent="0.15">
      <c r="A108" s="193"/>
      <c r="B108" s="193"/>
      <c r="C108" s="307"/>
      <c r="D108" s="200"/>
      <c r="E108" s="193"/>
      <c r="F108" s="193"/>
      <c r="G108" s="307"/>
      <c r="H108" s="200"/>
      <c r="I108" s="307"/>
      <c r="J108" s="193"/>
      <c r="K108" s="193"/>
      <c r="L108" s="307"/>
      <c r="M108" s="193"/>
      <c r="N108" s="307">
        <f t="shared" si="8"/>
        <v>61677.504999999946</v>
      </c>
      <c r="O108" s="307">
        <f t="shared" si="9"/>
        <v>814762.92699999991</v>
      </c>
    </row>
    <row r="109" spans="1:16" hidden="1" x14ac:dyDescent="0.15">
      <c r="A109" s="193"/>
      <c r="B109" s="193"/>
      <c r="C109" s="307"/>
      <c r="D109" s="200"/>
      <c r="E109" s="193"/>
      <c r="F109" s="193"/>
      <c r="G109" s="307"/>
      <c r="H109" s="200"/>
      <c r="I109" s="307"/>
      <c r="J109" s="207"/>
      <c r="K109" s="193"/>
      <c r="L109" s="307"/>
      <c r="M109" s="207"/>
      <c r="N109" s="307">
        <f t="shared" si="8"/>
        <v>61677.504999999946</v>
      </c>
      <c r="O109" s="307">
        <f t="shared" si="9"/>
        <v>814762.92699999991</v>
      </c>
      <c r="P109" s="259"/>
    </row>
    <row r="110" spans="1:16" hidden="1" x14ac:dyDescent="0.15">
      <c r="A110" s="193"/>
      <c r="B110" s="193"/>
      <c r="C110" s="307"/>
      <c r="D110" s="204"/>
      <c r="E110" s="193"/>
      <c r="F110" s="193"/>
      <c r="G110" s="307"/>
      <c r="H110" s="200"/>
      <c r="I110" s="307"/>
      <c r="J110" s="193"/>
      <c r="K110" s="193"/>
      <c r="L110" s="307"/>
      <c r="M110" s="193"/>
      <c r="N110" s="307">
        <f t="shared" si="8"/>
        <v>61677.504999999946</v>
      </c>
      <c r="O110" s="307">
        <f t="shared" si="9"/>
        <v>814762.92699999991</v>
      </c>
      <c r="P110" s="259"/>
    </row>
    <row r="111" spans="1:16" hidden="1" x14ac:dyDescent="0.15">
      <c r="A111" s="193"/>
      <c r="B111" s="193"/>
      <c r="C111" s="307"/>
      <c r="D111" s="204"/>
      <c r="E111" s="193"/>
      <c r="F111" s="193"/>
      <c r="G111" s="307"/>
      <c r="H111" s="200"/>
      <c r="I111" s="307"/>
      <c r="J111" s="193"/>
      <c r="K111" s="193"/>
      <c r="L111" s="307"/>
      <c r="M111" s="193"/>
      <c r="N111" s="307">
        <f t="shared" si="8"/>
        <v>61677.504999999946</v>
      </c>
      <c r="O111" s="307">
        <f t="shared" si="9"/>
        <v>814762.92699999991</v>
      </c>
      <c r="P111" s="259"/>
    </row>
    <row r="112" spans="1:16" hidden="1" x14ac:dyDescent="0.15">
      <c r="A112" s="193"/>
      <c r="B112" s="193"/>
      <c r="C112" s="307"/>
      <c r="D112" s="204"/>
      <c r="E112" s="193"/>
      <c r="F112" s="193"/>
      <c r="G112" s="307"/>
      <c r="H112" s="200"/>
      <c r="I112" s="307"/>
      <c r="J112" s="193"/>
      <c r="K112" s="193"/>
      <c r="L112" s="307"/>
      <c r="M112" s="193"/>
      <c r="N112" s="307">
        <f t="shared" si="8"/>
        <v>61677.504999999946</v>
      </c>
      <c r="O112" s="307">
        <f t="shared" si="9"/>
        <v>814762.92699999991</v>
      </c>
      <c r="P112" s="259"/>
    </row>
    <row r="113" spans="1:16" hidden="1" x14ac:dyDescent="0.15">
      <c r="A113" s="193"/>
      <c r="B113" s="193"/>
      <c r="C113" s="307"/>
      <c r="D113" s="204"/>
      <c r="E113" s="193"/>
      <c r="F113" s="193"/>
      <c r="G113" s="307"/>
      <c r="H113" s="200"/>
      <c r="I113" s="307"/>
      <c r="J113" s="193"/>
      <c r="K113" s="193"/>
      <c r="L113" s="307"/>
      <c r="M113" s="193"/>
      <c r="N113" s="307">
        <f t="shared" si="8"/>
        <v>61677.504999999946</v>
      </c>
      <c r="O113" s="307">
        <f t="shared" si="9"/>
        <v>814762.92699999991</v>
      </c>
      <c r="P113" s="259"/>
    </row>
    <row r="114" spans="1:16" hidden="1" x14ac:dyDescent="0.15">
      <c r="A114" s="193"/>
      <c r="B114" s="193"/>
      <c r="C114" s="307"/>
      <c r="D114" s="204"/>
      <c r="E114" s="193"/>
      <c r="F114" s="193"/>
      <c r="G114" s="307"/>
      <c r="H114" s="200"/>
      <c r="I114" s="307"/>
      <c r="J114" s="193"/>
      <c r="K114" s="193"/>
      <c r="L114" s="307"/>
      <c r="M114" s="193"/>
      <c r="N114" s="307">
        <f t="shared" si="8"/>
        <v>61677.504999999946</v>
      </c>
      <c r="O114" s="307">
        <f t="shared" si="9"/>
        <v>814762.92699999991</v>
      </c>
    </row>
    <row r="115" spans="1:16" hidden="1" x14ac:dyDescent="0.15">
      <c r="A115" s="193"/>
      <c r="B115" s="193"/>
      <c r="C115" s="307"/>
      <c r="D115" s="200"/>
      <c r="E115" s="193"/>
      <c r="F115" s="193"/>
      <c r="G115" s="307"/>
      <c r="H115" s="200"/>
      <c r="I115" s="307"/>
      <c r="J115" s="193"/>
      <c r="K115" s="193"/>
      <c r="L115" s="307"/>
      <c r="M115" s="207"/>
      <c r="N115" s="307">
        <f t="shared" si="8"/>
        <v>61677.504999999946</v>
      </c>
      <c r="O115" s="307">
        <f t="shared" si="9"/>
        <v>814762.92699999991</v>
      </c>
    </row>
    <row r="116" spans="1:16" hidden="1" x14ac:dyDescent="0.15">
      <c r="A116" s="193"/>
      <c r="B116" s="193"/>
      <c r="C116" s="307"/>
      <c r="D116" s="200"/>
      <c r="E116" s="193"/>
      <c r="F116" s="205"/>
      <c r="G116" s="307"/>
      <c r="H116" s="200"/>
      <c r="I116" s="307"/>
      <c r="J116" s="193"/>
      <c r="K116" s="193"/>
      <c r="L116" s="307"/>
      <c r="M116" s="193"/>
      <c r="N116" s="307">
        <f t="shared" si="8"/>
        <v>61677.504999999946</v>
      </c>
      <c r="O116" s="307">
        <f t="shared" si="9"/>
        <v>814762.92699999991</v>
      </c>
    </row>
    <row r="117" spans="1:16" hidden="1" x14ac:dyDescent="0.15">
      <c r="A117" s="193"/>
      <c r="B117" s="193"/>
      <c r="C117" s="307"/>
      <c r="D117" s="204"/>
      <c r="E117" s="193"/>
      <c r="F117" s="203"/>
      <c r="G117" s="307"/>
      <c r="H117" s="200"/>
      <c r="I117" s="307"/>
      <c r="J117" s="193"/>
      <c r="K117" s="193"/>
      <c r="L117" s="307"/>
      <c r="M117" s="193"/>
      <c r="N117" s="307">
        <f t="shared" si="8"/>
        <v>61677.504999999946</v>
      </c>
      <c r="O117" s="307">
        <f t="shared" si="9"/>
        <v>814762.92699999991</v>
      </c>
      <c r="P117" s="259"/>
    </row>
    <row r="118" spans="1:16" hidden="1" x14ac:dyDescent="0.15">
      <c r="A118" s="193"/>
      <c r="B118" s="193"/>
      <c r="C118" s="307"/>
      <c r="D118" s="204"/>
      <c r="E118" s="193"/>
      <c r="F118" s="203"/>
      <c r="G118" s="307"/>
      <c r="H118" s="200"/>
      <c r="I118" s="307"/>
      <c r="J118" s="193"/>
      <c r="K118" s="193"/>
      <c r="L118" s="307"/>
      <c r="M118" s="193"/>
      <c r="N118" s="307">
        <f t="shared" si="8"/>
        <v>61677.504999999946</v>
      </c>
      <c r="O118" s="307">
        <f t="shared" si="9"/>
        <v>814762.92699999991</v>
      </c>
      <c r="P118" s="259"/>
    </row>
    <row r="119" spans="1:16" s="214" customFormat="1" hidden="1" x14ac:dyDescent="0.15">
      <c r="A119" s="193"/>
      <c r="B119" s="193"/>
      <c r="C119" s="307"/>
      <c r="D119" s="204"/>
      <c r="E119" s="193"/>
      <c r="F119" s="193"/>
      <c r="G119" s="307"/>
      <c r="H119" s="200"/>
      <c r="I119" s="307"/>
      <c r="J119" s="193"/>
      <c r="K119" s="193"/>
      <c r="L119" s="307"/>
      <c r="M119" s="193"/>
      <c r="N119" s="307">
        <f t="shared" si="8"/>
        <v>61677.504999999946</v>
      </c>
      <c r="O119" s="307">
        <f t="shared" si="9"/>
        <v>814762.92699999991</v>
      </c>
    </row>
    <row r="120" spans="1:16" s="214" customFormat="1" hidden="1" x14ac:dyDescent="0.15">
      <c r="A120" s="193"/>
      <c r="B120" s="193"/>
      <c r="C120" s="307"/>
      <c r="D120" s="204"/>
      <c r="E120" s="193"/>
      <c r="F120" s="193"/>
      <c r="G120" s="307"/>
      <c r="H120" s="200"/>
      <c r="I120" s="307"/>
      <c r="J120" s="193"/>
      <c r="K120" s="193"/>
      <c r="L120" s="307"/>
      <c r="M120" s="193"/>
      <c r="N120" s="307">
        <f t="shared" si="8"/>
        <v>61677.504999999946</v>
      </c>
      <c r="O120" s="307">
        <f t="shared" si="9"/>
        <v>814762.92699999991</v>
      </c>
      <c r="P120" s="260"/>
    </row>
    <row r="121" spans="1:16" s="214" customFormat="1" hidden="1" x14ac:dyDescent="0.15">
      <c r="A121" s="193"/>
      <c r="B121" s="198"/>
      <c r="C121" s="307"/>
      <c r="D121" s="200"/>
      <c r="E121" s="203"/>
      <c r="F121" s="203"/>
      <c r="G121" s="307"/>
      <c r="H121" s="200"/>
      <c r="I121" s="307"/>
      <c r="J121" s="193"/>
      <c r="K121" s="193"/>
      <c r="L121" s="307"/>
      <c r="M121" s="193"/>
      <c r="N121" s="307">
        <f t="shared" si="8"/>
        <v>61677.504999999946</v>
      </c>
      <c r="O121" s="307">
        <f t="shared" si="9"/>
        <v>814762.92699999991</v>
      </c>
      <c r="P121" s="260"/>
    </row>
    <row r="122" spans="1:16" s="214" customFormat="1" hidden="1" x14ac:dyDescent="0.15">
      <c r="A122" s="193"/>
      <c r="B122" s="198"/>
      <c r="C122" s="307"/>
      <c r="D122" s="200"/>
      <c r="E122" s="193"/>
      <c r="F122" s="205"/>
      <c r="G122" s="307"/>
      <c r="H122" s="200"/>
      <c r="I122" s="307"/>
      <c r="J122" s="193"/>
      <c r="K122" s="193"/>
      <c r="L122" s="307"/>
      <c r="M122" s="193"/>
      <c r="N122" s="307">
        <f t="shared" si="8"/>
        <v>61677.504999999946</v>
      </c>
      <c r="O122" s="307">
        <f t="shared" si="9"/>
        <v>814762.92699999991</v>
      </c>
      <c r="P122" s="260"/>
    </row>
    <row r="123" spans="1:16" s="214" customFormat="1" hidden="1" x14ac:dyDescent="0.15">
      <c r="A123" s="193"/>
      <c r="B123" s="198"/>
      <c r="C123" s="307"/>
      <c r="D123" s="200"/>
      <c r="E123" s="193"/>
      <c r="F123" s="205"/>
      <c r="G123" s="307"/>
      <c r="H123" s="204"/>
      <c r="I123" s="307"/>
      <c r="J123" s="193"/>
      <c r="K123" s="193"/>
      <c r="L123" s="307"/>
      <c r="M123" s="193"/>
      <c r="N123" s="307">
        <f t="shared" si="8"/>
        <v>61677.504999999946</v>
      </c>
      <c r="O123" s="307">
        <f t="shared" si="9"/>
        <v>814762.92699999991</v>
      </c>
    </row>
    <row r="124" spans="1:16" s="214" customFormat="1" hidden="1" x14ac:dyDescent="0.15">
      <c r="A124" s="193"/>
      <c r="B124" s="198"/>
      <c r="C124" s="307"/>
      <c r="D124" s="200"/>
      <c r="E124" s="193"/>
      <c r="F124" s="205"/>
      <c r="G124" s="307"/>
      <c r="H124" s="200"/>
      <c r="I124" s="307"/>
      <c r="J124" s="193"/>
      <c r="K124" s="193"/>
      <c r="L124" s="307"/>
      <c r="M124" s="193"/>
      <c r="N124" s="307">
        <f t="shared" si="8"/>
        <v>61677.504999999946</v>
      </c>
      <c r="O124" s="307">
        <f t="shared" si="9"/>
        <v>814762.92699999991</v>
      </c>
    </row>
    <row r="125" spans="1:16" s="214" customFormat="1" hidden="1" x14ac:dyDescent="0.15">
      <c r="A125" s="193"/>
      <c r="B125" s="198"/>
      <c r="C125" s="307"/>
      <c r="D125" s="200"/>
      <c r="E125" s="193"/>
      <c r="F125" s="205"/>
      <c r="G125" s="307"/>
      <c r="H125" s="200"/>
      <c r="I125" s="307"/>
      <c r="J125" s="193"/>
      <c r="K125" s="193"/>
      <c r="L125" s="307"/>
      <c r="M125" s="193"/>
      <c r="N125" s="307">
        <f t="shared" si="8"/>
        <v>61677.504999999946</v>
      </c>
      <c r="O125" s="307">
        <f t="shared" si="9"/>
        <v>814762.92699999991</v>
      </c>
    </row>
    <row r="126" spans="1:16" s="214" customFormat="1" hidden="1" x14ac:dyDescent="0.15">
      <c r="A126" s="193"/>
      <c r="B126" s="198"/>
      <c r="C126" s="307"/>
      <c r="D126" s="204"/>
      <c r="E126" s="193"/>
      <c r="F126" s="205"/>
      <c r="G126" s="307"/>
      <c r="H126" s="204"/>
      <c r="I126" s="307"/>
      <c r="J126" s="207"/>
      <c r="K126" s="193"/>
      <c r="L126" s="307"/>
      <c r="M126" s="193"/>
      <c r="N126" s="307">
        <f t="shared" si="8"/>
        <v>61677.504999999946</v>
      </c>
      <c r="O126" s="307">
        <f t="shared" si="9"/>
        <v>814762.92699999991</v>
      </c>
    </row>
    <row r="127" spans="1:16" s="214" customFormat="1" hidden="1" x14ac:dyDescent="0.15">
      <c r="A127" s="193"/>
      <c r="B127" s="193"/>
      <c r="C127" s="307"/>
      <c r="D127" s="204"/>
      <c r="E127" s="193"/>
      <c r="F127" s="203"/>
      <c r="G127" s="307"/>
      <c r="H127" s="204"/>
      <c r="I127" s="307"/>
      <c r="J127" s="193"/>
      <c r="K127" s="193"/>
      <c r="L127" s="307"/>
      <c r="M127" s="193"/>
      <c r="N127" s="307">
        <f t="shared" si="8"/>
        <v>61677.504999999946</v>
      </c>
      <c r="O127" s="307">
        <f t="shared" si="9"/>
        <v>814762.92699999991</v>
      </c>
    </row>
    <row r="128" spans="1:16" s="214" customFormat="1" hidden="1" x14ac:dyDescent="0.15">
      <c r="A128" s="193"/>
      <c r="B128" s="193"/>
      <c r="C128" s="307"/>
      <c r="D128" s="200"/>
      <c r="E128" s="193"/>
      <c r="F128" s="205"/>
      <c r="G128" s="307"/>
      <c r="H128" s="204"/>
      <c r="I128" s="307"/>
      <c r="J128" s="193"/>
      <c r="K128" s="193"/>
      <c r="L128" s="307"/>
      <c r="M128" s="193"/>
      <c r="N128" s="307">
        <f t="shared" si="8"/>
        <v>61677.504999999946</v>
      </c>
      <c r="O128" s="307">
        <f t="shared" si="9"/>
        <v>814762.92699999991</v>
      </c>
    </row>
    <row r="129" spans="1:15" s="214" customFormat="1" hidden="1" x14ac:dyDescent="0.15">
      <c r="A129" s="193"/>
      <c r="B129" s="193"/>
      <c r="C129" s="307"/>
      <c r="D129" s="204"/>
      <c r="E129" s="193"/>
      <c r="F129" s="193"/>
      <c r="G129" s="307"/>
      <c r="H129" s="204"/>
      <c r="I129" s="307"/>
      <c r="J129" s="193"/>
      <c r="K129" s="193"/>
      <c r="L129" s="307"/>
      <c r="M129" s="193"/>
      <c r="N129" s="307">
        <f t="shared" si="8"/>
        <v>61677.504999999946</v>
      </c>
      <c r="O129" s="307">
        <f t="shared" si="9"/>
        <v>814762.92699999991</v>
      </c>
    </row>
    <row r="130" spans="1:15" s="214" customFormat="1" hidden="1" x14ac:dyDescent="0.15">
      <c r="A130" s="193"/>
      <c r="B130" s="193"/>
      <c r="C130" s="307"/>
      <c r="D130" s="204"/>
      <c r="E130" s="193"/>
      <c r="F130" s="203"/>
      <c r="G130" s="307"/>
      <c r="H130" s="204"/>
      <c r="I130" s="307"/>
      <c r="J130" s="193"/>
      <c r="K130" s="193"/>
      <c r="L130" s="307"/>
      <c r="M130" s="193"/>
      <c r="N130" s="307">
        <f t="shared" si="8"/>
        <v>61677.504999999946</v>
      </c>
      <c r="O130" s="307">
        <f t="shared" si="9"/>
        <v>814762.92699999991</v>
      </c>
    </row>
    <row r="131" spans="1:15" s="214" customFormat="1" hidden="1" x14ac:dyDescent="0.15">
      <c r="A131" s="193"/>
      <c r="B131" s="193"/>
      <c r="C131" s="307"/>
      <c r="D131" s="204"/>
      <c r="E131" s="193"/>
      <c r="F131" s="193"/>
      <c r="G131" s="307"/>
      <c r="H131" s="204"/>
      <c r="I131" s="307"/>
      <c r="J131" s="193"/>
      <c r="K131" s="193"/>
      <c r="L131" s="307"/>
      <c r="M131" s="193"/>
      <c r="N131" s="307">
        <f t="shared" si="8"/>
        <v>61677.504999999946</v>
      </c>
      <c r="O131" s="307">
        <f t="shared" si="9"/>
        <v>814762.92699999991</v>
      </c>
    </row>
    <row r="132" spans="1:15" s="214" customFormat="1" hidden="1" x14ac:dyDescent="0.15">
      <c r="A132" s="193"/>
      <c r="B132" s="193"/>
      <c r="C132" s="307"/>
      <c r="D132" s="200"/>
      <c r="E132" s="193"/>
      <c r="F132" s="193"/>
      <c r="G132" s="307"/>
      <c r="H132" s="204"/>
      <c r="I132" s="307"/>
      <c r="J132" s="193"/>
      <c r="K132" s="193"/>
      <c r="L132" s="307"/>
      <c r="M132" s="193"/>
      <c r="N132" s="307">
        <f t="shared" si="8"/>
        <v>61677.504999999946</v>
      </c>
      <c r="O132" s="307">
        <f t="shared" si="9"/>
        <v>814762.92699999991</v>
      </c>
    </row>
    <row r="133" spans="1:15" s="214" customFormat="1" hidden="1" x14ac:dyDescent="0.15">
      <c r="A133" s="193"/>
      <c r="B133" s="193"/>
      <c r="C133" s="307"/>
      <c r="D133" s="204"/>
      <c r="E133" s="193"/>
      <c r="F133" s="203"/>
      <c r="G133" s="307"/>
      <c r="H133" s="204"/>
      <c r="I133" s="307"/>
      <c r="J133" s="193"/>
      <c r="K133" s="193"/>
      <c r="L133" s="307"/>
      <c r="M133" s="193"/>
      <c r="N133" s="307">
        <f t="shared" si="8"/>
        <v>61677.504999999946</v>
      </c>
      <c r="O133" s="307">
        <f t="shared" si="9"/>
        <v>814762.92699999991</v>
      </c>
    </row>
    <row r="134" spans="1:15" s="214" customFormat="1" hidden="1" x14ac:dyDescent="0.15">
      <c r="A134" s="193"/>
      <c r="B134" s="193"/>
      <c r="C134" s="307"/>
      <c r="D134" s="200"/>
      <c r="E134" s="193"/>
      <c r="F134" s="193"/>
      <c r="G134" s="307"/>
      <c r="H134" s="204"/>
      <c r="I134" s="307"/>
      <c r="J134" s="207"/>
      <c r="K134" s="193"/>
      <c r="L134" s="307"/>
      <c r="M134" s="193"/>
      <c r="N134" s="307">
        <f t="shared" si="8"/>
        <v>61677.504999999946</v>
      </c>
      <c r="O134" s="307">
        <f t="shared" si="9"/>
        <v>814762.92699999991</v>
      </c>
    </row>
    <row r="135" spans="1:15" s="214" customFormat="1" hidden="1" x14ac:dyDescent="0.15">
      <c r="A135" s="193"/>
      <c r="B135" s="193"/>
      <c r="C135" s="307"/>
      <c r="D135" s="204"/>
      <c r="E135" s="193"/>
      <c r="F135" s="193"/>
      <c r="G135" s="307"/>
      <c r="H135" s="204"/>
      <c r="I135" s="307"/>
      <c r="J135" s="193"/>
      <c r="K135" s="193"/>
      <c r="L135" s="307"/>
      <c r="M135" s="193"/>
      <c r="N135" s="307">
        <f t="shared" si="8"/>
        <v>61677.504999999946</v>
      </c>
      <c r="O135" s="307">
        <f t="shared" si="9"/>
        <v>814762.92699999991</v>
      </c>
    </row>
    <row r="136" spans="1:15" s="214" customFormat="1" hidden="1" x14ac:dyDescent="0.15">
      <c r="A136" s="193"/>
      <c r="B136" s="193"/>
      <c r="C136" s="307"/>
      <c r="D136" s="204"/>
      <c r="E136" s="193"/>
      <c r="F136" s="193"/>
      <c r="G136" s="307"/>
      <c r="H136" s="204"/>
      <c r="I136" s="307"/>
      <c r="J136" s="193"/>
      <c r="K136" s="193"/>
      <c r="L136" s="307"/>
      <c r="M136" s="193"/>
      <c r="N136" s="307">
        <f t="shared" si="8"/>
        <v>61677.504999999946</v>
      </c>
      <c r="O136" s="307">
        <f t="shared" si="9"/>
        <v>814762.92699999991</v>
      </c>
    </row>
    <row r="137" spans="1:15" s="214" customFormat="1" hidden="1" x14ac:dyDescent="0.15">
      <c r="A137" s="193"/>
      <c r="B137" s="193"/>
      <c r="C137" s="307"/>
      <c r="D137" s="200"/>
      <c r="E137" s="193"/>
      <c r="F137" s="193"/>
      <c r="G137" s="307"/>
      <c r="H137" s="204"/>
      <c r="I137" s="307"/>
      <c r="J137" s="207"/>
      <c r="K137" s="193"/>
      <c r="L137" s="307"/>
      <c r="M137" s="193"/>
      <c r="N137" s="307">
        <f t="shared" si="8"/>
        <v>61677.504999999946</v>
      </c>
      <c r="O137" s="307">
        <f t="shared" si="9"/>
        <v>814762.92699999991</v>
      </c>
    </row>
    <row r="138" spans="1:15" s="214" customFormat="1" hidden="1" x14ac:dyDescent="0.15">
      <c r="A138" s="193"/>
      <c r="B138" s="193"/>
      <c r="C138" s="307"/>
      <c r="D138" s="204"/>
      <c r="E138" s="193"/>
      <c r="F138" s="203"/>
      <c r="G138" s="307"/>
      <c r="H138" s="204"/>
      <c r="I138" s="307"/>
      <c r="J138" s="193"/>
      <c r="K138" s="193"/>
      <c r="L138" s="307"/>
      <c r="M138" s="193"/>
      <c r="N138" s="307">
        <f t="shared" si="8"/>
        <v>61677.504999999946</v>
      </c>
      <c r="O138" s="307">
        <f t="shared" si="9"/>
        <v>814762.92699999991</v>
      </c>
    </row>
    <row r="139" spans="1:15" s="214" customFormat="1" hidden="1" x14ac:dyDescent="0.15">
      <c r="A139" s="193"/>
      <c r="B139" s="193"/>
      <c r="C139" s="307"/>
      <c r="D139" s="204"/>
      <c r="E139" s="193"/>
      <c r="F139" s="193"/>
      <c r="G139" s="307"/>
      <c r="H139" s="204"/>
      <c r="I139" s="307"/>
      <c r="J139" s="205"/>
      <c r="K139" s="193"/>
      <c r="L139" s="307"/>
      <c r="M139" s="193"/>
      <c r="N139" s="307">
        <f t="shared" si="8"/>
        <v>61677.504999999946</v>
      </c>
      <c r="O139" s="307">
        <f t="shared" si="9"/>
        <v>814762.92699999991</v>
      </c>
    </row>
    <row r="140" spans="1:15" s="214" customFormat="1" hidden="1" x14ac:dyDescent="0.15">
      <c r="A140" s="193"/>
      <c r="B140" s="193"/>
      <c r="C140" s="307"/>
      <c r="D140" s="204"/>
      <c r="E140" s="193"/>
      <c r="F140" s="193"/>
      <c r="G140" s="307"/>
      <c r="H140" s="204"/>
      <c r="I140" s="307"/>
      <c r="J140" s="205"/>
      <c r="K140" s="193"/>
      <c r="L140" s="307"/>
      <c r="M140" s="193"/>
      <c r="N140" s="307">
        <f t="shared" ref="N140:N203" si="10">+N139-I140-L140</f>
        <v>61677.504999999946</v>
      </c>
      <c r="O140" s="307">
        <f t="shared" ref="O140:O203" si="11">O139+G140-I140-L140</f>
        <v>814762.92699999991</v>
      </c>
    </row>
    <row r="141" spans="1:15" s="214" customFormat="1" hidden="1" x14ac:dyDescent="0.15">
      <c r="A141" s="193"/>
      <c r="B141" s="193"/>
      <c r="C141" s="307"/>
      <c r="D141" s="204"/>
      <c r="E141" s="193"/>
      <c r="F141" s="193"/>
      <c r="G141" s="307"/>
      <c r="H141" s="204"/>
      <c r="I141" s="307"/>
      <c r="J141" s="193"/>
      <c r="K141" s="193"/>
      <c r="L141" s="307"/>
      <c r="M141" s="193"/>
      <c r="N141" s="307">
        <f t="shared" si="10"/>
        <v>61677.504999999946</v>
      </c>
      <c r="O141" s="307">
        <f t="shared" si="11"/>
        <v>814762.92699999991</v>
      </c>
    </row>
    <row r="142" spans="1:15" s="214" customFormat="1" hidden="1" x14ac:dyDescent="0.15">
      <c r="A142" s="193"/>
      <c r="B142" s="193"/>
      <c r="C142" s="307"/>
      <c r="D142" s="204"/>
      <c r="E142" s="193"/>
      <c r="F142" s="205"/>
      <c r="G142" s="307"/>
      <c r="H142" s="204"/>
      <c r="I142" s="307"/>
      <c r="J142" s="193"/>
      <c r="K142" s="193"/>
      <c r="L142" s="307"/>
      <c r="M142" s="193"/>
      <c r="N142" s="307">
        <f t="shared" si="10"/>
        <v>61677.504999999946</v>
      </c>
      <c r="O142" s="307">
        <f t="shared" si="11"/>
        <v>814762.92699999991</v>
      </c>
    </row>
    <row r="143" spans="1:15" s="214" customFormat="1" hidden="1" x14ac:dyDescent="0.15">
      <c r="A143" s="193"/>
      <c r="B143" s="193"/>
      <c r="C143" s="307"/>
      <c r="D143" s="200"/>
      <c r="E143" s="193"/>
      <c r="F143" s="205"/>
      <c r="G143" s="307"/>
      <c r="H143" s="204"/>
      <c r="I143" s="307"/>
      <c r="J143" s="193"/>
      <c r="K143" s="193"/>
      <c r="L143" s="307"/>
      <c r="M143" s="193"/>
      <c r="N143" s="307">
        <f t="shared" si="10"/>
        <v>61677.504999999946</v>
      </c>
      <c r="O143" s="307">
        <f t="shared" si="11"/>
        <v>814762.92699999991</v>
      </c>
    </row>
    <row r="144" spans="1:15" s="214" customFormat="1" hidden="1" x14ac:dyDescent="0.15">
      <c r="A144" s="193"/>
      <c r="B144" s="193"/>
      <c r="C144" s="307"/>
      <c r="D144" s="204"/>
      <c r="E144" s="193"/>
      <c r="F144" s="203"/>
      <c r="G144" s="307"/>
      <c r="H144" s="204"/>
      <c r="I144" s="307"/>
      <c r="J144" s="193"/>
      <c r="K144" s="193"/>
      <c r="L144" s="307"/>
      <c r="M144" s="193"/>
      <c r="N144" s="307">
        <f t="shared" si="10"/>
        <v>61677.504999999946</v>
      </c>
      <c r="O144" s="307">
        <f t="shared" si="11"/>
        <v>814762.92699999991</v>
      </c>
    </row>
    <row r="145" spans="1:15" s="214" customFormat="1" hidden="1" x14ac:dyDescent="0.15">
      <c r="A145" s="193"/>
      <c r="B145" s="193"/>
      <c r="C145" s="307"/>
      <c r="D145" s="204"/>
      <c r="E145" s="193"/>
      <c r="F145" s="193"/>
      <c r="G145" s="307"/>
      <c r="H145" s="204"/>
      <c r="I145" s="307"/>
      <c r="J145" s="193"/>
      <c r="K145" s="193"/>
      <c r="L145" s="307"/>
      <c r="M145" s="193"/>
      <c r="N145" s="307">
        <f t="shared" si="10"/>
        <v>61677.504999999946</v>
      </c>
      <c r="O145" s="307">
        <f t="shared" si="11"/>
        <v>814762.92699999991</v>
      </c>
    </row>
    <row r="146" spans="1:15" s="214" customFormat="1" hidden="1" x14ac:dyDescent="0.15">
      <c r="A146" s="193"/>
      <c r="B146" s="193"/>
      <c r="C146" s="307"/>
      <c r="D146" s="200"/>
      <c r="E146" s="193"/>
      <c r="F146" s="193"/>
      <c r="G146" s="307"/>
      <c r="H146" s="204"/>
      <c r="I146" s="307"/>
      <c r="J146" s="193"/>
      <c r="K146" s="193"/>
      <c r="L146" s="307"/>
      <c r="M146" s="193"/>
      <c r="N146" s="307">
        <f t="shared" si="10"/>
        <v>61677.504999999946</v>
      </c>
      <c r="O146" s="307">
        <f t="shared" si="11"/>
        <v>814762.92699999991</v>
      </c>
    </row>
    <row r="147" spans="1:15" s="214" customFormat="1" hidden="1" x14ac:dyDescent="0.15">
      <c r="A147" s="193"/>
      <c r="B147" s="193"/>
      <c r="C147" s="307"/>
      <c r="D147" s="200"/>
      <c r="E147" s="193"/>
      <c r="F147" s="203"/>
      <c r="G147" s="307"/>
      <c r="H147" s="204"/>
      <c r="I147" s="307"/>
      <c r="J147" s="193"/>
      <c r="K147" s="193"/>
      <c r="L147" s="307"/>
      <c r="M147" s="193"/>
      <c r="N147" s="307">
        <f t="shared" si="10"/>
        <v>61677.504999999946</v>
      </c>
      <c r="O147" s="307">
        <f t="shared" si="11"/>
        <v>814762.92699999991</v>
      </c>
    </row>
    <row r="148" spans="1:15" s="214" customFormat="1" hidden="1" x14ac:dyDescent="0.15">
      <c r="A148" s="193"/>
      <c r="B148" s="193"/>
      <c r="C148" s="307"/>
      <c r="D148" s="200"/>
      <c r="E148" s="193"/>
      <c r="F148" s="203"/>
      <c r="G148" s="307"/>
      <c r="H148" s="200"/>
      <c r="I148" s="307"/>
      <c r="J148" s="193"/>
      <c r="K148" s="193"/>
      <c r="L148" s="307"/>
      <c r="M148" s="193"/>
      <c r="N148" s="307">
        <f t="shared" si="10"/>
        <v>61677.504999999946</v>
      </c>
      <c r="O148" s="307">
        <f t="shared" si="11"/>
        <v>814762.92699999991</v>
      </c>
    </row>
    <row r="149" spans="1:15" hidden="1" x14ac:dyDescent="0.15">
      <c r="A149" s="193"/>
      <c r="B149" s="193"/>
      <c r="C149" s="307"/>
      <c r="D149" s="204"/>
      <c r="E149" s="193"/>
      <c r="F149" s="205"/>
      <c r="G149" s="307"/>
      <c r="H149" s="204"/>
      <c r="I149" s="307"/>
      <c r="J149" s="193"/>
      <c r="K149" s="193"/>
      <c r="L149" s="307"/>
      <c r="M149" s="193"/>
      <c r="N149" s="307">
        <f t="shared" si="10"/>
        <v>61677.504999999946</v>
      </c>
      <c r="O149" s="307">
        <f t="shared" si="11"/>
        <v>814762.92699999991</v>
      </c>
    </row>
    <row r="150" spans="1:15" hidden="1" x14ac:dyDescent="0.15">
      <c r="A150" s="193"/>
      <c r="B150" s="193"/>
      <c r="C150" s="307"/>
      <c r="D150" s="204"/>
      <c r="E150" s="193"/>
      <c r="F150" s="205"/>
      <c r="G150" s="307"/>
      <c r="H150" s="204"/>
      <c r="I150" s="307"/>
      <c r="J150" s="193"/>
      <c r="K150" s="193"/>
      <c r="L150" s="307"/>
      <c r="M150" s="193"/>
      <c r="N150" s="307">
        <f t="shared" si="10"/>
        <v>61677.504999999946</v>
      </c>
      <c r="O150" s="307">
        <f t="shared" si="11"/>
        <v>814762.92699999991</v>
      </c>
    </row>
    <row r="151" spans="1:15" hidden="1" x14ac:dyDescent="0.15">
      <c r="A151" s="193"/>
      <c r="B151" s="193"/>
      <c r="C151" s="307"/>
      <c r="D151" s="204"/>
      <c r="E151" s="193"/>
      <c r="F151" s="203"/>
      <c r="G151" s="307"/>
      <c r="H151" s="204"/>
      <c r="I151" s="307"/>
      <c r="J151" s="193"/>
      <c r="K151" s="193"/>
      <c r="L151" s="307"/>
      <c r="M151" s="193"/>
      <c r="N151" s="307">
        <f t="shared" si="10"/>
        <v>61677.504999999946</v>
      </c>
      <c r="O151" s="307">
        <f t="shared" si="11"/>
        <v>814762.92699999991</v>
      </c>
    </row>
    <row r="152" spans="1:15" hidden="1" x14ac:dyDescent="0.15">
      <c r="A152" s="193"/>
      <c r="B152" s="193"/>
      <c r="C152" s="307"/>
      <c r="D152" s="200"/>
      <c r="E152" s="193"/>
      <c r="F152" s="193"/>
      <c r="G152" s="307"/>
      <c r="H152" s="204"/>
      <c r="I152" s="307"/>
      <c r="J152" s="193"/>
      <c r="K152" s="193"/>
      <c r="L152" s="307"/>
      <c r="M152" s="193"/>
      <c r="N152" s="307">
        <f t="shared" si="10"/>
        <v>61677.504999999946</v>
      </c>
      <c r="O152" s="307">
        <f t="shared" si="11"/>
        <v>814762.92699999991</v>
      </c>
    </row>
    <row r="153" spans="1:15" hidden="1" x14ac:dyDescent="0.15">
      <c r="A153" s="193"/>
      <c r="B153" s="193"/>
      <c r="C153" s="307"/>
      <c r="D153" s="204"/>
      <c r="E153" s="193"/>
      <c r="F153" s="193"/>
      <c r="G153" s="307"/>
      <c r="H153" s="204"/>
      <c r="I153" s="307"/>
      <c r="J153" s="193"/>
      <c r="K153" s="193"/>
      <c r="L153" s="307"/>
      <c r="M153" s="193"/>
      <c r="N153" s="307">
        <f t="shared" si="10"/>
        <v>61677.504999999946</v>
      </c>
      <c r="O153" s="307">
        <f t="shared" si="11"/>
        <v>814762.92699999991</v>
      </c>
    </row>
    <row r="154" spans="1:15" hidden="1" x14ac:dyDescent="0.15">
      <c r="A154" s="193"/>
      <c r="B154" s="193"/>
      <c r="C154" s="307"/>
      <c r="D154" s="200"/>
      <c r="E154" s="193"/>
      <c r="F154" s="203"/>
      <c r="G154" s="307"/>
      <c r="H154" s="204"/>
      <c r="I154" s="307"/>
      <c r="J154" s="193"/>
      <c r="K154" s="193"/>
      <c r="L154" s="307"/>
      <c r="M154" s="193"/>
      <c r="N154" s="307">
        <f t="shared" si="10"/>
        <v>61677.504999999946</v>
      </c>
      <c r="O154" s="307">
        <f t="shared" si="11"/>
        <v>814762.92699999991</v>
      </c>
    </row>
    <row r="155" spans="1:15" hidden="1" x14ac:dyDescent="0.15">
      <c r="A155" s="193"/>
      <c r="B155" s="193"/>
      <c r="C155" s="307"/>
      <c r="D155" s="204"/>
      <c r="E155" s="193"/>
      <c r="F155" s="193"/>
      <c r="G155" s="307"/>
      <c r="H155" s="204"/>
      <c r="I155" s="307"/>
      <c r="J155" s="211"/>
      <c r="K155" s="193"/>
      <c r="L155" s="307"/>
      <c r="M155" s="193"/>
      <c r="N155" s="307">
        <f t="shared" si="10"/>
        <v>61677.504999999946</v>
      </c>
      <c r="O155" s="307">
        <f t="shared" si="11"/>
        <v>814762.92699999991</v>
      </c>
    </row>
    <row r="156" spans="1:15" hidden="1" x14ac:dyDescent="0.15">
      <c r="A156" s="193"/>
      <c r="B156" s="193"/>
      <c r="C156" s="307"/>
      <c r="D156" s="200"/>
      <c r="E156" s="193"/>
      <c r="F156" s="193"/>
      <c r="G156" s="307"/>
      <c r="H156" s="204"/>
      <c r="I156" s="307"/>
      <c r="J156" s="193"/>
      <c r="K156" s="193"/>
      <c r="L156" s="307"/>
      <c r="M156" s="193"/>
      <c r="N156" s="307">
        <f t="shared" si="10"/>
        <v>61677.504999999946</v>
      </c>
      <c r="O156" s="307">
        <f t="shared" si="11"/>
        <v>814762.92699999991</v>
      </c>
    </row>
    <row r="157" spans="1:15" hidden="1" x14ac:dyDescent="0.15">
      <c r="A157" s="193"/>
      <c r="B157" s="193"/>
      <c r="C157" s="307"/>
      <c r="D157" s="204"/>
      <c r="E157" s="193"/>
      <c r="F157" s="203"/>
      <c r="G157" s="307"/>
      <c r="H157" s="204"/>
      <c r="I157" s="307"/>
      <c r="J157" s="193"/>
      <c r="K157" s="193"/>
      <c r="L157" s="307"/>
      <c r="M157" s="193"/>
      <c r="N157" s="307">
        <f t="shared" si="10"/>
        <v>61677.504999999946</v>
      </c>
      <c r="O157" s="307">
        <f t="shared" si="11"/>
        <v>814762.92699999991</v>
      </c>
    </row>
    <row r="158" spans="1:15" hidden="1" x14ac:dyDescent="0.15">
      <c r="A158" s="193"/>
      <c r="B158" s="193"/>
      <c r="C158" s="307"/>
      <c r="D158" s="204"/>
      <c r="E158" s="193"/>
      <c r="F158" s="193"/>
      <c r="G158" s="307"/>
      <c r="H158" s="204"/>
      <c r="I158" s="307"/>
      <c r="J158" s="193"/>
      <c r="K158" s="193"/>
      <c r="L158" s="307"/>
      <c r="M158" s="193"/>
      <c r="N158" s="307">
        <f t="shared" si="10"/>
        <v>61677.504999999946</v>
      </c>
      <c r="O158" s="307">
        <f t="shared" si="11"/>
        <v>814762.92699999991</v>
      </c>
    </row>
    <row r="159" spans="1:15" hidden="1" x14ac:dyDescent="0.15">
      <c r="A159" s="193"/>
      <c r="B159" s="193"/>
      <c r="C159" s="307"/>
      <c r="D159" s="204"/>
      <c r="E159" s="193"/>
      <c r="F159" s="193"/>
      <c r="G159" s="307"/>
      <c r="H159" s="204"/>
      <c r="I159" s="307"/>
      <c r="J159" s="193"/>
      <c r="K159" s="193"/>
      <c r="L159" s="307"/>
      <c r="M159" s="193"/>
      <c r="N159" s="307">
        <f t="shared" si="10"/>
        <v>61677.504999999946</v>
      </c>
      <c r="O159" s="307">
        <f t="shared" si="11"/>
        <v>814762.92699999991</v>
      </c>
    </row>
    <row r="160" spans="1:15" hidden="1" x14ac:dyDescent="0.15">
      <c r="A160" s="193"/>
      <c r="B160" s="193"/>
      <c r="C160" s="307"/>
      <c r="D160" s="204"/>
      <c r="E160" s="193"/>
      <c r="F160" s="203"/>
      <c r="G160" s="307"/>
      <c r="H160" s="204"/>
      <c r="I160" s="307"/>
      <c r="J160" s="193"/>
      <c r="K160" s="193"/>
      <c r="L160" s="307"/>
      <c r="M160" s="193"/>
      <c r="N160" s="307">
        <f t="shared" si="10"/>
        <v>61677.504999999946</v>
      </c>
      <c r="O160" s="307">
        <f t="shared" si="11"/>
        <v>814762.92699999991</v>
      </c>
    </row>
    <row r="161" spans="1:15" hidden="1" x14ac:dyDescent="0.15">
      <c r="A161" s="193"/>
      <c r="B161" s="193"/>
      <c r="C161" s="307"/>
      <c r="D161" s="200"/>
      <c r="E161" s="193"/>
      <c r="F161" s="193"/>
      <c r="G161" s="307"/>
      <c r="H161" s="204"/>
      <c r="I161" s="307"/>
      <c r="J161" s="193"/>
      <c r="K161" s="193"/>
      <c r="L161" s="307"/>
      <c r="M161" s="193"/>
      <c r="N161" s="307">
        <f t="shared" si="10"/>
        <v>61677.504999999946</v>
      </c>
      <c r="O161" s="307">
        <f t="shared" si="11"/>
        <v>814762.92699999991</v>
      </c>
    </row>
    <row r="162" spans="1:15" hidden="1" x14ac:dyDescent="0.15">
      <c r="A162" s="193"/>
      <c r="B162" s="193"/>
      <c r="C162" s="307"/>
      <c r="D162" s="204"/>
      <c r="E162" s="193"/>
      <c r="F162" s="193"/>
      <c r="G162" s="307"/>
      <c r="H162" s="204"/>
      <c r="I162" s="307"/>
      <c r="J162" s="211"/>
      <c r="K162" s="193"/>
      <c r="L162" s="307"/>
      <c r="M162" s="193"/>
      <c r="N162" s="307">
        <f t="shared" si="10"/>
        <v>61677.504999999946</v>
      </c>
      <c r="O162" s="307">
        <f t="shared" si="11"/>
        <v>814762.92699999991</v>
      </c>
    </row>
    <row r="163" spans="1:15" hidden="1" x14ac:dyDescent="0.15">
      <c r="A163" s="193"/>
      <c r="B163" s="193"/>
      <c r="C163" s="307"/>
      <c r="D163" s="204"/>
      <c r="E163" s="193"/>
      <c r="F163" s="193"/>
      <c r="G163" s="307"/>
      <c r="H163" s="204"/>
      <c r="I163" s="307"/>
      <c r="J163" s="211"/>
      <c r="K163" s="193"/>
      <c r="L163" s="307"/>
      <c r="M163" s="193"/>
      <c r="N163" s="307">
        <f t="shared" si="10"/>
        <v>61677.504999999946</v>
      </c>
      <c r="O163" s="307">
        <f t="shared" si="11"/>
        <v>814762.92699999991</v>
      </c>
    </row>
    <row r="164" spans="1:15" hidden="1" x14ac:dyDescent="0.15">
      <c r="A164" s="193"/>
      <c r="B164" s="193"/>
      <c r="C164" s="307"/>
      <c r="D164" s="200"/>
      <c r="E164" s="193"/>
      <c r="F164" s="205"/>
      <c r="G164" s="307"/>
      <c r="H164" s="204"/>
      <c r="I164" s="307"/>
      <c r="J164" s="193"/>
      <c r="K164" s="193"/>
      <c r="L164" s="307"/>
      <c r="M164" s="193"/>
      <c r="N164" s="307">
        <f t="shared" si="10"/>
        <v>61677.504999999946</v>
      </c>
      <c r="O164" s="307">
        <f t="shared" si="11"/>
        <v>814762.92699999991</v>
      </c>
    </row>
    <row r="165" spans="1:15" hidden="1" x14ac:dyDescent="0.15">
      <c r="A165" s="193"/>
      <c r="B165" s="193"/>
      <c r="C165" s="307"/>
      <c r="D165" s="204"/>
      <c r="E165" s="193"/>
      <c r="F165" s="205"/>
      <c r="G165" s="307"/>
      <c r="H165" s="204"/>
      <c r="I165" s="307"/>
      <c r="J165" s="193"/>
      <c r="K165" s="193"/>
      <c r="L165" s="307"/>
      <c r="M165" s="193"/>
      <c r="N165" s="307">
        <f t="shared" si="10"/>
        <v>61677.504999999946</v>
      </c>
      <c r="O165" s="307">
        <f t="shared" si="11"/>
        <v>814762.92699999991</v>
      </c>
    </row>
    <row r="166" spans="1:15" hidden="1" x14ac:dyDescent="0.15">
      <c r="A166" s="193"/>
      <c r="B166" s="193"/>
      <c r="C166" s="307"/>
      <c r="D166" s="204"/>
      <c r="E166" s="193"/>
      <c r="F166" s="205"/>
      <c r="G166" s="307"/>
      <c r="H166" s="204"/>
      <c r="I166" s="307"/>
      <c r="J166" s="193"/>
      <c r="K166" s="193"/>
      <c r="L166" s="307"/>
      <c r="M166" s="193"/>
      <c r="N166" s="307">
        <f t="shared" si="10"/>
        <v>61677.504999999946</v>
      </c>
      <c r="O166" s="307">
        <f t="shared" si="11"/>
        <v>814762.92699999991</v>
      </c>
    </row>
    <row r="167" spans="1:15" hidden="1" x14ac:dyDescent="0.15">
      <c r="A167" s="193"/>
      <c r="B167" s="193"/>
      <c r="C167" s="307"/>
      <c r="D167" s="204"/>
      <c r="E167" s="193"/>
      <c r="F167" s="205"/>
      <c r="G167" s="307"/>
      <c r="H167" s="204"/>
      <c r="I167" s="307"/>
      <c r="J167" s="193"/>
      <c r="K167" s="193"/>
      <c r="L167" s="307"/>
      <c r="M167" s="193"/>
      <c r="N167" s="307">
        <f t="shared" si="10"/>
        <v>61677.504999999946</v>
      </c>
      <c r="O167" s="307">
        <f t="shared" si="11"/>
        <v>814762.92699999991</v>
      </c>
    </row>
    <row r="168" spans="1:15" hidden="1" x14ac:dyDescent="0.15">
      <c r="A168" s="193"/>
      <c r="B168" s="193"/>
      <c r="C168" s="307"/>
      <c r="D168" s="204"/>
      <c r="E168" s="193"/>
      <c r="F168" s="205"/>
      <c r="G168" s="307"/>
      <c r="H168" s="200"/>
      <c r="I168" s="307"/>
      <c r="J168" s="193"/>
      <c r="K168" s="193"/>
      <c r="L168" s="307"/>
      <c r="M168" s="193"/>
      <c r="N168" s="307">
        <f t="shared" si="10"/>
        <v>61677.504999999946</v>
      </c>
      <c r="O168" s="307">
        <f t="shared" si="11"/>
        <v>814762.92699999991</v>
      </c>
    </row>
    <row r="169" spans="1:15" hidden="1" x14ac:dyDescent="0.15">
      <c r="A169" s="193"/>
      <c r="B169" s="193"/>
      <c r="C169" s="307"/>
      <c r="D169" s="204"/>
      <c r="E169" s="193"/>
      <c r="F169" s="205"/>
      <c r="G169" s="307"/>
      <c r="H169" s="204"/>
      <c r="I169" s="307"/>
      <c r="J169" s="193"/>
      <c r="K169" s="193"/>
      <c r="L169" s="307"/>
      <c r="M169" s="193"/>
      <c r="N169" s="307">
        <f t="shared" si="10"/>
        <v>61677.504999999946</v>
      </c>
      <c r="O169" s="307">
        <f t="shared" si="11"/>
        <v>814762.92699999991</v>
      </c>
    </row>
    <row r="170" spans="1:15" hidden="1" x14ac:dyDescent="0.15">
      <c r="A170" s="193"/>
      <c r="B170" s="193"/>
      <c r="C170" s="307"/>
      <c r="D170" s="204"/>
      <c r="E170" s="193"/>
      <c r="F170" s="217"/>
      <c r="G170" s="307"/>
      <c r="H170" s="204"/>
      <c r="I170" s="307"/>
      <c r="J170" s="193"/>
      <c r="K170" s="193"/>
      <c r="L170" s="307"/>
      <c r="M170" s="193"/>
      <c r="N170" s="307">
        <f t="shared" si="10"/>
        <v>61677.504999999946</v>
      </c>
      <c r="O170" s="307">
        <f t="shared" si="11"/>
        <v>814762.92699999991</v>
      </c>
    </row>
    <row r="171" spans="1:15" hidden="1" x14ac:dyDescent="0.15">
      <c r="A171" s="193"/>
      <c r="B171" s="193"/>
      <c r="C171" s="307"/>
      <c r="D171" s="204"/>
      <c r="E171" s="193"/>
      <c r="F171" s="217"/>
      <c r="G171" s="307"/>
      <c r="H171" s="200"/>
      <c r="I171" s="307"/>
      <c r="J171" s="193"/>
      <c r="K171" s="193"/>
      <c r="L171" s="307"/>
      <c r="M171" s="193"/>
      <c r="N171" s="307">
        <f t="shared" si="10"/>
        <v>61677.504999999946</v>
      </c>
      <c r="O171" s="307">
        <f t="shared" si="11"/>
        <v>814762.92699999991</v>
      </c>
    </row>
    <row r="172" spans="1:15" hidden="1" x14ac:dyDescent="0.15">
      <c r="A172" s="193"/>
      <c r="B172" s="193"/>
      <c r="C172" s="307"/>
      <c r="D172" s="204"/>
      <c r="E172" s="193"/>
      <c r="F172" s="205"/>
      <c r="G172" s="307"/>
      <c r="H172" s="204"/>
      <c r="I172" s="307"/>
      <c r="J172" s="193"/>
      <c r="K172" s="193"/>
      <c r="L172" s="307"/>
      <c r="M172" s="193"/>
      <c r="N172" s="307">
        <f t="shared" si="10"/>
        <v>61677.504999999946</v>
      </c>
      <c r="O172" s="307">
        <f t="shared" si="11"/>
        <v>814762.92699999991</v>
      </c>
    </row>
    <row r="173" spans="1:15" hidden="1" x14ac:dyDescent="0.15">
      <c r="A173" s="193"/>
      <c r="B173" s="193"/>
      <c r="C173" s="307"/>
      <c r="D173" s="200"/>
      <c r="E173" s="193"/>
      <c r="F173" s="203"/>
      <c r="G173" s="307"/>
      <c r="H173" s="204"/>
      <c r="I173" s="307"/>
      <c r="J173" s="193"/>
      <c r="K173" s="193"/>
      <c r="L173" s="307"/>
      <c r="M173" s="193"/>
      <c r="N173" s="307">
        <f t="shared" si="10"/>
        <v>61677.504999999946</v>
      </c>
      <c r="O173" s="307">
        <f t="shared" si="11"/>
        <v>814762.92699999991</v>
      </c>
    </row>
    <row r="174" spans="1:15" hidden="1" x14ac:dyDescent="0.15">
      <c r="A174" s="193"/>
      <c r="B174" s="193"/>
      <c r="C174" s="307"/>
      <c r="D174" s="204"/>
      <c r="E174" s="193"/>
      <c r="F174" s="203"/>
      <c r="G174" s="307"/>
      <c r="H174" s="204"/>
      <c r="I174" s="307"/>
      <c r="J174" s="193"/>
      <c r="K174" s="193"/>
      <c r="L174" s="307"/>
      <c r="M174" s="193"/>
      <c r="N174" s="307">
        <f t="shared" si="10"/>
        <v>61677.504999999946</v>
      </c>
      <c r="O174" s="307">
        <f t="shared" si="11"/>
        <v>814762.92699999991</v>
      </c>
    </row>
    <row r="175" spans="1:15" hidden="1" x14ac:dyDescent="0.15">
      <c r="A175" s="193"/>
      <c r="B175" s="193"/>
      <c r="C175" s="307"/>
      <c r="D175" s="204"/>
      <c r="E175" s="193"/>
      <c r="F175" s="203"/>
      <c r="G175" s="307"/>
      <c r="H175" s="204"/>
      <c r="I175" s="307"/>
      <c r="J175" s="193"/>
      <c r="K175" s="193"/>
      <c r="L175" s="307"/>
      <c r="M175" s="193"/>
      <c r="N175" s="307">
        <f t="shared" si="10"/>
        <v>61677.504999999946</v>
      </c>
      <c r="O175" s="307">
        <f t="shared" si="11"/>
        <v>814762.92699999991</v>
      </c>
    </row>
    <row r="176" spans="1:15" hidden="1" x14ac:dyDescent="0.15">
      <c r="A176" s="193"/>
      <c r="B176" s="193"/>
      <c r="C176" s="307"/>
      <c r="D176" s="204"/>
      <c r="E176" s="193"/>
      <c r="F176" s="203"/>
      <c r="G176" s="307"/>
      <c r="H176" s="204"/>
      <c r="I176" s="307"/>
      <c r="J176" s="193"/>
      <c r="K176" s="193"/>
      <c r="L176" s="307"/>
      <c r="M176" s="193"/>
      <c r="N176" s="307">
        <f t="shared" si="10"/>
        <v>61677.504999999946</v>
      </c>
      <c r="O176" s="307">
        <f t="shared" si="11"/>
        <v>814762.92699999991</v>
      </c>
    </row>
    <row r="177" spans="1:15" hidden="1" x14ac:dyDescent="0.15">
      <c r="A177" s="193"/>
      <c r="B177" s="193"/>
      <c r="C177" s="307"/>
      <c r="D177" s="204"/>
      <c r="E177" s="193"/>
      <c r="F177" s="193"/>
      <c r="G177" s="307"/>
      <c r="H177" s="204"/>
      <c r="I177" s="307"/>
      <c r="J177" s="205"/>
      <c r="K177" s="193"/>
      <c r="L177" s="307"/>
      <c r="M177" s="193"/>
      <c r="N177" s="307">
        <f t="shared" si="10"/>
        <v>61677.504999999946</v>
      </c>
      <c r="O177" s="307">
        <f t="shared" si="11"/>
        <v>814762.92699999991</v>
      </c>
    </row>
    <row r="178" spans="1:15" hidden="1" x14ac:dyDescent="0.15">
      <c r="A178" s="193"/>
      <c r="B178" s="193"/>
      <c r="C178" s="307"/>
      <c r="D178" s="204"/>
      <c r="E178" s="193"/>
      <c r="F178" s="217"/>
      <c r="G178" s="307"/>
      <c r="H178" s="204"/>
      <c r="I178" s="307"/>
      <c r="J178" s="193"/>
      <c r="K178" s="193"/>
      <c r="L178" s="307"/>
      <c r="M178" s="193"/>
      <c r="N178" s="307">
        <f t="shared" si="10"/>
        <v>61677.504999999946</v>
      </c>
      <c r="O178" s="307">
        <f t="shared" si="11"/>
        <v>814762.92699999991</v>
      </c>
    </row>
    <row r="179" spans="1:15" hidden="1" x14ac:dyDescent="0.15">
      <c r="A179" s="193"/>
      <c r="B179" s="193"/>
      <c r="C179" s="307"/>
      <c r="D179" s="204"/>
      <c r="E179" s="193"/>
      <c r="F179" s="193"/>
      <c r="G179" s="307"/>
      <c r="H179" s="204"/>
      <c r="I179" s="307"/>
      <c r="J179" s="193"/>
      <c r="K179" s="193"/>
      <c r="L179" s="307"/>
      <c r="M179" s="193"/>
      <c r="N179" s="307">
        <f t="shared" si="10"/>
        <v>61677.504999999946</v>
      </c>
      <c r="O179" s="307">
        <f t="shared" si="11"/>
        <v>814762.92699999991</v>
      </c>
    </row>
    <row r="180" spans="1:15" hidden="1" x14ac:dyDescent="0.15">
      <c r="A180" s="193"/>
      <c r="B180" s="193"/>
      <c r="C180" s="307"/>
      <c r="D180" s="204"/>
      <c r="E180" s="193"/>
      <c r="F180" s="193"/>
      <c r="G180" s="307"/>
      <c r="H180" s="204"/>
      <c r="I180" s="307"/>
      <c r="J180" s="193"/>
      <c r="K180" s="193"/>
      <c r="L180" s="307"/>
      <c r="M180" s="193"/>
      <c r="N180" s="307">
        <f t="shared" si="10"/>
        <v>61677.504999999946</v>
      </c>
      <c r="O180" s="307">
        <f t="shared" si="11"/>
        <v>814762.92699999991</v>
      </c>
    </row>
    <row r="181" spans="1:15" hidden="1" x14ac:dyDescent="0.15">
      <c r="A181" s="193"/>
      <c r="B181" s="193"/>
      <c r="C181" s="307"/>
      <c r="D181" s="204"/>
      <c r="E181" s="193"/>
      <c r="F181" s="193"/>
      <c r="G181" s="307"/>
      <c r="H181" s="204"/>
      <c r="I181" s="307"/>
      <c r="J181" s="193"/>
      <c r="K181" s="193"/>
      <c r="L181" s="307"/>
      <c r="M181" s="193"/>
      <c r="N181" s="307">
        <f t="shared" si="10"/>
        <v>61677.504999999946</v>
      </c>
      <c r="O181" s="307">
        <f t="shared" si="11"/>
        <v>814762.92699999991</v>
      </c>
    </row>
    <row r="182" spans="1:15" hidden="1" x14ac:dyDescent="0.15">
      <c r="A182" s="193"/>
      <c r="B182" s="193"/>
      <c r="C182" s="307"/>
      <c r="D182" s="204"/>
      <c r="E182" s="193"/>
      <c r="F182" s="203"/>
      <c r="G182" s="307"/>
      <c r="H182" s="204"/>
      <c r="I182" s="307"/>
      <c r="J182" s="193"/>
      <c r="K182" s="193"/>
      <c r="L182" s="307"/>
      <c r="M182" s="193"/>
      <c r="N182" s="307">
        <f t="shared" si="10"/>
        <v>61677.504999999946</v>
      </c>
      <c r="O182" s="307">
        <f t="shared" si="11"/>
        <v>814762.92699999991</v>
      </c>
    </row>
    <row r="183" spans="1:15" hidden="1" x14ac:dyDescent="0.15">
      <c r="A183" s="193"/>
      <c r="B183" s="193"/>
      <c r="C183" s="307"/>
      <c r="D183" s="204"/>
      <c r="E183" s="193"/>
      <c r="F183" s="205"/>
      <c r="G183" s="307"/>
      <c r="H183" s="204"/>
      <c r="I183" s="307"/>
      <c r="J183" s="205"/>
      <c r="K183" s="193"/>
      <c r="L183" s="307"/>
      <c r="M183" s="193"/>
      <c r="N183" s="307">
        <f t="shared" si="10"/>
        <v>61677.504999999946</v>
      </c>
      <c r="O183" s="307">
        <f t="shared" si="11"/>
        <v>814762.92699999991</v>
      </c>
    </row>
    <row r="184" spans="1:15" hidden="1" x14ac:dyDescent="0.15">
      <c r="A184" s="193"/>
      <c r="B184" s="193"/>
      <c r="C184" s="307"/>
      <c r="D184" s="204"/>
      <c r="E184" s="193"/>
      <c r="F184" s="205"/>
      <c r="G184" s="307"/>
      <c r="H184" s="204"/>
      <c r="I184" s="307"/>
      <c r="J184" s="193"/>
      <c r="K184" s="193"/>
      <c r="L184" s="307"/>
      <c r="M184" s="205"/>
      <c r="N184" s="307">
        <f t="shared" si="10"/>
        <v>61677.504999999946</v>
      </c>
      <c r="O184" s="307">
        <f t="shared" si="11"/>
        <v>814762.92699999991</v>
      </c>
    </row>
    <row r="185" spans="1:15" hidden="1" x14ac:dyDescent="0.15">
      <c r="A185" s="193"/>
      <c r="B185" s="193"/>
      <c r="C185" s="307"/>
      <c r="D185" s="204"/>
      <c r="E185" s="193"/>
      <c r="F185" s="217"/>
      <c r="G185" s="307"/>
      <c r="H185" s="204"/>
      <c r="I185" s="307"/>
      <c r="J185" s="193"/>
      <c r="K185" s="193"/>
      <c r="L185" s="307"/>
      <c r="M185" s="193"/>
      <c r="N185" s="307">
        <f t="shared" si="10"/>
        <v>61677.504999999946</v>
      </c>
      <c r="O185" s="307">
        <f t="shared" si="11"/>
        <v>814762.92699999991</v>
      </c>
    </row>
    <row r="186" spans="1:15" hidden="1" x14ac:dyDescent="0.15">
      <c r="A186" s="193"/>
      <c r="B186" s="193"/>
      <c r="C186" s="307"/>
      <c r="D186" s="204"/>
      <c r="E186" s="193"/>
      <c r="F186" s="207"/>
      <c r="G186" s="307"/>
      <c r="H186" s="204"/>
      <c r="I186" s="307"/>
      <c r="J186" s="203"/>
      <c r="K186" s="193"/>
      <c r="L186" s="307"/>
      <c r="M186" s="193"/>
      <c r="N186" s="307">
        <f t="shared" si="10"/>
        <v>61677.504999999946</v>
      </c>
      <c r="O186" s="307">
        <f t="shared" si="11"/>
        <v>814762.92699999991</v>
      </c>
    </row>
    <row r="187" spans="1:15" hidden="1" x14ac:dyDescent="0.15">
      <c r="A187" s="193"/>
      <c r="B187" s="193"/>
      <c r="C187" s="307"/>
      <c r="D187" s="204"/>
      <c r="E187" s="193"/>
      <c r="F187" s="207"/>
      <c r="G187" s="307"/>
      <c r="H187" s="204"/>
      <c r="I187" s="307"/>
      <c r="J187" s="203"/>
      <c r="K187" s="193"/>
      <c r="L187" s="307"/>
      <c r="M187" s="203"/>
      <c r="N187" s="307">
        <f t="shared" si="10"/>
        <v>61677.504999999946</v>
      </c>
      <c r="O187" s="307">
        <f t="shared" si="11"/>
        <v>814762.92699999991</v>
      </c>
    </row>
    <row r="188" spans="1:15" hidden="1" x14ac:dyDescent="0.15">
      <c r="A188" s="193"/>
      <c r="B188" s="193"/>
      <c r="C188" s="307"/>
      <c r="D188" s="204"/>
      <c r="E188" s="193"/>
      <c r="F188" s="207"/>
      <c r="G188" s="307"/>
      <c r="H188" s="204"/>
      <c r="I188" s="307"/>
      <c r="J188" s="203"/>
      <c r="K188" s="193"/>
      <c r="L188" s="307"/>
      <c r="M188" s="203"/>
      <c r="N188" s="307">
        <f t="shared" si="10"/>
        <v>61677.504999999946</v>
      </c>
      <c r="O188" s="307">
        <f t="shared" si="11"/>
        <v>814762.92699999991</v>
      </c>
    </row>
    <row r="189" spans="1:15" hidden="1" x14ac:dyDescent="0.15">
      <c r="A189" s="193"/>
      <c r="B189" s="193"/>
      <c r="C189" s="307"/>
      <c r="D189" s="204"/>
      <c r="E189" s="193"/>
      <c r="F189" s="207"/>
      <c r="G189" s="307"/>
      <c r="H189" s="204"/>
      <c r="I189" s="307"/>
      <c r="J189" s="193"/>
      <c r="K189" s="193"/>
      <c r="L189" s="307"/>
      <c r="M189" s="203"/>
      <c r="N189" s="307">
        <f t="shared" si="10"/>
        <v>61677.504999999946</v>
      </c>
      <c r="O189" s="307">
        <f t="shared" si="11"/>
        <v>814762.92699999991</v>
      </c>
    </row>
    <row r="190" spans="1:15" hidden="1" x14ac:dyDescent="0.15">
      <c r="A190" s="193"/>
      <c r="B190" s="193"/>
      <c r="C190" s="307"/>
      <c r="D190" s="204"/>
      <c r="E190" s="193"/>
      <c r="F190" s="217"/>
      <c r="G190" s="307"/>
      <c r="H190" s="204"/>
      <c r="I190" s="307"/>
      <c r="J190" s="203"/>
      <c r="K190" s="193"/>
      <c r="L190" s="307"/>
      <c r="M190" s="203"/>
      <c r="N190" s="307">
        <f t="shared" si="10"/>
        <v>61677.504999999946</v>
      </c>
      <c r="O190" s="307">
        <f t="shared" si="11"/>
        <v>814762.92699999991</v>
      </c>
    </row>
    <row r="191" spans="1:15" hidden="1" x14ac:dyDescent="0.15">
      <c r="A191" s="193"/>
      <c r="B191" s="193"/>
      <c r="C191" s="307"/>
      <c r="D191" s="204"/>
      <c r="E191" s="193"/>
      <c r="F191" s="193"/>
      <c r="G191" s="307"/>
      <c r="H191" s="204"/>
      <c r="I191" s="307"/>
      <c r="J191" s="205"/>
      <c r="K191" s="193"/>
      <c r="L191" s="307"/>
      <c r="M191" s="203"/>
      <c r="N191" s="307">
        <f t="shared" si="10"/>
        <v>61677.504999999946</v>
      </c>
      <c r="O191" s="307">
        <f t="shared" si="11"/>
        <v>814762.92699999991</v>
      </c>
    </row>
    <row r="192" spans="1:15" hidden="1" x14ac:dyDescent="0.15">
      <c r="A192" s="193"/>
      <c r="B192" s="193"/>
      <c r="C192" s="307"/>
      <c r="D192" s="204"/>
      <c r="E192" s="193"/>
      <c r="F192" s="193"/>
      <c r="G192" s="307"/>
      <c r="H192" s="204"/>
      <c r="I192" s="307"/>
      <c r="J192" s="205"/>
      <c r="K192" s="193"/>
      <c r="L192" s="307"/>
      <c r="M192" s="203"/>
      <c r="N192" s="307">
        <f t="shared" si="10"/>
        <v>61677.504999999946</v>
      </c>
      <c r="O192" s="307">
        <f t="shared" si="11"/>
        <v>814762.92699999991</v>
      </c>
    </row>
    <row r="193" spans="1:15" hidden="1" x14ac:dyDescent="0.15">
      <c r="A193" s="193"/>
      <c r="B193" s="193"/>
      <c r="C193" s="307"/>
      <c r="D193" s="204"/>
      <c r="E193" s="193"/>
      <c r="F193" s="205"/>
      <c r="G193" s="307"/>
      <c r="H193" s="204"/>
      <c r="I193" s="307"/>
      <c r="J193" s="203"/>
      <c r="K193" s="193"/>
      <c r="L193" s="307"/>
      <c r="M193" s="203"/>
      <c r="N193" s="307">
        <f t="shared" si="10"/>
        <v>61677.504999999946</v>
      </c>
      <c r="O193" s="307">
        <f t="shared" si="11"/>
        <v>814762.92699999991</v>
      </c>
    </row>
    <row r="194" spans="1:15" hidden="1" x14ac:dyDescent="0.15">
      <c r="A194" s="193"/>
      <c r="B194" s="193"/>
      <c r="C194" s="307"/>
      <c r="D194" s="204"/>
      <c r="E194" s="193"/>
      <c r="F194" s="205"/>
      <c r="G194" s="307"/>
      <c r="H194" s="204"/>
      <c r="I194" s="307"/>
      <c r="J194" s="193"/>
      <c r="K194" s="193"/>
      <c r="L194" s="307"/>
      <c r="M194" s="203"/>
      <c r="N194" s="307">
        <f t="shared" si="10"/>
        <v>61677.504999999946</v>
      </c>
      <c r="O194" s="307">
        <f t="shared" si="11"/>
        <v>814762.92699999991</v>
      </c>
    </row>
    <row r="195" spans="1:15" hidden="1" x14ac:dyDescent="0.15">
      <c r="A195" s="193"/>
      <c r="B195" s="193"/>
      <c r="C195" s="307"/>
      <c r="D195" s="204"/>
      <c r="E195" s="193"/>
      <c r="F195" s="205"/>
      <c r="G195" s="307"/>
      <c r="H195" s="204"/>
      <c r="I195" s="307"/>
      <c r="J195" s="193"/>
      <c r="K195" s="193"/>
      <c r="L195" s="307"/>
      <c r="M195" s="193"/>
      <c r="N195" s="307">
        <f t="shared" si="10"/>
        <v>61677.504999999946</v>
      </c>
      <c r="O195" s="307">
        <f t="shared" si="11"/>
        <v>814762.92699999991</v>
      </c>
    </row>
    <row r="196" spans="1:15" hidden="1" x14ac:dyDescent="0.15">
      <c r="A196" s="193"/>
      <c r="B196" s="193"/>
      <c r="C196" s="307"/>
      <c r="D196" s="204"/>
      <c r="E196" s="193"/>
      <c r="F196" s="217"/>
      <c r="G196" s="307"/>
      <c r="H196" s="204"/>
      <c r="I196" s="307"/>
      <c r="J196" s="203"/>
      <c r="K196" s="193"/>
      <c r="L196" s="307"/>
      <c r="M196" s="203"/>
      <c r="N196" s="307">
        <f t="shared" si="10"/>
        <v>61677.504999999946</v>
      </c>
      <c r="O196" s="307">
        <f t="shared" si="11"/>
        <v>814762.92699999991</v>
      </c>
    </row>
    <row r="197" spans="1:15" hidden="1" x14ac:dyDescent="0.15">
      <c r="A197" s="193"/>
      <c r="B197" s="193"/>
      <c r="C197" s="307"/>
      <c r="D197" s="204"/>
      <c r="E197" s="193"/>
      <c r="F197" s="217"/>
      <c r="G197" s="307"/>
      <c r="H197" s="204"/>
      <c r="I197" s="307"/>
      <c r="J197" s="203"/>
      <c r="K197" s="193"/>
      <c r="L197" s="307"/>
      <c r="M197" s="203"/>
      <c r="N197" s="307">
        <f t="shared" si="10"/>
        <v>61677.504999999946</v>
      </c>
      <c r="O197" s="307">
        <f t="shared" si="11"/>
        <v>814762.92699999991</v>
      </c>
    </row>
    <row r="198" spans="1:15" hidden="1" x14ac:dyDescent="0.15">
      <c r="A198" s="193"/>
      <c r="B198" s="193"/>
      <c r="C198" s="307"/>
      <c r="D198" s="204"/>
      <c r="E198" s="193"/>
      <c r="F198" s="217"/>
      <c r="G198" s="307"/>
      <c r="H198" s="204"/>
      <c r="I198" s="307"/>
      <c r="J198" s="193"/>
      <c r="K198" s="193"/>
      <c r="L198" s="307"/>
      <c r="M198" s="203"/>
      <c r="N198" s="307">
        <f t="shared" si="10"/>
        <v>61677.504999999946</v>
      </c>
      <c r="O198" s="307">
        <f t="shared" si="11"/>
        <v>814762.92699999991</v>
      </c>
    </row>
    <row r="199" spans="1:15" hidden="1" x14ac:dyDescent="0.15">
      <c r="A199" s="193"/>
      <c r="B199" s="193"/>
      <c r="C199" s="307"/>
      <c r="D199" s="204"/>
      <c r="E199" s="193"/>
      <c r="F199" s="217"/>
      <c r="G199" s="307"/>
      <c r="H199" s="204"/>
      <c r="I199" s="307"/>
      <c r="J199" s="203"/>
      <c r="K199" s="193"/>
      <c r="L199" s="307"/>
      <c r="M199" s="203"/>
      <c r="N199" s="307">
        <f t="shared" si="10"/>
        <v>61677.504999999946</v>
      </c>
      <c r="O199" s="307">
        <f t="shared" si="11"/>
        <v>814762.92699999991</v>
      </c>
    </row>
    <row r="200" spans="1:15" hidden="1" x14ac:dyDescent="0.15">
      <c r="A200" s="193"/>
      <c r="B200" s="193"/>
      <c r="C200" s="307"/>
      <c r="D200" s="204"/>
      <c r="E200" s="193"/>
      <c r="F200" s="193"/>
      <c r="G200" s="307"/>
      <c r="H200" s="204"/>
      <c r="I200" s="307"/>
      <c r="J200" s="193"/>
      <c r="K200" s="193"/>
      <c r="L200" s="307"/>
      <c r="M200" s="203"/>
      <c r="N200" s="307">
        <f t="shared" si="10"/>
        <v>61677.504999999946</v>
      </c>
      <c r="O200" s="307">
        <f t="shared" si="11"/>
        <v>814762.92699999991</v>
      </c>
    </row>
    <row r="201" spans="1:15" hidden="1" x14ac:dyDescent="0.15">
      <c r="A201" s="193"/>
      <c r="B201" s="193"/>
      <c r="C201" s="307"/>
      <c r="D201" s="204"/>
      <c r="E201" s="193"/>
      <c r="F201" s="193"/>
      <c r="G201" s="307"/>
      <c r="H201" s="204"/>
      <c r="I201" s="307"/>
      <c r="J201" s="193"/>
      <c r="K201" s="193"/>
      <c r="L201" s="307"/>
      <c r="M201" s="203"/>
      <c r="N201" s="307">
        <f t="shared" si="10"/>
        <v>61677.504999999946</v>
      </c>
      <c r="O201" s="307">
        <f t="shared" si="11"/>
        <v>814762.92699999991</v>
      </c>
    </row>
    <row r="202" spans="1:15" hidden="1" x14ac:dyDescent="0.15">
      <c r="A202" s="193"/>
      <c r="B202" s="193"/>
      <c r="C202" s="307"/>
      <c r="D202" s="204"/>
      <c r="E202" s="193"/>
      <c r="F202" s="217"/>
      <c r="G202" s="307"/>
      <c r="H202" s="204"/>
      <c r="I202" s="307"/>
      <c r="J202" s="203"/>
      <c r="K202" s="193"/>
      <c r="L202" s="307"/>
      <c r="M202" s="203"/>
      <c r="N202" s="307">
        <f t="shared" si="10"/>
        <v>61677.504999999946</v>
      </c>
      <c r="O202" s="307">
        <f t="shared" si="11"/>
        <v>814762.92699999991</v>
      </c>
    </row>
    <row r="203" spans="1:15" hidden="1" x14ac:dyDescent="0.15">
      <c r="A203" s="193"/>
      <c r="B203" s="193"/>
      <c r="C203" s="307"/>
      <c r="D203" s="204"/>
      <c r="E203" s="193"/>
      <c r="F203" s="217"/>
      <c r="G203" s="307"/>
      <c r="H203" s="204"/>
      <c r="I203" s="307"/>
      <c r="J203" s="193"/>
      <c r="K203" s="193"/>
      <c r="L203" s="307"/>
      <c r="M203" s="203"/>
      <c r="N203" s="307">
        <f t="shared" si="10"/>
        <v>61677.504999999946</v>
      </c>
      <c r="O203" s="307">
        <f t="shared" si="11"/>
        <v>814762.92699999991</v>
      </c>
    </row>
    <row r="204" spans="1:15" hidden="1" x14ac:dyDescent="0.15">
      <c r="A204" s="193"/>
      <c r="B204" s="193"/>
      <c r="C204" s="307"/>
      <c r="D204" s="204"/>
      <c r="E204" s="193"/>
      <c r="F204" s="217"/>
      <c r="G204" s="307"/>
      <c r="H204" s="204"/>
      <c r="I204" s="307"/>
      <c r="J204" s="193"/>
      <c r="K204" s="193"/>
      <c r="L204" s="307"/>
      <c r="M204" s="203"/>
      <c r="N204" s="307">
        <f t="shared" ref="N204:N214" si="12">+N203-I204-L204</f>
        <v>61677.504999999946</v>
      </c>
      <c r="O204" s="307">
        <f t="shared" ref="O204:O214" si="13">O203+G204-I204-L204</f>
        <v>814762.92699999991</v>
      </c>
    </row>
    <row r="205" spans="1:15" hidden="1" x14ac:dyDescent="0.15">
      <c r="A205" s="193"/>
      <c r="B205" s="193"/>
      <c r="C205" s="307"/>
      <c r="D205" s="204"/>
      <c r="E205" s="193"/>
      <c r="F205" s="203"/>
      <c r="G205" s="307"/>
      <c r="H205" s="204"/>
      <c r="I205" s="307"/>
      <c r="J205" s="203"/>
      <c r="K205" s="193"/>
      <c r="L205" s="307"/>
      <c r="M205" s="203"/>
      <c r="N205" s="307">
        <f t="shared" si="12"/>
        <v>61677.504999999946</v>
      </c>
      <c r="O205" s="307">
        <f t="shared" si="13"/>
        <v>814762.92699999991</v>
      </c>
    </row>
    <row r="206" spans="1:15" hidden="1" x14ac:dyDescent="0.15">
      <c r="A206" s="193"/>
      <c r="B206" s="193"/>
      <c r="C206" s="307"/>
      <c r="D206" s="204"/>
      <c r="E206" s="193"/>
      <c r="F206" s="203"/>
      <c r="G206" s="307"/>
      <c r="H206" s="204"/>
      <c r="I206" s="307"/>
      <c r="J206" s="193"/>
      <c r="K206" s="193"/>
      <c r="L206" s="307"/>
      <c r="M206" s="203"/>
      <c r="N206" s="307">
        <f t="shared" si="12"/>
        <v>61677.504999999946</v>
      </c>
      <c r="O206" s="307">
        <f t="shared" si="13"/>
        <v>814762.92699999991</v>
      </c>
    </row>
    <row r="207" spans="1:15" hidden="1" x14ac:dyDescent="0.15">
      <c r="A207" s="193"/>
      <c r="B207" s="193"/>
      <c r="C207" s="307"/>
      <c r="D207" s="204"/>
      <c r="E207" s="193"/>
      <c r="F207" s="203"/>
      <c r="G207" s="307"/>
      <c r="H207" s="204"/>
      <c r="I207" s="307"/>
      <c r="J207" s="203"/>
      <c r="K207" s="193"/>
      <c r="L207" s="307"/>
      <c r="M207" s="203"/>
      <c r="N207" s="307">
        <f t="shared" si="12"/>
        <v>61677.504999999946</v>
      </c>
      <c r="O207" s="307">
        <f t="shared" si="13"/>
        <v>814762.92699999991</v>
      </c>
    </row>
    <row r="208" spans="1:15" hidden="1" x14ac:dyDescent="0.15">
      <c r="A208" s="193"/>
      <c r="B208" s="193"/>
      <c r="C208" s="307"/>
      <c r="D208" s="204"/>
      <c r="E208" s="193"/>
      <c r="F208" s="203"/>
      <c r="G208" s="307"/>
      <c r="H208" s="204"/>
      <c r="I208" s="307"/>
      <c r="J208" s="193"/>
      <c r="K208" s="193"/>
      <c r="L208" s="307"/>
      <c r="M208" s="203"/>
      <c r="N208" s="307">
        <f t="shared" si="12"/>
        <v>61677.504999999946</v>
      </c>
      <c r="O208" s="307">
        <f t="shared" si="13"/>
        <v>814762.92699999991</v>
      </c>
    </row>
    <row r="209" spans="1:16" hidden="1" x14ac:dyDescent="0.15">
      <c r="A209" s="193"/>
      <c r="B209" s="193"/>
      <c r="C209" s="307"/>
      <c r="D209" s="204"/>
      <c r="E209" s="193"/>
      <c r="F209" s="193"/>
      <c r="G209" s="307"/>
      <c r="H209" s="204"/>
      <c r="I209" s="307"/>
      <c r="J209" s="193"/>
      <c r="K209" s="193"/>
      <c r="L209" s="307"/>
      <c r="M209" s="203"/>
      <c r="N209" s="307">
        <f t="shared" si="12"/>
        <v>61677.504999999946</v>
      </c>
      <c r="O209" s="307">
        <f t="shared" si="13"/>
        <v>814762.92699999991</v>
      </c>
    </row>
    <row r="210" spans="1:16" hidden="1" x14ac:dyDescent="0.15">
      <c r="A210" s="193"/>
      <c r="B210" s="193"/>
      <c r="C210" s="307"/>
      <c r="D210" s="204"/>
      <c r="E210" s="193"/>
      <c r="F210" s="203"/>
      <c r="G210" s="307"/>
      <c r="H210" s="204"/>
      <c r="I210" s="307"/>
      <c r="J210" s="193"/>
      <c r="K210" s="193"/>
      <c r="L210" s="307"/>
      <c r="M210" s="193"/>
      <c r="N210" s="307">
        <f t="shared" si="12"/>
        <v>61677.504999999946</v>
      </c>
      <c r="O210" s="307">
        <f t="shared" si="13"/>
        <v>814762.92699999991</v>
      </c>
    </row>
    <row r="211" spans="1:16" hidden="1" x14ac:dyDescent="0.15">
      <c r="A211" s="193"/>
      <c r="B211" s="193"/>
      <c r="C211" s="307"/>
      <c r="D211" s="204"/>
      <c r="E211" s="193"/>
      <c r="F211" s="203"/>
      <c r="G211" s="307"/>
      <c r="H211" s="204"/>
      <c r="I211" s="307"/>
      <c r="J211" s="193"/>
      <c r="K211" s="193"/>
      <c r="L211" s="307"/>
      <c r="M211" s="193"/>
      <c r="N211" s="307">
        <f t="shared" si="12"/>
        <v>61677.504999999946</v>
      </c>
      <c r="O211" s="307">
        <f t="shared" si="13"/>
        <v>814762.92699999991</v>
      </c>
    </row>
    <row r="212" spans="1:16" hidden="1" x14ac:dyDescent="0.15">
      <c r="A212" s="193"/>
      <c r="B212" s="193"/>
      <c r="C212" s="307"/>
      <c r="D212" s="204"/>
      <c r="E212" s="193"/>
      <c r="F212" s="203"/>
      <c r="G212" s="307"/>
      <c r="H212" s="204"/>
      <c r="I212" s="307"/>
      <c r="J212" s="193"/>
      <c r="K212" s="193"/>
      <c r="L212" s="307"/>
      <c r="M212" s="193"/>
      <c r="N212" s="307">
        <f t="shared" si="12"/>
        <v>61677.504999999946</v>
      </c>
      <c r="O212" s="307">
        <f t="shared" si="13"/>
        <v>814762.92699999991</v>
      </c>
    </row>
    <row r="213" spans="1:16" hidden="1" x14ac:dyDescent="0.15">
      <c r="A213" s="193"/>
      <c r="B213" s="193"/>
      <c r="C213" s="307"/>
      <c r="D213" s="204"/>
      <c r="E213" s="193"/>
      <c r="F213" s="193"/>
      <c r="G213" s="307"/>
      <c r="H213" s="204"/>
      <c r="I213" s="307"/>
      <c r="J213" s="193"/>
      <c r="K213" s="193"/>
      <c r="L213" s="307"/>
      <c r="M213" s="193"/>
      <c r="N213" s="307">
        <f t="shared" si="12"/>
        <v>61677.504999999946</v>
      </c>
      <c r="O213" s="307">
        <f t="shared" si="13"/>
        <v>814762.92699999991</v>
      </c>
    </row>
    <row r="214" spans="1:16" x14ac:dyDescent="0.15">
      <c r="A214" s="220"/>
      <c r="B214" s="220"/>
      <c r="C214" s="313"/>
      <c r="D214" s="222"/>
      <c r="E214" s="220"/>
      <c r="F214" s="220"/>
      <c r="G214" s="313"/>
      <c r="H214" s="222"/>
      <c r="I214" s="313"/>
      <c r="J214" s="220"/>
      <c r="K214" s="220"/>
      <c r="L214" s="313"/>
      <c r="M214" s="220"/>
      <c r="N214" s="307">
        <f t="shared" si="12"/>
        <v>61677.504999999946</v>
      </c>
      <c r="O214" s="307">
        <f t="shared" si="13"/>
        <v>814762.92699999991</v>
      </c>
    </row>
    <row r="215" spans="1:16" x14ac:dyDescent="0.15">
      <c r="A215" s="224"/>
      <c r="B215" s="224"/>
      <c r="C215" s="314">
        <f>SUM(C7:C214)</f>
        <v>722977.92699999991</v>
      </c>
      <c r="D215" s="224"/>
      <c r="E215" s="224"/>
      <c r="F215" s="224"/>
      <c r="G215" s="314">
        <f>SUM(G7:G213)</f>
        <v>359854</v>
      </c>
      <c r="H215" s="226"/>
      <c r="I215" s="314">
        <f>SUM(I7:I213)</f>
        <v>247980</v>
      </c>
      <c r="J215" s="224"/>
      <c r="K215" s="224"/>
      <c r="L215" s="314">
        <f>SUM(L9:L213)</f>
        <v>20089</v>
      </c>
      <c r="M215" s="224"/>
      <c r="N215" s="308"/>
      <c r="O215" s="309">
        <f>C215+G215-I215-L215</f>
        <v>814762.92699999991</v>
      </c>
      <c r="P215" s="259"/>
    </row>
    <row r="216" spans="1:16" x14ac:dyDescent="0.15">
      <c r="A216" s="230"/>
      <c r="B216" s="615"/>
      <c r="C216" s="615"/>
      <c r="D216" s="615"/>
      <c r="E216" s="231"/>
      <c r="F216" s="298"/>
      <c r="G216" s="316"/>
      <c r="H216" s="233"/>
      <c r="I216" s="317"/>
      <c r="J216" s="272"/>
      <c r="K216" s="235" t="s">
        <v>200</v>
      </c>
      <c r="L216" s="321">
        <f>+L215+I215</f>
        <v>268069</v>
      </c>
      <c r="M216" s="284"/>
      <c r="N216" s="310">
        <f>+N214</f>
        <v>61677.504999999946</v>
      </c>
      <c r="O216" s="311" t="s">
        <v>576</v>
      </c>
      <c r="P216" s="259"/>
    </row>
    <row r="217" spans="1:16" x14ac:dyDescent="0.15">
      <c r="A217" s="241" t="s">
        <v>575</v>
      </c>
      <c r="B217" s="371" t="s">
        <v>1050</v>
      </c>
      <c r="C217" s="315"/>
      <c r="D217" s="297"/>
      <c r="E217" s="231" t="s">
        <v>67</v>
      </c>
      <c r="F217" s="298">
        <v>52723109.289999999</v>
      </c>
      <c r="G217" s="316" t="s">
        <v>98</v>
      </c>
      <c r="H217" s="233">
        <v>40323</v>
      </c>
      <c r="I217" s="317" t="s">
        <v>199</v>
      </c>
      <c r="J217" s="318">
        <f>+L13</f>
        <v>18672</v>
      </c>
      <c r="K217" s="235"/>
      <c r="L217" s="321"/>
      <c r="M217" s="235"/>
      <c r="N217" s="310">
        <v>134674.924</v>
      </c>
      <c r="O217" s="311" t="s">
        <v>615</v>
      </c>
    </row>
    <row r="218" spans="1:16" x14ac:dyDescent="0.15">
      <c r="A218" s="241" t="s">
        <v>576</v>
      </c>
      <c r="B218" s="371" t="s">
        <v>1049</v>
      </c>
      <c r="C218" s="315"/>
      <c r="D218" s="297"/>
      <c r="E218" s="231" t="s">
        <v>67</v>
      </c>
      <c r="F218" s="298">
        <v>56137745.649999999</v>
      </c>
      <c r="G218" s="316" t="s">
        <v>98</v>
      </c>
      <c r="H218" s="233">
        <v>40273</v>
      </c>
      <c r="I218" s="317" t="s">
        <v>199</v>
      </c>
      <c r="J218" s="318">
        <f>+L18</f>
        <v>1417</v>
      </c>
      <c r="K218" s="235"/>
      <c r="L218" s="321"/>
      <c r="M218" s="235"/>
      <c r="N218" s="310">
        <v>258556.49799999999</v>
      </c>
      <c r="O218" s="311" t="s">
        <v>616</v>
      </c>
    </row>
    <row r="219" spans="1:16" ht="12" thickBot="1" x14ac:dyDescent="0.2">
      <c r="A219" s="241"/>
      <c r="B219" s="297"/>
      <c r="C219" s="315"/>
      <c r="D219" s="297"/>
      <c r="E219" s="231"/>
      <c r="F219" s="298"/>
      <c r="G219" s="316"/>
      <c r="H219" s="233"/>
      <c r="I219" s="317"/>
      <c r="J219" s="319">
        <f>SUM(J217:J218)</f>
        <v>20089</v>
      </c>
      <c r="K219" s="235"/>
      <c r="L219" s="321"/>
      <c r="M219" s="235"/>
      <c r="N219" s="310">
        <f>+G23</f>
        <v>89882</v>
      </c>
      <c r="O219" s="311" t="s">
        <v>653</v>
      </c>
    </row>
    <row r="220" spans="1:16" ht="12" thickTop="1" x14ac:dyDescent="0.15">
      <c r="A220" s="241"/>
      <c r="B220" s="297"/>
      <c r="C220" s="315"/>
      <c r="D220" s="297"/>
      <c r="E220" s="231"/>
      <c r="F220" s="298"/>
      <c r="G220" s="316"/>
      <c r="H220" s="233"/>
      <c r="I220" s="317"/>
      <c r="J220" s="318"/>
      <c r="K220" s="235"/>
      <c r="L220" s="321"/>
      <c r="M220" s="235"/>
      <c r="N220" s="310">
        <f>+G25</f>
        <v>179950</v>
      </c>
      <c r="O220" s="311" t="s">
        <v>654</v>
      </c>
    </row>
    <row r="221" spans="1:16" x14ac:dyDescent="0.15">
      <c r="A221" s="241"/>
      <c r="B221" s="297"/>
      <c r="C221" s="315"/>
      <c r="D221" s="297"/>
      <c r="E221" s="231"/>
      <c r="F221" s="298"/>
      <c r="G221" s="316"/>
      <c r="H221" s="233"/>
      <c r="I221" s="317"/>
      <c r="J221" s="318"/>
      <c r="K221" s="235"/>
      <c r="L221" s="321"/>
      <c r="M221" s="235"/>
      <c r="N221" s="310">
        <f>+G37</f>
        <v>90022</v>
      </c>
      <c r="O221" s="311" t="s">
        <v>655</v>
      </c>
    </row>
    <row r="222" spans="1:16" ht="12" hidden="1" customHeight="1" x14ac:dyDescent="0.15">
      <c r="A222" s="241"/>
      <c r="B222" s="297"/>
      <c r="C222" s="315"/>
      <c r="D222" s="297"/>
      <c r="E222" s="231"/>
      <c r="F222" s="298"/>
      <c r="G222" s="316"/>
      <c r="H222" s="233"/>
      <c r="I222" s="317"/>
      <c r="J222" s="318"/>
      <c r="K222" s="235"/>
      <c r="L222" s="321"/>
      <c r="M222" s="235"/>
      <c r="N222" s="310"/>
      <c r="O222" s="311"/>
    </row>
    <row r="223" spans="1:16" ht="12" hidden="1" customHeight="1" x14ac:dyDescent="0.15">
      <c r="A223" s="241"/>
      <c r="B223" s="297"/>
      <c r="C223" s="315"/>
      <c r="D223" s="297"/>
      <c r="E223" s="231"/>
      <c r="F223" s="298"/>
      <c r="G223" s="316"/>
      <c r="H223" s="233"/>
      <c r="I223" s="317"/>
      <c r="J223" s="318"/>
      <c r="K223" s="235"/>
      <c r="L223" s="321"/>
      <c r="M223" s="235"/>
      <c r="N223" s="310"/>
      <c r="O223" s="311"/>
    </row>
    <row r="224" spans="1:16" ht="11.25" hidden="1" customHeight="1" x14ac:dyDescent="0.15">
      <c r="A224" s="241"/>
      <c r="B224" s="297"/>
      <c r="C224" s="315"/>
      <c r="D224" s="297"/>
      <c r="E224" s="231"/>
      <c r="F224" s="298"/>
      <c r="G224" s="316"/>
      <c r="H224" s="233"/>
      <c r="I224" s="317"/>
      <c r="J224" s="318"/>
      <c r="K224" s="235"/>
      <c r="L224" s="321"/>
      <c r="M224" s="235"/>
      <c r="N224" s="310"/>
      <c r="O224" s="310"/>
    </row>
    <row r="225" spans="1:16" x14ac:dyDescent="0.15">
      <c r="A225" s="241"/>
      <c r="B225" s="297"/>
      <c r="C225" s="315"/>
      <c r="D225" s="297"/>
      <c r="E225" s="231"/>
      <c r="F225" s="298"/>
      <c r="G225" s="316"/>
      <c r="H225" s="233"/>
      <c r="I225" s="317"/>
      <c r="J225" s="318"/>
      <c r="K225" s="235"/>
      <c r="L225" s="321"/>
      <c r="M225" s="266"/>
      <c r="N225" s="309" t="s">
        <v>56</v>
      </c>
      <c r="O225" s="312">
        <f>SUM(N216:N224)</f>
        <v>814762.92699999991</v>
      </c>
      <c r="P225" s="259"/>
    </row>
    <row r="226" spans="1:16" x14ac:dyDescent="0.15">
      <c r="J226" s="320"/>
    </row>
    <row r="227" spans="1:16" x14ac:dyDescent="0.15">
      <c r="J227" s="320"/>
    </row>
    <row r="228" spans="1:16" x14ac:dyDescent="0.15">
      <c r="J228" s="320"/>
    </row>
    <row r="229" spans="1:16" x14ac:dyDescent="0.15">
      <c r="J229" s="320"/>
    </row>
    <row r="230" spans="1:16" x14ac:dyDescent="0.15">
      <c r="J230" s="320"/>
    </row>
  </sheetData>
  <mergeCells count="7">
    <mergeCell ref="B216:D216"/>
    <mergeCell ref="I3:K3"/>
    <mergeCell ref="A4:C4"/>
    <mergeCell ref="D4:G4"/>
    <mergeCell ref="H4:M4"/>
    <mergeCell ref="I5:J5"/>
    <mergeCell ref="K5:M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224"/>
  <sheetViews>
    <sheetView zoomScale="115" zoomScaleNormal="115" workbookViewId="0">
      <pane ySplit="6" topLeftCell="A10" activePane="bottomLeft" state="frozen"/>
      <selection pane="bottomLeft" activeCell="K216" sqref="K216:K21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10" style="180" customWidth="1"/>
    <col min="4" max="4" width="10.5703125" style="18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3.85546875" style="181" bestFit="1" customWidth="1"/>
    <col min="13" max="13" width="10.85546875" style="180" bestFit="1" customWidth="1"/>
    <col min="14" max="14" width="12.85546875" style="182" bestFit="1" customWidth="1"/>
    <col min="15" max="15" width="10.140625" style="180" bestFit="1" customWidth="1"/>
    <col min="16" max="16" width="10.570312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583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536</v>
      </c>
      <c r="B7" s="263"/>
      <c r="C7" s="195">
        <v>56359.154999999941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+C7</f>
        <v>56359.154999999941</v>
      </c>
      <c r="P7" s="195">
        <f>+C214</f>
        <v>808198.50499999989</v>
      </c>
    </row>
    <row r="8" spans="1:17" x14ac:dyDescent="0.15">
      <c r="A8" s="193" t="s">
        <v>537</v>
      </c>
      <c r="B8" s="193"/>
      <c r="C8" s="199">
        <v>44843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56359.154999999941</v>
      </c>
      <c r="P8" s="199">
        <f>P7+H8-J8-M8</f>
        <v>808198.50499999989</v>
      </c>
    </row>
    <row r="9" spans="1:17" x14ac:dyDescent="0.15">
      <c r="A9" s="193" t="s">
        <v>574</v>
      </c>
      <c r="B9" s="193"/>
      <c r="C9" s="199">
        <v>314295.93900000001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" si="0">+O8-J9-M9</f>
        <v>56359.154999999941</v>
      </c>
      <c r="P9" s="199">
        <f t="shared" ref="P9" si="1">P8+H9-J9-M9</f>
        <v>808198.50499999989</v>
      </c>
    </row>
    <row r="10" spans="1:17" x14ac:dyDescent="0.15">
      <c r="A10" s="193" t="s">
        <v>575</v>
      </c>
      <c r="B10" s="193"/>
      <c r="C10" s="199">
        <v>116911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ref="O10:O42" si="2">+O9-J10-M10</f>
        <v>56359.154999999941</v>
      </c>
      <c r="P10" s="199">
        <f t="shared" ref="P10:P42" si="3">P9+H10-J10-M10</f>
        <v>808198.50499999989</v>
      </c>
    </row>
    <row r="11" spans="1:17" x14ac:dyDescent="0.15">
      <c r="A11" s="193" t="s">
        <v>576</v>
      </c>
      <c r="B11" s="193"/>
      <c r="C11" s="199">
        <v>275789.41100000002</v>
      </c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si="2"/>
        <v>56359.154999999941</v>
      </c>
      <c r="P11" s="199">
        <f t="shared" si="3"/>
        <v>808198.50499999989</v>
      </c>
    </row>
    <row r="12" spans="1:17" x14ac:dyDescent="0.15">
      <c r="A12" s="193"/>
      <c r="B12" s="193"/>
      <c r="C12" s="199"/>
      <c r="D12" s="200"/>
      <c r="E12" s="193"/>
      <c r="F12" s="203"/>
      <c r="G12" s="193"/>
      <c r="H12" s="199"/>
      <c r="I12" s="200"/>
      <c r="J12" s="199"/>
      <c r="K12" s="205"/>
      <c r="L12" s="193"/>
      <c r="M12" s="199"/>
      <c r="N12" s="207"/>
      <c r="O12" s="199">
        <f t="shared" si="2"/>
        <v>56359.154999999941</v>
      </c>
      <c r="P12" s="199">
        <f t="shared" si="3"/>
        <v>808198.50499999989</v>
      </c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584</v>
      </c>
      <c r="J13" s="199">
        <v>6148</v>
      </c>
      <c r="K13" s="205" t="s">
        <v>536</v>
      </c>
      <c r="L13" s="193"/>
      <c r="M13" s="199"/>
      <c r="N13" s="207"/>
      <c r="O13" s="199">
        <f t="shared" si="2"/>
        <v>50211.154999999941</v>
      </c>
      <c r="P13" s="199">
        <f t="shared" si="3"/>
        <v>802050.50499999989</v>
      </c>
    </row>
    <row r="14" spans="1:17" x14ac:dyDescent="0.15">
      <c r="A14" s="193"/>
      <c r="B14" s="193"/>
      <c r="C14" s="199"/>
      <c r="D14" s="200"/>
      <c r="E14" s="193"/>
      <c r="F14" s="203"/>
      <c r="G14" s="193"/>
      <c r="H14" s="199"/>
      <c r="I14" s="200" t="s">
        <v>585</v>
      </c>
      <c r="J14" s="199">
        <v>6601</v>
      </c>
      <c r="K14" s="205" t="s">
        <v>536</v>
      </c>
      <c r="L14" s="193"/>
      <c r="M14" s="199"/>
      <c r="N14" s="207"/>
      <c r="O14" s="199">
        <f t="shared" si="2"/>
        <v>43610.154999999941</v>
      </c>
      <c r="P14" s="199">
        <f t="shared" si="3"/>
        <v>795449.50499999989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586</v>
      </c>
      <c r="J15" s="199">
        <v>6861</v>
      </c>
      <c r="K15" s="193" t="s">
        <v>536</v>
      </c>
      <c r="L15" s="193"/>
      <c r="M15" s="199"/>
      <c r="N15" s="207"/>
      <c r="O15" s="199">
        <f t="shared" si="2"/>
        <v>36749.154999999941</v>
      </c>
      <c r="P15" s="199">
        <f t="shared" si="3"/>
        <v>788588.50499999989</v>
      </c>
      <c r="Q15" s="259"/>
    </row>
    <row r="16" spans="1:17" x14ac:dyDescent="0.15">
      <c r="A16" s="193"/>
      <c r="B16" s="193"/>
      <c r="C16" s="199"/>
      <c r="D16" s="200"/>
      <c r="E16" s="193"/>
      <c r="F16" s="203"/>
      <c r="G16" s="193"/>
      <c r="H16" s="199"/>
      <c r="I16" s="200" t="s">
        <v>587</v>
      </c>
      <c r="J16" s="199">
        <v>3806</v>
      </c>
      <c r="K16" s="193" t="s">
        <v>536</v>
      </c>
      <c r="L16" s="193"/>
      <c r="M16" s="199"/>
      <c r="N16" s="207"/>
      <c r="O16" s="199">
        <f t="shared" si="2"/>
        <v>32943.154999999941</v>
      </c>
      <c r="P16" s="199">
        <f t="shared" si="3"/>
        <v>784782.50499999989</v>
      </c>
      <c r="Q16" s="259"/>
    </row>
    <row r="17" spans="1:17" x14ac:dyDescent="0.15">
      <c r="A17" s="193"/>
      <c r="B17" s="193"/>
      <c r="C17" s="199"/>
      <c r="D17" s="200"/>
      <c r="E17" s="193"/>
      <c r="F17" s="203"/>
      <c r="G17" s="193"/>
      <c r="H17" s="199"/>
      <c r="I17" s="200" t="s">
        <v>588</v>
      </c>
      <c r="J17" s="199">
        <v>11961</v>
      </c>
      <c r="K17" s="193" t="s">
        <v>536</v>
      </c>
      <c r="L17" s="193"/>
      <c r="M17" s="199"/>
      <c r="N17" s="207"/>
      <c r="O17" s="199">
        <f t="shared" si="2"/>
        <v>20982.154999999941</v>
      </c>
      <c r="P17" s="199">
        <f t="shared" si="3"/>
        <v>772821.50499999989</v>
      </c>
      <c r="Q17" s="259"/>
    </row>
    <row r="18" spans="1:17" x14ac:dyDescent="0.15">
      <c r="A18" s="193"/>
      <c r="B18" s="193"/>
      <c r="C18" s="199"/>
      <c r="D18" s="200"/>
      <c r="E18" s="193"/>
      <c r="F18" s="203"/>
      <c r="G18" s="193"/>
      <c r="H18" s="199"/>
      <c r="I18" s="200" t="s">
        <v>589</v>
      </c>
      <c r="J18" s="199">
        <v>16205</v>
      </c>
      <c r="K18" s="193" t="s">
        <v>536</v>
      </c>
      <c r="L18" s="193"/>
      <c r="M18" s="199"/>
      <c r="N18" s="207"/>
      <c r="O18" s="199">
        <f t="shared" ref="O18:O32" si="4">+O17-J18-M18</f>
        <v>4777.1549999999406</v>
      </c>
      <c r="P18" s="199">
        <f t="shared" ref="P18:P32" si="5">P17+H18-J18-M18</f>
        <v>756616.50499999989</v>
      </c>
    </row>
    <row r="19" spans="1:17" x14ac:dyDescent="0.15">
      <c r="A19" s="193"/>
      <c r="B19" s="193"/>
      <c r="C19" s="199"/>
      <c r="D19" s="200"/>
      <c r="E19" s="193"/>
      <c r="F19" s="203"/>
      <c r="G19" s="193"/>
      <c r="H19" s="199"/>
      <c r="I19" s="200" t="s">
        <v>590</v>
      </c>
      <c r="J19" s="199">
        <v>4777</v>
      </c>
      <c r="K19" s="193" t="s">
        <v>536</v>
      </c>
      <c r="L19" s="193"/>
      <c r="M19" s="199"/>
      <c r="N19" s="193"/>
      <c r="O19" s="199">
        <f t="shared" si="4"/>
        <v>0.15499999994062819</v>
      </c>
      <c r="P19" s="199">
        <f t="shared" si="5"/>
        <v>751839.50499999989</v>
      </c>
    </row>
    <row r="20" spans="1:17" x14ac:dyDescent="0.15">
      <c r="A20" s="193"/>
      <c r="B20" s="193"/>
      <c r="C20" s="199"/>
      <c r="D20" s="200"/>
      <c r="E20" s="193"/>
      <c r="F20" s="203"/>
      <c r="G20" s="193"/>
      <c r="H20" s="199"/>
      <c r="I20" s="200" t="s">
        <v>590</v>
      </c>
      <c r="J20" s="199">
        <v>8666</v>
      </c>
      <c r="K20" s="193" t="s">
        <v>537</v>
      </c>
      <c r="L20" s="193" t="s">
        <v>617</v>
      </c>
      <c r="M20" s="199">
        <v>20639</v>
      </c>
      <c r="N20" s="193" t="s">
        <v>537</v>
      </c>
      <c r="O20" s="199">
        <f>C8+O19-J20-M20</f>
        <v>15538.154999999941</v>
      </c>
      <c r="P20" s="199">
        <f t="shared" si="5"/>
        <v>722534.50499999989</v>
      </c>
    </row>
    <row r="21" spans="1:17" x14ac:dyDescent="0.15">
      <c r="A21" s="193"/>
      <c r="B21" s="193"/>
      <c r="C21" s="199"/>
      <c r="D21" s="200" t="s">
        <v>591</v>
      </c>
      <c r="E21" s="193" t="s">
        <v>319</v>
      </c>
      <c r="F21" s="203" t="s">
        <v>615</v>
      </c>
      <c r="G21" s="193"/>
      <c r="H21" s="199">
        <v>134674.924</v>
      </c>
      <c r="I21" s="200" t="s">
        <v>591</v>
      </c>
      <c r="J21" s="199">
        <v>5948</v>
      </c>
      <c r="K21" s="193" t="s">
        <v>537</v>
      </c>
      <c r="L21" s="193"/>
      <c r="M21" s="199"/>
      <c r="N21" s="207"/>
      <c r="O21" s="199">
        <f t="shared" si="4"/>
        <v>9590.1549999999406</v>
      </c>
      <c r="P21" s="199">
        <f t="shared" si="5"/>
        <v>851261.42899999989</v>
      </c>
    </row>
    <row r="22" spans="1:17" x14ac:dyDescent="0.15">
      <c r="A22" s="193"/>
      <c r="B22" s="198"/>
      <c r="C22" s="199"/>
      <c r="D22" s="200"/>
      <c r="E22" s="193"/>
      <c r="F22" s="203"/>
      <c r="G22" s="198"/>
      <c r="H22" s="199"/>
      <c r="I22" s="200" t="s">
        <v>592</v>
      </c>
      <c r="J22" s="199">
        <v>8023</v>
      </c>
      <c r="K22" s="193" t="s">
        <v>537</v>
      </c>
      <c r="L22" s="193"/>
      <c r="M22" s="199"/>
      <c r="N22" s="193"/>
      <c r="O22" s="199">
        <f t="shared" si="4"/>
        <v>1567.1549999999406</v>
      </c>
      <c r="P22" s="199">
        <f t="shared" si="5"/>
        <v>843238.42899999989</v>
      </c>
    </row>
    <row r="23" spans="1:17" x14ac:dyDescent="0.15">
      <c r="A23" s="193"/>
      <c r="B23" s="198"/>
      <c r="C23" s="199"/>
      <c r="D23" s="200"/>
      <c r="E23" s="193"/>
      <c r="F23" s="203"/>
      <c r="G23" s="198"/>
      <c r="H23" s="199"/>
      <c r="I23" s="200" t="s">
        <v>593</v>
      </c>
      <c r="J23" s="199">
        <v>1567</v>
      </c>
      <c r="K23" s="193" t="s">
        <v>537</v>
      </c>
      <c r="L23" s="193"/>
      <c r="M23" s="199"/>
      <c r="N23" s="193"/>
      <c r="O23" s="199">
        <f t="shared" ref="O23:O29" si="6">+O22-J23-M23</f>
        <v>0.15499999994062819</v>
      </c>
      <c r="P23" s="199">
        <f t="shared" ref="P23:P29" si="7">P22+H23-J23-M23</f>
        <v>841671.42899999989</v>
      </c>
    </row>
    <row r="24" spans="1:17" x14ac:dyDescent="0.15">
      <c r="A24" s="193"/>
      <c r="B24" s="198"/>
      <c r="C24" s="199"/>
      <c r="D24" s="200"/>
      <c r="E24" s="193"/>
      <c r="F24" s="203"/>
      <c r="G24" s="198"/>
      <c r="H24" s="199"/>
      <c r="I24" s="200" t="s">
        <v>593</v>
      </c>
      <c r="J24" s="199">
        <v>869</v>
      </c>
      <c r="K24" s="193" t="s">
        <v>574</v>
      </c>
      <c r="L24" s="193" t="s">
        <v>618</v>
      </c>
      <c r="M24" s="199">
        <v>7582</v>
      </c>
      <c r="N24" s="193" t="s">
        <v>574</v>
      </c>
      <c r="O24" s="199">
        <f>C9+O23-J24-M24</f>
        <v>305845.09399999992</v>
      </c>
      <c r="P24" s="199">
        <f t="shared" si="7"/>
        <v>833220.42899999989</v>
      </c>
    </row>
    <row r="25" spans="1:17" x14ac:dyDescent="0.15">
      <c r="A25" s="193"/>
      <c r="B25" s="198"/>
      <c r="C25" s="199"/>
      <c r="D25" s="200"/>
      <c r="E25" s="193"/>
      <c r="F25" s="205"/>
      <c r="G25" s="198"/>
      <c r="H25" s="199"/>
      <c r="I25" s="200" t="s">
        <v>594</v>
      </c>
      <c r="J25" s="199">
        <v>1899</v>
      </c>
      <c r="K25" s="193" t="s">
        <v>574</v>
      </c>
      <c r="L25" s="193"/>
      <c r="M25" s="199"/>
      <c r="N25" s="207"/>
      <c r="O25" s="199">
        <f t="shared" si="6"/>
        <v>303946.09399999992</v>
      </c>
      <c r="P25" s="199">
        <f t="shared" si="7"/>
        <v>831321.42899999989</v>
      </c>
      <c r="Q25" s="259"/>
    </row>
    <row r="26" spans="1:17" x14ac:dyDescent="0.15">
      <c r="A26" s="193"/>
      <c r="B26" s="198"/>
      <c r="C26" s="199"/>
      <c r="D26" s="200"/>
      <c r="E26" s="193"/>
      <c r="F26" s="205"/>
      <c r="G26" s="198"/>
      <c r="H26" s="199"/>
      <c r="I26" s="200" t="s">
        <v>595</v>
      </c>
      <c r="J26" s="199">
        <v>18637</v>
      </c>
      <c r="K26" s="193" t="s">
        <v>574</v>
      </c>
      <c r="L26" s="193"/>
      <c r="M26" s="199"/>
      <c r="N26" s="193"/>
      <c r="O26" s="199">
        <f t="shared" si="6"/>
        <v>285309.09399999992</v>
      </c>
      <c r="P26" s="199">
        <f t="shared" si="7"/>
        <v>812684.42899999989</v>
      </c>
      <c r="Q26" s="259"/>
    </row>
    <row r="27" spans="1:17" x14ac:dyDescent="0.15">
      <c r="A27" s="193"/>
      <c r="B27" s="198"/>
      <c r="C27" s="199"/>
      <c r="D27" s="200"/>
      <c r="E27" s="193"/>
      <c r="F27" s="205"/>
      <c r="G27" s="198"/>
      <c r="H27" s="199"/>
      <c r="I27" s="200" t="s">
        <v>596</v>
      </c>
      <c r="J27" s="199">
        <v>9810</v>
      </c>
      <c r="K27" s="193" t="s">
        <v>574</v>
      </c>
      <c r="L27" s="193"/>
      <c r="M27" s="199"/>
      <c r="N27" s="193"/>
      <c r="O27" s="199">
        <f t="shared" si="6"/>
        <v>275499.09399999992</v>
      </c>
      <c r="P27" s="199">
        <f t="shared" si="7"/>
        <v>802874.42899999989</v>
      </c>
      <c r="Q27" s="259"/>
    </row>
    <row r="28" spans="1:17" x14ac:dyDescent="0.15">
      <c r="A28" s="193"/>
      <c r="B28" s="198"/>
      <c r="C28" s="199"/>
      <c r="D28" s="200"/>
      <c r="E28" s="193"/>
      <c r="F28" s="205"/>
      <c r="G28" s="198"/>
      <c r="H28" s="199"/>
      <c r="I28" s="200" t="s">
        <v>597</v>
      </c>
      <c r="J28" s="199">
        <v>43640</v>
      </c>
      <c r="K28" s="193" t="s">
        <v>574</v>
      </c>
      <c r="L28" s="193"/>
      <c r="M28" s="199"/>
      <c r="N28" s="193"/>
      <c r="O28" s="199">
        <f t="shared" si="6"/>
        <v>231859.09399999992</v>
      </c>
      <c r="P28" s="199">
        <f t="shared" si="7"/>
        <v>759234.42899999989</v>
      </c>
      <c r="Q28" s="259"/>
    </row>
    <row r="29" spans="1:17" x14ac:dyDescent="0.15">
      <c r="A29" s="193"/>
      <c r="B29" s="198"/>
      <c r="C29" s="199"/>
      <c r="D29" s="200"/>
      <c r="E29" s="193"/>
      <c r="F29" s="205"/>
      <c r="G29" s="198"/>
      <c r="H29" s="199"/>
      <c r="I29" s="200" t="s">
        <v>598</v>
      </c>
      <c r="J29" s="199">
        <v>5991</v>
      </c>
      <c r="K29" s="193" t="s">
        <v>574</v>
      </c>
      <c r="L29" s="193" t="s">
        <v>618</v>
      </c>
      <c r="M29" s="199">
        <v>107759</v>
      </c>
      <c r="N29" s="193" t="s">
        <v>574</v>
      </c>
      <c r="O29" s="199">
        <f t="shared" si="6"/>
        <v>118109.09399999992</v>
      </c>
      <c r="P29" s="199">
        <f t="shared" si="7"/>
        <v>645484.42899999989</v>
      </c>
      <c r="Q29" s="259"/>
    </row>
    <row r="30" spans="1:17" x14ac:dyDescent="0.15">
      <c r="A30" s="193"/>
      <c r="B30" s="198"/>
      <c r="C30" s="199"/>
      <c r="D30" s="200"/>
      <c r="E30" s="193"/>
      <c r="F30" s="205"/>
      <c r="G30" s="198"/>
      <c r="H30" s="199"/>
      <c r="I30" s="200" t="s">
        <v>599</v>
      </c>
      <c r="J30" s="199">
        <v>5185</v>
      </c>
      <c r="K30" s="193" t="s">
        <v>574</v>
      </c>
      <c r="L30" s="193"/>
      <c r="M30" s="199"/>
      <c r="N30" s="193"/>
      <c r="O30" s="199">
        <f t="shared" si="4"/>
        <v>112924.09399999992</v>
      </c>
      <c r="P30" s="199">
        <f t="shared" si="5"/>
        <v>640299.42899999989</v>
      </c>
      <c r="Q30" s="259"/>
    </row>
    <row r="31" spans="1:17" x14ac:dyDescent="0.15">
      <c r="A31" s="193"/>
      <c r="B31" s="198"/>
      <c r="C31" s="199"/>
      <c r="D31" s="200" t="s">
        <v>600</v>
      </c>
      <c r="E31" s="193" t="s">
        <v>319</v>
      </c>
      <c r="F31" s="203" t="s">
        <v>616</v>
      </c>
      <c r="G31" s="198"/>
      <c r="H31" s="199">
        <v>258556.49799999999</v>
      </c>
      <c r="I31" s="200" t="s">
        <v>600</v>
      </c>
      <c r="J31" s="199">
        <v>6101</v>
      </c>
      <c r="K31" s="193" t="s">
        <v>574</v>
      </c>
      <c r="L31" s="193"/>
      <c r="M31" s="199"/>
      <c r="N31" s="193"/>
      <c r="O31" s="199">
        <f t="shared" si="4"/>
        <v>106823.09399999992</v>
      </c>
      <c r="P31" s="199">
        <f t="shared" si="5"/>
        <v>892754.92699999991</v>
      </c>
      <c r="Q31" s="259"/>
    </row>
    <row r="32" spans="1:17" x14ac:dyDescent="0.15">
      <c r="A32" s="193"/>
      <c r="B32" s="198"/>
      <c r="C32" s="199"/>
      <c r="D32" s="200"/>
      <c r="E32" s="193"/>
      <c r="F32" s="205"/>
      <c r="G32" s="198"/>
      <c r="H32" s="199"/>
      <c r="I32" s="200" t="s">
        <v>601</v>
      </c>
      <c r="J32" s="199">
        <v>10622</v>
      </c>
      <c r="K32" s="193" t="s">
        <v>574</v>
      </c>
      <c r="L32" s="193"/>
      <c r="M32" s="199"/>
      <c r="N32" s="193"/>
      <c r="O32" s="199">
        <f t="shared" si="4"/>
        <v>96201.093999999925</v>
      </c>
      <c r="P32" s="199">
        <f t="shared" si="5"/>
        <v>882132.92699999991</v>
      </c>
      <c r="Q32" s="259"/>
    </row>
    <row r="33" spans="1:17" x14ac:dyDescent="0.15">
      <c r="A33" s="193"/>
      <c r="B33" s="198"/>
      <c r="C33" s="199"/>
      <c r="D33" s="200"/>
      <c r="E33" s="193"/>
      <c r="F33" s="205"/>
      <c r="G33" s="198"/>
      <c r="H33" s="199"/>
      <c r="I33" s="200" t="s">
        <v>602</v>
      </c>
      <c r="J33" s="199">
        <v>7099</v>
      </c>
      <c r="K33" s="193" t="s">
        <v>574</v>
      </c>
      <c r="L33" s="193" t="s">
        <v>618</v>
      </c>
      <c r="M33" s="199">
        <v>19614</v>
      </c>
      <c r="N33" s="193" t="s">
        <v>574</v>
      </c>
      <c r="O33" s="199">
        <f t="shared" si="2"/>
        <v>69488.093999999925</v>
      </c>
      <c r="P33" s="199">
        <f t="shared" si="3"/>
        <v>855419.92699999991</v>
      </c>
      <c r="Q33" s="259"/>
    </row>
    <row r="34" spans="1:17" x14ac:dyDescent="0.15">
      <c r="A34" s="193"/>
      <c r="B34" s="198"/>
      <c r="C34" s="199"/>
      <c r="D34" s="204"/>
      <c r="E34" s="203"/>
      <c r="F34" s="205"/>
      <c r="G34" s="198"/>
      <c r="H34" s="199"/>
      <c r="I34" s="200" t="s">
        <v>603</v>
      </c>
      <c r="J34" s="199">
        <v>5584</v>
      </c>
      <c r="K34" s="193" t="s">
        <v>574</v>
      </c>
      <c r="L34" s="193"/>
      <c r="M34" s="199"/>
      <c r="N34" s="193"/>
      <c r="O34" s="199">
        <f t="shared" si="2"/>
        <v>63904.093999999925</v>
      </c>
      <c r="P34" s="199">
        <f t="shared" si="3"/>
        <v>849835.92699999991</v>
      </c>
      <c r="Q34" s="259"/>
    </row>
    <row r="35" spans="1:17" x14ac:dyDescent="0.15">
      <c r="A35" s="193"/>
      <c r="B35" s="198"/>
      <c r="C35" s="199"/>
      <c r="D35" s="200"/>
      <c r="E35" s="193"/>
      <c r="F35" s="203"/>
      <c r="G35" s="198"/>
      <c r="H35" s="199"/>
      <c r="I35" s="200" t="s">
        <v>604</v>
      </c>
      <c r="J35" s="199">
        <v>10379</v>
      </c>
      <c r="K35" s="193" t="s">
        <v>574</v>
      </c>
      <c r="L35" s="193"/>
      <c r="M35" s="199"/>
      <c r="N35" s="193"/>
      <c r="O35" s="199">
        <f t="shared" si="2"/>
        <v>53525.093999999925</v>
      </c>
      <c r="P35" s="199">
        <f t="shared" si="3"/>
        <v>839456.92699999991</v>
      </c>
      <c r="Q35" s="259"/>
    </row>
    <row r="36" spans="1:17" x14ac:dyDescent="0.15">
      <c r="A36" s="193"/>
      <c r="B36" s="198"/>
      <c r="C36" s="199"/>
      <c r="D36" s="200"/>
      <c r="E36" s="193"/>
      <c r="F36" s="203"/>
      <c r="G36" s="193"/>
      <c r="H36" s="199"/>
      <c r="I36" s="200" t="s">
        <v>605</v>
      </c>
      <c r="J36" s="199">
        <v>4550</v>
      </c>
      <c r="K36" s="193" t="s">
        <v>574</v>
      </c>
      <c r="L36" s="193" t="s">
        <v>618</v>
      </c>
      <c r="M36" s="199">
        <v>191</v>
      </c>
      <c r="N36" s="193" t="s">
        <v>574</v>
      </c>
      <c r="O36" s="199">
        <f t="shared" si="2"/>
        <v>48784.093999999925</v>
      </c>
      <c r="P36" s="199">
        <f t="shared" si="3"/>
        <v>834715.92699999991</v>
      </c>
      <c r="Q36" s="259"/>
    </row>
    <row r="37" spans="1:17" x14ac:dyDescent="0.15">
      <c r="A37" s="193"/>
      <c r="B37" s="198"/>
      <c r="C37" s="199"/>
      <c r="D37" s="200"/>
      <c r="E37" s="193"/>
      <c r="F37" s="203"/>
      <c r="G37" s="193"/>
      <c r="H37" s="199"/>
      <c r="I37" s="200" t="s">
        <v>606</v>
      </c>
      <c r="J37" s="199">
        <v>7718</v>
      </c>
      <c r="K37" s="193" t="s">
        <v>574</v>
      </c>
      <c r="L37" s="193"/>
      <c r="M37" s="199"/>
      <c r="N37" s="193"/>
      <c r="O37" s="199">
        <f t="shared" si="2"/>
        <v>41066.093999999925</v>
      </c>
      <c r="P37" s="199">
        <f t="shared" si="3"/>
        <v>826997.92699999991</v>
      </c>
      <c r="Q37" s="259"/>
    </row>
    <row r="38" spans="1:17" x14ac:dyDescent="0.15">
      <c r="A38" s="193"/>
      <c r="B38" s="198"/>
      <c r="C38" s="199"/>
      <c r="D38" s="200"/>
      <c r="E38" s="193"/>
      <c r="F38" s="203"/>
      <c r="G38" s="193"/>
      <c r="H38" s="199"/>
      <c r="I38" s="200" t="s">
        <v>607</v>
      </c>
      <c r="J38" s="199">
        <v>7383</v>
      </c>
      <c r="K38" s="193" t="s">
        <v>574</v>
      </c>
      <c r="L38" s="193"/>
      <c r="M38" s="199"/>
      <c r="N38" s="193"/>
      <c r="O38" s="199">
        <f t="shared" si="2"/>
        <v>33683.093999999925</v>
      </c>
      <c r="P38" s="199">
        <f t="shared" si="3"/>
        <v>819614.92699999991</v>
      </c>
      <c r="Q38" s="259"/>
    </row>
    <row r="39" spans="1:17" x14ac:dyDescent="0.15">
      <c r="A39" s="193"/>
      <c r="B39" s="198"/>
      <c r="C39" s="199"/>
      <c r="D39" s="200"/>
      <c r="E39" s="193"/>
      <c r="F39" s="203"/>
      <c r="G39" s="193"/>
      <c r="H39" s="199"/>
      <c r="I39" s="200" t="s">
        <v>608</v>
      </c>
      <c r="J39" s="199">
        <v>4867</v>
      </c>
      <c r="K39" s="193" t="s">
        <v>574</v>
      </c>
      <c r="L39" s="193"/>
      <c r="M39" s="199"/>
      <c r="N39" s="193"/>
      <c r="O39" s="199">
        <f t="shared" si="2"/>
        <v>28816.093999999925</v>
      </c>
      <c r="P39" s="199">
        <f t="shared" si="3"/>
        <v>814747.92699999991</v>
      </c>
      <c r="Q39" s="259"/>
    </row>
    <row r="40" spans="1:17" x14ac:dyDescent="0.15">
      <c r="A40" s="193"/>
      <c r="B40" s="198"/>
      <c r="C40" s="199"/>
      <c r="D40" s="200"/>
      <c r="E40" s="193"/>
      <c r="F40" s="203"/>
      <c r="G40" s="193"/>
      <c r="H40" s="199"/>
      <c r="I40" s="200" t="s">
        <v>609</v>
      </c>
      <c r="J40" s="199">
        <v>7897</v>
      </c>
      <c r="K40" s="193" t="s">
        <v>574</v>
      </c>
      <c r="L40" s="193"/>
      <c r="M40" s="199"/>
      <c r="N40" s="193"/>
      <c r="O40" s="199">
        <f t="shared" si="2"/>
        <v>20919.093999999925</v>
      </c>
      <c r="P40" s="199">
        <f t="shared" si="3"/>
        <v>806850.92699999991</v>
      </c>
      <c r="Q40" s="259"/>
    </row>
    <row r="41" spans="1:17" x14ac:dyDescent="0.15">
      <c r="A41" s="193"/>
      <c r="B41" s="198"/>
      <c r="C41" s="199"/>
      <c r="D41" s="200"/>
      <c r="E41" s="193"/>
      <c r="F41" s="203"/>
      <c r="G41" s="193"/>
      <c r="H41" s="199"/>
      <c r="I41" s="200" t="s">
        <v>610</v>
      </c>
      <c r="J41" s="199">
        <v>5784</v>
      </c>
      <c r="K41" s="193" t="s">
        <v>574</v>
      </c>
      <c r="L41" s="193"/>
      <c r="M41" s="199"/>
      <c r="N41" s="193"/>
      <c r="O41" s="199">
        <f t="shared" si="2"/>
        <v>15135.093999999925</v>
      </c>
      <c r="P41" s="199">
        <f t="shared" si="3"/>
        <v>801066.92699999991</v>
      </c>
      <c r="Q41" s="259"/>
    </row>
    <row r="42" spans="1:17" x14ac:dyDescent="0.15">
      <c r="A42" s="193"/>
      <c r="B42" s="198"/>
      <c r="C42" s="199"/>
      <c r="D42" s="200"/>
      <c r="E42" s="193"/>
      <c r="F42" s="203"/>
      <c r="G42" s="193"/>
      <c r="H42" s="199"/>
      <c r="I42" s="200" t="s">
        <v>611</v>
      </c>
      <c r="J42" s="199">
        <v>10440</v>
      </c>
      <c r="K42" s="193" t="s">
        <v>574</v>
      </c>
      <c r="L42" s="193"/>
      <c r="M42" s="199"/>
      <c r="N42" s="193"/>
      <c r="O42" s="199">
        <f t="shared" si="2"/>
        <v>4695.0939999999246</v>
      </c>
      <c r="P42" s="199">
        <f t="shared" si="3"/>
        <v>790626.92699999991</v>
      </c>
      <c r="Q42" s="259"/>
    </row>
    <row r="43" spans="1:17" x14ac:dyDescent="0.15">
      <c r="A43" s="193"/>
      <c r="B43" s="198"/>
      <c r="C43" s="199"/>
      <c r="D43" s="200"/>
      <c r="E43" s="193"/>
      <c r="F43" s="203"/>
      <c r="G43" s="193"/>
      <c r="H43" s="199"/>
      <c r="I43" s="200" t="s">
        <v>612</v>
      </c>
      <c r="J43" s="199">
        <v>4695</v>
      </c>
      <c r="K43" s="193" t="s">
        <v>574</v>
      </c>
      <c r="L43" s="193"/>
      <c r="M43" s="199"/>
      <c r="N43" s="205"/>
      <c r="O43" s="199">
        <f t="shared" ref="O43:O106" si="8">+O42-J43-M43</f>
        <v>9.3999999924562871E-2</v>
      </c>
      <c r="P43" s="199">
        <f t="shared" ref="P43:P106" si="9">P42+H43-J43-M43</f>
        <v>785931.92699999991</v>
      </c>
      <c r="Q43" s="259"/>
    </row>
    <row r="44" spans="1:17" x14ac:dyDescent="0.15">
      <c r="A44" s="193"/>
      <c r="B44" s="198"/>
      <c r="C44" s="199"/>
      <c r="D44" s="200"/>
      <c r="E44" s="193"/>
      <c r="F44" s="203"/>
      <c r="G44" s="193"/>
      <c r="H44" s="199"/>
      <c r="I44" s="200" t="s">
        <v>612</v>
      </c>
      <c r="J44" s="199">
        <v>49211</v>
      </c>
      <c r="K44" s="193" t="s">
        <v>575</v>
      </c>
      <c r="L44" s="193"/>
      <c r="M44" s="199"/>
      <c r="N44" s="205"/>
      <c r="O44" s="199">
        <f>C10+O43-J44-M44</f>
        <v>67700.093999999925</v>
      </c>
      <c r="P44" s="199">
        <f t="shared" si="9"/>
        <v>736720.92699999991</v>
      </c>
      <c r="Q44" s="259"/>
    </row>
    <row r="45" spans="1:17" x14ac:dyDescent="0.15">
      <c r="A45" s="193"/>
      <c r="B45" s="198"/>
      <c r="C45" s="199"/>
      <c r="D45" s="200"/>
      <c r="E45" s="193"/>
      <c r="F45" s="203"/>
      <c r="G45" s="193"/>
      <c r="H45" s="199"/>
      <c r="I45" s="200" t="s">
        <v>613</v>
      </c>
      <c r="J45" s="199">
        <v>10655</v>
      </c>
      <c r="K45" s="193" t="s">
        <v>575</v>
      </c>
      <c r="L45" s="193"/>
      <c r="M45" s="199"/>
      <c r="N45" s="193"/>
      <c r="O45" s="199">
        <f t="shared" si="8"/>
        <v>57045.093999999925</v>
      </c>
      <c r="P45" s="199">
        <f t="shared" si="9"/>
        <v>726065.92699999991</v>
      </c>
      <c r="Q45" s="259"/>
    </row>
    <row r="46" spans="1:17" x14ac:dyDescent="0.15">
      <c r="A46" s="193"/>
      <c r="B46" s="198"/>
      <c r="C46" s="199"/>
      <c r="D46" s="200"/>
      <c r="E46" s="193"/>
      <c r="F46" s="205"/>
      <c r="G46" s="198"/>
      <c r="H46" s="199"/>
      <c r="I46" s="200" t="s">
        <v>614</v>
      </c>
      <c r="J46" s="199">
        <v>3088</v>
      </c>
      <c r="K46" s="193" t="s">
        <v>575</v>
      </c>
      <c r="L46" s="193"/>
      <c r="M46" s="199"/>
      <c r="N46" s="193"/>
      <c r="O46" s="199">
        <f t="shared" si="8"/>
        <v>53957.093999999925</v>
      </c>
      <c r="P46" s="199">
        <f t="shared" si="9"/>
        <v>722977.92699999991</v>
      </c>
      <c r="Q46" s="259"/>
    </row>
    <row r="47" spans="1:17" hidden="1" x14ac:dyDescent="0.15">
      <c r="A47" s="193"/>
      <c r="B47" s="198"/>
      <c r="C47" s="199"/>
      <c r="D47" s="200"/>
      <c r="E47" s="193"/>
      <c r="F47" s="205"/>
      <c r="G47" s="198"/>
      <c r="H47" s="199"/>
      <c r="I47" s="200"/>
      <c r="J47" s="199"/>
      <c r="K47" s="193"/>
      <c r="L47" s="193"/>
      <c r="M47" s="199"/>
      <c r="N47" s="193"/>
      <c r="O47" s="199">
        <f t="shared" si="8"/>
        <v>53957.093999999925</v>
      </c>
      <c r="P47" s="199">
        <f t="shared" si="9"/>
        <v>722977.92699999991</v>
      </c>
      <c r="Q47" s="259"/>
    </row>
    <row r="48" spans="1:17" hidden="1" x14ac:dyDescent="0.15">
      <c r="A48" s="193"/>
      <c r="B48" s="198"/>
      <c r="C48" s="199"/>
      <c r="D48" s="200"/>
      <c r="E48" s="193"/>
      <c r="F48" s="205"/>
      <c r="G48" s="198"/>
      <c r="H48" s="199"/>
      <c r="I48" s="200"/>
      <c r="J48" s="199"/>
      <c r="K48" s="193"/>
      <c r="L48" s="193"/>
      <c r="M48" s="199"/>
      <c r="N48" s="193"/>
      <c r="O48" s="199">
        <f t="shared" si="8"/>
        <v>53957.093999999925</v>
      </c>
      <c r="P48" s="199">
        <f t="shared" si="9"/>
        <v>722977.92699999991</v>
      </c>
      <c r="Q48" s="259"/>
    </row>
    <row r="49" spans="1:17" hidden="1" x14ac:dyDescent="0.15">
      <c r="A49" s="193"/>
      <c r="B49" s="198"/>
      <c r="C49" s="199"/>
      <c r="D49" s="200"/>
      <c r="E49" s="193"/>
      <c r="F49" s="205"/>
      <c r="G49" s="198"/>
      <c r="H49" s="199"/>
      <c r="I49" s="200"/>
      <c r="J49" s="199"/>
      <c r="K49" s="193"/>
      <c r="L49" s="193"/>
      <c r="M49" s="199"/>
      <c r="N49" s="193"/>
      <c r="O49" s="199">
        <f t="shared" si="8"/>
        <v>53957.093999999925</v>
      </c>
      <c r="P49" s="199">
        <f t="shared" si="9"/>
        <v>722977.92699999991</v>
      </c>
      <c r="Q49" s="259"/>
    </row>
    <row r="50" spans="1:17" hidden="1" x14ac:dyDescent="0.15">
      <c r="A50" s="193"/>
      <c r="B50" s="198"/>
      <c r="C50" s="199"/>
      <c r="D50" s="200"/>
      <c r="E50" s="193"/>
      <c r="F50" s="203"/>
      <c r="G50" s="198"/>
      <c r="H50" s="199"/>
      <c r="I50" s="200"/>
      <c r="J50" s="199"/>
      <c r="K50" s="193"/>
      <c r="L50" s="193"/>
      <c r="M50" s="199"/>
      <c r="N50" s="193"/>
      <c r="O50" s="199">
        <f t="shared" si="8"/>
        <v>53957.093999999925</v>
      </c>
      <c r="P50" s="199">
        <f t="shared" si="9"/>
        <v>722977.92699999991</v>
      </c>
    </row>
    <row r="51" spans="1:17" hidden="1" x14ac:dyDescent="0.15">
      <c r="A51" s="193"/>
      <c r="B51" s="198"/>
      <c r="C51" s="199"/>
      <c r="D51" s="200"/>
      <c r="E51" s="193"/>
      <c r="F51" s="203"/>
      <c r="G51" s="198"/>
      <c r="H51" s="199"/>
      <c r="I51" s="200"/>
      <c r="J51" s="199"/>
      <c r="K51" s="193"/>
      <c r="L51" s="193"/>
      <c r="M51" s="199"/>
      <c r="N51" s="193"/>
      <c r="O51" s="199">
        <f t="shared" si="8"/>
        <v>53957.093999999925</v>
      </c>
      <c r="P51" s="199">
        <f t="shared" si="9"/>
        <v>722977.92699999991</v>
      </c>
    </row>
    <row r="52" spans="1:17" hidden="1" x14ac:dyDescent="0.15">
      <c r="A52" s="193"/>
      <c r="B52" s="198"/>
      <c r="C52" s="199"/>
      <c r="D52" s="200"/>
      <c r="E52" s="193"/>
      <c r="F52" s="205"/>
      <c r="G52" s="198"/>
      <c r="H52" s="199"/>
      <c r="I52" s="200"/>
      <c r="J52" s="199"/>
      <c r="K52" s="193"/>
      <c r="L52" s="193"/>
      <c r="M52" s="199"/>
      <c r="N52" s="207"/>
      <c r="O52" s="199">
        <f t="shared" si="8"/>
        <v>53957.093999999925</v>
      </c>
      <c r="P52" s="199">
        <f t="shared" si="9"/>
        <v>722977.92699999991</v>
      </c>
    </row>
    <row r="53" spans="1:17" hidden="1" x14ac:dyDescent="0.15">
      <c r="A53" s="193"/>
      <c r="B53" s="198"/>
      <c r="C53" s="199"/>
      <c r="D53" s="200"/>
      <c r="E53" s="193"/>
      <c r="F53" s="205"/>
      <c r="G53" s="193"/>
      <c r="H53" s="199"/>
      <c r="I53" s="200"/>
      <c r="J53" s="199"/>
      <c r="K53" s="193"/>
      <c r="L53" s="193"/>
      <c r="M53" s="199"/>
      <c r="N53" s="193"/>
      <c r="O53" s="199">
        <f t="shared" si="8"/>
        <v>53957.093999999925</v>
      </c>
      <c r="P53" s="199">
        <f t="shared" si="9"/>
        <v>722977.92699999991</v>
      </c>
      <c r="Q53" s="259"/>
    </row>
    <row r="54" spans="1:17" hidden="1" x14ac:dyDescent="0.15">
      <c r="A54" s="193"/>
      <c r="B54" s="198"/>
      <c r="C54" s="199"/>
      <c r="D54" s="200"/>
      <c r="E54" s="193"/>
      <c r="F54" s="205"/>
      <c r="G54" s="193"/>
      <c r="H54" s="199"/>
      <c r="I54" s="200"/>
      <c r="J54" s="199"/>
      <c r="K54" s="193"/>
      <c r="L54" s="193"/>
      <c r="M54" s="199"/>
      <c r="N54" s="193"/>
      <c r="O54" s="199">
        <f t="shared" si="8"/>
        <v>53957.093999999925</v>
      </c>
      <c r="P54" s="199">
        <f t="shared" si="9"/>
        <v>722977.92699999991</v>
      </c>
      <c r="Q54" s="259"/>
    </row>
    <row r="55" spans="1:17" hidden="1" x14ac:dyDescent="0.15">
      <c r="A55" s="193"/>
      <c r="B55" s="198"/>
      <c r="C55" s="199"/>
      <c r="D55" s="200"/>
      <c r="E55" s="193"/>
      <c r="F55" s="205"/>
      <c r="G55" s="193"/>
      <c r="H55" s="199"/>
      <c r="I55" s="200"/>
      <c r="J55" s="199"/>
      <c r="K55" s="193"/>
      <c r="L55" s="193"/>
      <c r="M55" s="199"/>
      <c r="N55" s="193"/>
      <c r="O55" s="199">
        <f t="shared" si="8"/>
        <v>53957.093999999925</v>
      </c>
      <c r="P55" s="199">
        <f t="shared" si="9"/>
        <v>722977.92699999991</v>
      </c>
      <c r="Q55" s="259"/>
    </row>
    <row r="56" spans="1:17" hidden="1" x14ac:dyDescent="0.15">
      <c r="A56" s="193"/>
      <c r="B56" s="198"/>
      <c r="C56" s="199"/>
      <c r="D56" s="200"/>
      <c r="E56" s="193"/>
      <c r="F56" s="205"/>
      <c r="G56" s="193"/>
      <c r="H56" s="199"/>
      <c r="I56" s="200"/>
      <c r="J56" s="199"/>
      <c r="K56" s="193"/>
      <c r="L56" s="193"/>
      <c r="M56" s="199"/>
      <c r="N56" s="193"/>
      <c r="O56" s="199">
        <f t="shared" si="8"/>
        <v>53957.093999999925</v>
      </c>
      <c r="P56" s="199">
        <f t="shared" si="9"/>
        <v>722977.92699999991</v>
      </c>
      <c r="Q56" s="259"/>
    </row>
    <row r="57" spans="1:17" hidden="1" x14ac:dyDescent="0.15">
      <c r="A57" s="193"/>
      <c r="B57" s="198"/>
      <c r="C57" s="199"/>
      <c r="D57" s="200"/>
      <c r="E57" s="193"/>
      <c r="F57" s="205"/>
      <c r="G57" s="198"/>
      <c r="H57" s="199"/>
      <c r="I57" s="200"/>
      <c r="J57" s="199"/>
      <c r="K57" s="193"/>
      <c r="L57" s="193"/>
      <c r="M57" s="199"/>
      <c r="N57" s="205"/>
      <c r="O57" s="199">
        <f t="shared" si="8"/>
        <v>53957.093999999925</v>
      </c>
      <c r="P57" s="199">
        <f t="shared" si="9"/>
        <v>722977.92699999991</v>
      </c>
      <c r="Q57" s="259"/>
    </row>
    <row r="58" spans="1:17" hidden="1" x14ac:dyDescent="0.15">
      <c r="A58" s="193"/>
      <c r="B58" s="208"/>
      <c r="C58" s="199"/>
      <c r="D58" s="200"/>
      <c r="E58" s="193"/>
      <c r="F58" s="209"/>
      <c r="G58" s="198"/>
      <c r="H58" s="199"/>
      <c r="I58" s="200"/>
      <c r="J58" s="199"/>
      <c r="K58" s="193"/>
      <c r="L58" s="193"/>
      <c r="M58" s="199"/>
      <c r="N58" s="193"/>
      <c r="O58" s="199">
        <f t="shared" si="8"/>
        <v>53957.093999999925</v>
      </c>
      <c r="P58" s="199">
        <f t="shared" si="9"/>
        <v>722977.92699999991</v>
      </c>
    </row>
    <row r="59" spans="1:17" hidden="1" x14ac:dyDescent="0.15">
      <c r="A59" s="193"/>
      <c r="B59" s="208"/>
      <c r="C59" s="199"/>
      <c r="D59" s="200"/>
      <c r="E59" s="193"/>
      <c r="F59" s="209"/>
      <c r="G59" s="198"/>
      <c r="H59" s="199"/>
      <c r="I59" s="200"/>
      <c r="J59" s="199"/>
      <c r="K59" s="193"/>
      <c r="L59" s="193"/>
      <c r="M59" s="199"/>
      <c r="N59" s="193"/>
      <c r="O59" s="199">
        <f t="shared" si="8"/>
        <v>53957.093999999925</v>
      </c>
      <c r="P59" s="199">
        <f t="shared" si="9"/>
        <v>722977.92699999991</v>
      </c>
    </row>
    <row r="60" spans="1:17" hidden="1" x14ac:dyDescent="0.15">
      <c r="A60" s="193"/>
      <c r="B60" s="208"/>
      <c r="C60" s="199"/>
      <c r="D60" s="200"/>
      <c r="E60" s="193"/>
      <c r="F60" s="209"/>
      <c r="G60" s="198"/>
      <c r="H60" s="199"/>
      <c r="I60" s="200"/>
      <c r="J60" s="199"/>
      <c r="K60" s="193"/>
      <c r="L60" s="193"/>
      <c r="M60" s="199"/>
      <c r="N60" s="193"/>
      <c r="O60" s="199">
        <f t="shared" si="8"/>
        <v>53957.093999999925</v>
      </c>
      <c r="P60" s="199">
        <f t="shared" si="9"/>
        <v>722977.92699999991</v>
      </c>
    </row>
    <row r="61" spans="1:17" hidden="1" x14ac:dyDescent="0.15">
      <c r="A61" s="193"/>
      <c r="B61" s="208"/>
      <c r="C61" s="199"/>
      <c r="D61" s="200"/>
      <c r="E61" s="193"/>
      <c r="F61" s="209"/>
      <c r="G61" s="198"/>
      <c r="H61" s="199"/>
      <c r="I61" s="200"/>
      <c r="J61" s="199"/>
      <c r="K61" s="205"/>
      <c r="L61" s="193"/>
      <c r="M61" s="199"/>
      <c r="N61" s="193"/>
      <c r="O61" s="199">
        <f t="shared" si="8"/>
        <v>53957.093999999925</v>
      </c>
      <c r="P61" s="199">
        <f t="shared" si="9"/>
        <v>722977.92699999991</v>
      </c>
    </row>
    <row r="62" spans="1:17" hidden="1" x14ac:dyDescent="0.15">
      <c r="A62" s="193"/>
      <c r="B62" s="210"/>
      <c r="C62" s="199"/>
      <c r="D62" s="204"/>
      <c r="E62" s="203"/>
      <c r="F62" s="193"/>
      <c r="G62" s="210"/>
      <c r="H62" s="199"/>
      <c r="I62" s="200"/>
      <c r="J62" s="199"/>
      <c r="K62" s="193"/>
      <c r="L62" s="193"/>
      <c r="M62" s="199"/>
      <c r="N62" s="205"/>
      <c r="O62" s="199">
        <f t="shared" si="8"/>
        <v>53957.093999999925</v>
      </c>
      <c r="P62" s="199">
        <f t="shared" si="9"/>
        <v>722977.92699999991</v>
      </c>
      <c r="Q62" s="259"/>
    </row>
    <row r="63" spans="1:17" hidden="1" x14ac:dyDescent="0.15">
      <c r="A63" s="193"/>
      <c r="B63" s="210"/>
      <c r="C63" s="199"/>
      <c r="D63" s="204"/>
      <c r="E63" s="203"/>
      <c r="F63" s="193"/>
      <c r="G63" s="210"/>
      <c r="H63" s="199"/>
      <c r="I63" s="200"/>
      <c r="J63" s="199"/>
      <c r="K63" s="193"/>
      <c r="L63" s="193"/>
      <c r="M63" s="199"/>
      <c r="N63" s="207"/>
      <c r="O63" s="199">
        <f t="shared" si="8"/>
        <v>53957.093999999925</v>
      </c>
      <c r="P63" s="199">
        <f t="shared" si="9"/>
        <v>722977.92699999991</v>
      </c>
      <c r="Q63" s="259"/>
    </row>
    <row r="64" spans="1:17" hidden="1" x14ac:dyDescent="0.15">
      <c r="A64" s="193"/>
      <c r="B64" s="210"/>
      <c r="C64" s="199"/>
      <c r="D64" s="200"/>
      <c r="E64" s="193"/>
      <c r="F64" s="203"/>
      <c r="G64" s="210"/>
      <c r="H64" s="199"/>
      <c r="I64" s="200"/>
      <c r="J64" s="199"/>
      <c r="K64" s="193"/>
      <c r="L64" s="193"/>
      <c r="M64" s="199"/>
      <c r="N64" s="207"/>
      <c r="O64" s="199">
        <f t="shared" si="8"/>
        <v>53957.093999999925</v>
      </c>
      <c r="P64" s="199">
        <f t="shared" si="9"/>
        <v>722977.92699999991</v>
      </c>
    </row>
    <row r="65" spans="1:17" hidden="1" x14ac:dyDescent="0.15">
      <c r="A65" s="193"/>
      <c r="B65" s="210"/>
      <c r="C65" s="199"/>
      <c r="D65" s="200"/>
      <c r="E65" s="193"/>
      <c r="F65" s="203"/>
      <c r="G65" s="210"/>
      <c r="H65" s="199"/>
      <c r="I65" s="200"/>
      <c r="J65" s="199"/>
      <c r="K65" s="193"/>
      <c r="L65" s="193"/>
      <c r="M65" s="199"/>
      <c r="N65" s="207"/>
      <c r="O65" s="199">
        <f t="shared" si="8"/>
        <v>53957.093999999925</v>
      </c>
      <c r="P65" s="199">
        <f t="shared" si="9"/>
        <v>722977.92699999991</v>
      </c>
    </row>
    <row r="66" spans="1:17" hidden="1" x14ac:dyDescent="0.15">
      <c r="A66" s="211"/>
      <c r="B66" s="211"/>
      <c r="C66" s="199"/>
      <c r="D66" s="204"/>
      <c r="E66" s="193"/>
      <c r="F66" s="212"/>
      <c r="G66" s="213"/>
      <c r="H66" s="199"/>
      <c r="I66" s="200"/>
      <c r="J66" s="199"/>
      <c r="K66" s="193"/>
      <c r="L66" s="193"/>
      <c r="M66" s="199"/>
      <c r="N66" s="207"/>
      <c r="O66" s="199">
        <f t="shared" si="8"/>
        <v>53957.093999999925</v>
      </c>
      <c r="P66" s="199">
        <f t="shared" si="9"/>
        <v>722977.92699999991</v>
      </c>
    </row>
    <row r="67" spans="1:17" hidden="1" x14ac:dyDescent="0.15">
      <c r="A67" s="211"/>
      <c r="B67" s="211"/>
      <c r="C67" s="199"/>
      <c r="D67" s="204"/>
      <c r="E67" s="193"/>
      <c r="F67" s="212"/>
      <c r="G67" s="213"/>
      <c r="H67" s="199"/>
      <c r="I67" s="200"/>
      <c r="J67" s="199"/>
      <c r="K67" s="203"/>
      <c r="L67" s="193"/>
      <c r="M67" s="199"/>
      <c r="N67" s="203"/>
      <c r="O67" s="199">
        <f t="shared" si="8"/>
        <v>53957.093999999925</v>
      </c>
      <c r="P67" s="199">
        <f t="shared" si="9"/>
        <v>722977.92699999991</v>
      </c>
    </row>
    <row r="68" spans="1:17" hidden="1" x14ac:dyDescent="0.15">
      <c r="A68" s="211"/>
      <c r="B68" s="211"/>
      <c r="C68" s="199"/>
      <c r="D68" s="204"/>
      <c r="E68" s="193"/>
      <c r="F68" s="212"/>
      <c r="G68" s="213"/>
      <c r="H68" s="199"/>
      <c r="I68" s="200"/>
      <c r="J68" s="199"/>
      <c r="K68" s="205"/>
      <c r="L68" s="193"/>
      <c r="M68" s="199"/>
      <c r="N68" s="203"/>
      <c r="O68" s="199">
        <f t="shared" si="8"/>
        <v>53957.093999999925</v>
      </c>
      <c r="P68" s="199">
        <f t="shared" si="9"/>
        <v>722977.92699999991</v>
      </c>
    </row>
    <row r="69" spans="1:17" hidden="1" x14ac:dyDescent="0.15">
      <c r="A69" s="211"/>
      <c r="B69" s="211"/>
      <c r="C69" s="199"/>
      <c r="D69" s="204"/>
      <c r="E69" s="193"/>
      <c r="F69" s="212"/>
      <c r="G69" s="213"/>
      <c r="H69" s="199"/>
      <c r="I69" s="200"/>
      <c r="J69" s="199"/>
      <c r="K69" s="205"/>
      <c r="L69" s="193"/>
      <c r="M69" s="199"/>
      <c r="N69" s="207"/>
      <c r="O69" s="199">
        <f t="shared" si="8"/>
        <v>53957.093999999925</v>
      </c>
      <c r="P69" s="199">
        <f t="shared" si="9"/>
        <v>722977.92699999991</v>
      </c>
    </row>
    <row r="70" spans="1:17" hidden="1" x14ac:dyDescent="0.15">
      <c r="A70" s="205"/>
      <c r="B70" s="208"/>
      <c r="C70" s="199"/>
      <c r="D70" s="200"/>
      <c r="E70" s="193"/>
      <c r="F70" s="203"/>
      <c r="G70" s="198"/>
      <c r="H70" s="199"/>
      <c r="I70" s="200"/>
      <c r="J70" s="199"/>
      <c r="K70" s="205"/>
      <c r="L70" s="193"/>
      <c r="M70" s="199"/>
      <c r="N70" s="207"/>
      <c r="O70" s="199">
        <f t="shared" si="8"/>
        <v>53957.093999999925</v>
      </c>
      <c r="P70" s="199">
        <f t="shared" si="9"/>
        <v>722977.92699999991</v>
      </c>
    </row>
    <row r="71" spans="1:17" hidden="1" x14ac:dyDescent="0.15">
      <c r="A71" s="205"/>
      <c r="B71" s="208"/>
      <c r="C71" s="199"/>
      <c r="D71" s="200"/>
      <c r="E71" s="193"/>
      <c r="F71" s="203"/>
      <c r="G71" s="198"/>
      <c r="H71" s="199"/>
      <c r="I71" s="200"/>
      <c r="J71" s="199"/>
      <c r="K71" s="205"/>
      <c r="L71" s="193"/>
      <c r="M71" s="199"/>
      <c r="N71" s="207"/>
      <c r="O71" s="199">
        <f t="shared" si="8"/>
        <v>53957.093999999925</v>
      </c>
      <c r="P71" s="199">
        <f t="shared" si="9"/>
        <v>722977.92699999991</v>
      </c>
    </row>
    <row r="72" spans="1:17" hidden="1" x14ac:dyDescent="0.15">
      <c r="A72" s="205"/>
      <c r="B72" s="208"/>
      <c r="C72" s="199"/>
      <c r="D72" s="200"/>
      <c r="E72" s="193"/>
      <c r="F72" s="205"/>
      <c r="G72" s="198"/>
      <c r="H72" s="199"/>
      <c r="I72" s="200"/>
      <c r="J72" s="199"/>
      <c r="K72" s="205"/>
      <c r="L72" s="193"/>
      <c r="M72" s="199"/>
      <c r="N72" s="207"/>
      <c r="O72" s="199">
        <f t="shared" si="8"/>
        <v>53957.093999999925</v>
      </c>
      <c r="P72" s="199">
        <f t="shared" si="9"/>
        <v>722977.92699999991</v>
      </c>
      <c r="Q72" s="259"/>
    </row>
    <row r="73" spans="1:17" hidden="1" x14ac:dyDescent="0.15">
      <c r="A73" s="205"/>
      <c r="B73" s="208"/>
      <c r="C73" s="199"/>
      <c r="D73" s="200"/>
      <c r="E73" s="193"/>
      <c r="F73" s="193"/>
      <c r="G73" s="198"/>
      <c r="H73" s="199"/>
      <c r="I73" s="200"/>
      <c r="J73" s="199"/>
      <c r="K73" s="205"/>
      <c r="L73" s="193"/>
      <c r="M73" s="199"/>
      <c r="N73" s="207"/>
      <c r="O73" s="199">
        <f t="shared" si="8"/>
        <v>53957.093999999925</v>
      </c>
      <c r="P73" s="199">
        <f t="shared" si="9"/>
        <v>722977.92699999991</v>
      </c>
      <c r="Q73" s="259"/>
    </row>
    <row r="74" spans="1:17" hidden="1" x14ac:dyDescent="0.15">
      <c r="A74" s="205"/>
      <c r="B74" s="208"/>
      <c r="C74" s="199"/>
      <c r="D74" s="200"/>
      <c r="E74" s="193"/>
      <c r="F74" s="193"/>
      <c r="G74" s="198"/>
      <c r="H74" s="199"/>
      <c r="I74" s="200"/>
      <c r="J74" s="199"/>
      <c r="K74" s="205"/>
      <c r="L74" s="193"/>
      <c r="M74" s="199"/>
      <c r="N74" s="207"/>
      <c r="O74" s="199">
        <f t="shared" si="8"/>
        <v>53957.093999999925</v>
      </c>
      <c r="P74" s="199">
        <f t="shared" si="9"/>
        <v>722977.92699999991</v>
      </c>
      <c r="Q74" s="259"/>
    </row>
    <row r="75" spans="1:17" hidden="1" x14ac:dyDescent="0.15">
      <c r="A75" s="205"/>
      <c r="B75" s="208"/>
      <c r="C75" s="199"/>
      <c r="D75" s="200"/>
      <c r="E75" s="193"/>
      <c r="F75" s="193"/>
      <c r="G75" s="198"/>
      <c r="H75" s="199"/>
      <c r="I75" s="200"/>
      <c r="J75" s="199"/>
      <c r="K75" s="205"/>
      <c r="L75" s="193"/>
      <c r="M75" s="199"/>
      <c r="N75" s="207"/>
      <c r="O75" s="199">
        <f t="shared" si="8"/>
        <v>53957.093999999925</v>
      </c>
      <c r="P75" s="199">
        <f t="shared" si="9"/>
        <v>722977.92699999991</v>
      </c>
      <c r="Q75" s="259"/>
    </row>
    <row r="76" spans="1:17" hidden="1" x14ac:dyDescent="0.15">
      <c r="A76" s="205"/>
      <c r="B76" s="208"/>
      <c r="C76" s="199"/>
      <c r="D76" s="200"/>
      <c r="E76" s="193"/>
      <c r="F76" s="193"/>
      <c r="G76" s="198"/>
      <c r="H76" s="199"/>
      <c r="I76" s="200"/>
      <c r="J76" s="199"/>
      <c r="K76" s="205"/>
      <c r="L76" s="193"/>
      <c r="M76" s="199"/>
      <c r="N76" s="207"/>
      <c r="O76" s="199">
        <f t="shared" si="8"/>
        <v>53957.093999999925</v>
      </c>
      <c r="P76" s="199">
        <f t="shared" si="9"/>
        <v>722977.92699999991</v>
      </c>
      <c r="Q76" s="259"/>
    </row>
    <row r="77" spans="1:17" hidden="1" x14ac:dyDescent="0.15">
      <c r="A77" s="205"/>
      <c r="B77" s="208"/>
      <c r="C77" s="199"/>
      <c r="D77" s="204"/>
      <c r="E77" s="193"/>
      <c r="F77" s="193"/>
      <c r="G77" s="198"/>
      <c r="H77" s="199"/>
      <c r="I77" s="200"/>
      <c r="J77" s="199"/>
      <c r="K77" s="205"/>
      <c r="L77" s="193"/>
      <c r="M77" s="199"/>
      <c r="N77" s="207"/>
      <c r="O77" s="199">
        <f t="shared" si="8"/>
        <v>53957.093999999925</v>
      </c>
      <c r="P77" s="199">
        <f t="shared" si="9"/>
        <v>722977.92699999991</v>
      </c>
      <c r="Q77" s="259"/>
    </row>
    <row r="78" spans="1:17" hidden="1" x14ac:dyDescent="0.15">
      <c r="A78" s="205"/>
      <c r="B78" s="208"/>
      <c r="C78" s="199"/>
      <c r="D78" s="204"/>
      <c r="E78" s="193"/>
      <c r="F78" s="193"/>
      <c r="G78" s="198"/>
      <c r="H78" s="199"/>
      <c r="I78" s="200"/>
      <c r="J78" s="199"/>
      <c r="K78" s="205"/>
      <c r="L78" s="193"/>
      <c r="M78" s="199"/>
      <c r="N78" s="207"/>
      <c r="O78" s="199">
        <f t="shared" si="8"/>
        <v>53957.093999999925</v>
      </c>
      <c r="P78" s="199">
        <f t="shared" si="9"/>
        <v>722977.92699999991</v>
      </c>
      <c r="Q78" s="259"/>
    </row>
    <row r="79" spans="1:17" hidden="1" x14ac:dyDescent="0.15">
      <c r="A79" s="205"/>
      <c r="B79" s="208"/>
      <c r="C79" s="199"/>
      <c r="D79" s="204"/>
      <c r="E79" s="193"/>
      <c r="F79" s="193"/>
      <c r="G79" s="198"/>
      <c r="H79" s="199"/>
      <c r="I79" s="200"/>
      <c r="J79" s="199"/>
      <c r="K79" s="205"/>
      <c r="L79" s="193"/>
      <c r="M79" s="199"/>
      <c r="N79" s="207"/>
      <c r="O79" s="199">
        <f t="shared" si="8"/>
        <v>53957.093999999925</v>
      </c>
      <c r="P79" s="199">
        <f t="shared" si="9"/>
        <v>722977.92699999991</v>
      </c>
      <c r="Q79" s="259"/>
    </row>
    <row r="80" spans="1:17" hidden="1" x14ac:dyDescent="0.15">
      <c r="A80" s="205"/>
      <c r="B80" s="208"/>
      <c r="C80" s="199"/>
      <c r="D80" s="200"/>
      <c r="E80" s="193"/>
      <c r="F80" s="193"/>
      <c r="G80" s="198"/>
      <c r="H80" s="199"/>
      <c r="I80" s="200"/>
      <c r="J80" s="199"/>
      <c r="K80" s="205"/>
      <c r="L80" s="193"/>
      <c r="M80" s="199"/>
      <c r="N80" s="207"/>
      <c r="O80" s="199">
        <f t="shared" si="8"/>
        <v>53957.093999999925</v>
      </c>
      <c r="P80" s="199">
        <f t="shared" si="9"/>
        <v>722977.92699999991</v>
      </c>
    </row>
    <row r="81" spans="1:16" hidden="1" x14ac:dyDescent="0.15">
      <c r="A81" s="205"/>
      <c r="B81" s="208"/>
      <c r="C81" s="199"/>
      <c r="D81" s="204"/>
      <c r="E81" s="193"/>
      <c r="F81" s="193"/>
      <c r="G81" s="198"/>
      <c r="H81" s="199"/>
      <c r="I81" s="200"/>
      <c r="J81" s="199"/>
      <c r="K81" s="205"/>
      <c r="L81" s="193"/>
      <c r="M81" s="199"/>
      <c r="N81" s="207"/>
      <c r="O81" s="199">
        <f t="shared" si="8"/>
        <v>53957.093999999925</v>
      </c>
      <c r="P81" s="199">
        <f t="shared" si="9"/>
        <v>722977.92699999991</v>
      </c>
    </row>
    <row r="82" spans="1:16" hidden="1" x14ac:dyDescent="0.15">
      <c r="A82" s="205"/>
      <c r="B82" s="208"/>
      <c r="C82" s="199"/>
      <c r="D82" s="204"/>
      <c r="E82" s="193"/>
      <c r="F82" s="193"/>
      <c r="G82" s="198"/>
      <c r="H82" s="199"/>
      <c r="I82" s="200"/>
      <c r="J82" s="199"/>
      <c r="K82" s="205"/>
      <c r="L82" s="193"/>
      <c r="M82" s="199"/>
      <c r="N82" s="207"/>
      <c r="O82" s="199">
        <f t="shared" si="8"/>
        <v>53957.093999999925</v>
      </c>
      <c r="P82" s="199">
        <f t="shared" si="9"/>
        <v>722977.92699999991</v>
      </c>
    </row>
    <row r="83" spans="1:16" hidden="1" x14ac:dyDescent="0.15">
      <c r="A83" s="205"/>
      <c r="B83" s="208"/>
      <c r="C83" s="199"/>
      <c r="D83" s="204"/>
      <c r="E83" s="193"/>
      <c r="F83" s="193"/>
      <c r="G83" s="198"/>
      <c r="H83" s="199"/>
      <c r="I83" s="200"/>
      <c r="J83" s="199"/>
      <c r="K83" s="205"/>
      <c r="L83" s="193"/>
      <c r="M83" s="199"/>
      <c r="N83" s="207"/>
      <c r="O83" s="199">
        <f t="shared" si="8"/>
        <v>53957.093999999925</v>
      </c>
      <c r="P83" s="199">
        <f t="shared" si="9"/>
        <v>722977.92699999991</v>
      </c>
    </row>
    <row r="84" spans="1:16" hidden="1" x14ac:dyDescent="0.15">
      <c r="A84" s="205"/>
      <c r="B84" s="208"/>
      <c r="C84" s="199"/>
      <c r="D84" s="200"/>
      <c r="E84" s="193"/>
      <c r="F84" s="205"/>
      <c r="G84" s="198"/>
      <c r="H84" s="199"/>
      <c r="I84" s="200"/>
      <c r="J84" s="199"/>
      <c r="K84" s="205"/>
      <c r="L84" s="193"/>
      <c r="M84" s="199"/>
      <c r="N84" s="207"/>
      <c r="O84" s="199">
        <f t="shared" si="8"/>
        <v>53957.093999999925</v>
      </c>
      <c r="P84" s="199">
        <f t="shared" si="9"/>
        <v>722977.92699999991</v>
      </c>
    </row>
    <row r="85" spans="1:16" hidden="1" x14ac:dyDescent="0.15">
      <c r="A85" s="205"/>
      <c r="B85" s="208"/>
      <c r="C85" s="199"/>
      <c r="D85" s="200"/>
      <c r="E85" s="193"/>
      <c r="F85" s="205"/>
      <c r="G85" s="198"/>
      <c r="H85" s="199"/>
      <c r="I85" s="200"/>
      <c r="J85" s="199"/>
      <c r="K85" s="205"/>
      <c r="L85" s="193"/>
      <c r="M85" s="199"/>
      <c r="N85" s="207"/>
      <c r="O85" s="199">
        <f t="shared" si="8"/>
        <v>53957.093999999925</v>
      </c>
      <c r="P85" s="199">
        <f t="shared" si="9"/>
        <v>722977.92699999991</v>
      </c>
    </row>
    <row r="86" spans="1:16" hidden="1" x14ac:dyDescent="0.15">
      <c r="A86" s="205"/>
      <c r="B86" s="208"/>
      <c r="C86" s="199"/>
      <c r="D86" s="200"/>
      <c r="E86" s="193"/>
      <c r="F86" s="205"/>
      <c r="G86" s="198"/>
      <c r="H86" s="199"/>
      <c r="I86" s="200"/>
      <c r="J86" s="199"/>
      <c r="K86" s="205"/>
      <c r="L86" s="193"/>
      <c r="M86" s="199"/>
      <c r="N86" s="207"/>
      <c r="O86" s="199">
        <f t="shared" si="8"/>
        <v>53957.093999999925</v>
      </c>
      <c r="P86" s="199">
        <f t="shared" si="9"/>
        <v>722977.92699999991</v>
      </c>
    </row>
    <row r="87" spans="1:16" hidden="1" x14ac:dyDescent="0.15">
      <c r="A87" s="205"/>
      <c r="B87" s="208"/>
      <c r="C87" s="199"/>
      <c r="D87" s="204"/>
      <c r="E87" s="193"/>
      <c r="F87" s="193"/>
      <c r="G87" s="198"/>
      <c r="H87" s="199"/>
      <c r="I87" s="200"/>
      <c r="J87" s="199"/>
      <c r="K87" s="205"/>
      <c r="L87" s="193"/>
      <c r="M87" s="199"/>
      <c r="N87" s="207"/>
      <c r="O87" s="199">
        <f t="shared" si="8"/>
        <v>53957.093999999925</v>
      </c>
      <c r="P87" s="199">
        <f t="shared" si="9"/>
        <v>722977.92699999991</v>
      </c>
    </row>
    <row r="88" spans="1:16" hidden="1" x14ac:dyDescent="0.15">
      <c r="A88" s="205"/>
      <c r="B88" s="208"/>
      <c r="C88" s="199"/>
      <c r="D88" s="204"/>
      <c r="E88" s="193"/>
      <c r="F88" s="193"/>
      <c r="G88" s="198"/>
      <c r="H88" s="199"/>
      <c r="I88" s="200"/>
      <c r="J88" s="199"/>
      <c r="K88" s="205"/>
      <c r="L88" s="193"/>
      <c r="M88" s="199"/>
      <c r="N88" s="193"/>
      <c r="O88" s="199">
        <f t="shared" si="8"/>
        <v>53957.093999999925</v>
      </c>
      <c r="P88" s="199">
        <f t="shared" si="9"/>
        <v>722977.92699999991</v>
      </c>
    </row>
    <row r="89" spans="1:16" hidden="1" x14ac:dyDescent="0.15">
      <c r="A89" s="205"/>
      <c r="B89" s="208"/>
      <c r="C89" s="199"/>
      <c r="D89" s="204"/>
      <c r="E89" s="193"/>
      <c r="F89" s="193"/>
      <c r="G89" s="198"/>
      <c r="H89" s="199"/>
      <c r="I89" s="200"/>
      <c r="J89" s="199"/>
      <c r="K89" s="193"/>
      <c r="L89" s="193"/>
      <c r="M89" s="199"/>
      <c r="N89" s="193"/>
      <c r="O89" s="199">
        <f t="shared" si="8"/>
        <v>53957.093999999925</v>
      </c>
      <c r="P89" s="199">
        <f t="shared" si="9"/>
        <v>722977.92699999991</v>
      </c>
    </row>
    <row r="90" spans="1:16" hidden="1" x14ac:dyDescent="0.15">
      <c r="A90" s="205"/>
      <c r="B90" s="208"/>
      <c r="C90" s="199"/>
      <c r="D90" s="200"/>
      <c r="E90" s="193"/>
      <c r="F90" s="193"/>
      <c r="G90" s="198"/>
      <c r="H90" s="199"/>
      <c r="I90" s="200"/>
      <c r="J90" s="199"/>
      <c r="K90" s="193"/>
      <c r="L90" s="193"/>
      <c r="M90" s="199"/>
      <c r="N90" s="193"/>
      <c r="O90" s="199">
        <f t="shared" si="8"/>
        <v>53957.093999999925</v>
      </c>
      <c r="P90" s="199">
        <f t="shared" si="9"/>
        <v>722977.92699999991</v>
      </c>
    </row>
    <row r="91" spans="1:16" hidden="1" x14ac:dyDescent="0.15">
      <c r="A91" s="205"/>
      <c r="B91" s="208"/>
      <c r="C91" s="199"/>
      <c r="D91" s="204"/>
      <c r="E91" s="193"/>
      <c r="F91" s="193"/>
      <c r="G91" s="198"/>
      <c r="H91" s="199"/>
      <c r="I91" s="200"/>
      <c r="J91" s="199"/>
      <c r="K91" s="205"/>
      <c r="L91" s="193"/>
      <c r="M91" s="199"/>
      <c r="N91" s="207"/>
      <c r="O91" s="199">
        <f t="shared" si="8"/>
        <v>53957.093999999925</v>
      </c>
      <c r="P91" s="199">
        <f t="shared" si="9"/>
        <v>722977.92699999991</v>
      </c>
    </row>
    <row r="92" spans="1:16" hidden="1" x14ac:dyDescent="0.15">
      <c r="A92" s="205"/>
      <c r="B92" s="208"/>
      <c r="C92" s="199"/>
      <c r="D92" s="204"/>
      <c r="E92" s="193"/>
      <c r="F92" s="193"/>
      <c r="G92" s="198"/>
      <c r="H92" s="199"/>
      <c r="I92" s="200"/>
      <c r="J92" s="199"/>
      <c r="K92" s="205"/>
      <c r="L92" s="193"/>
      <c r="M92" s="199"/>
      <c r="N92" s="207"/>
      <c r="O92" s="199">
        <f t="shared" si="8"/>
        <v>53957.093999999925</v>
      </c>
      <c r="P92" s="199">
        <f t="shared" si="9"/>
        <v>722977.92699999991</v>
      </c>
    </row>
    <row r="93" spans="1:16" hidden="1" x14ac:dyDescent="0.15">
      <c r="A93" s="205"/>
      <c r="B93" s="208"/>
      <c r="C93" s="199"/>
      <c r="D93" s="204"/>
      <c r="E93" s="193"/>
      <c r="F93" s="193"/>
      <c r="G93" s="198"/>
      <c r="H93" s="199"/>
      <c r="I93" s="200"/>
      <c r="J93" s="199"/>
      <c r="K93" s="205"/>
      <c r="L93" s="193"/>
      <c r="M93" s="199"/>
      <c r="N93" s="207"/>
      <c r="O93" s="199">
        <f t="shared" si="8"/>
        <v>53957.093999999925</v>
      </c>
      <c r="P93" s="199">
        <f t="shared" si="9"/>
        <v>722977.92699999991</v>
      </c>
    </row>
    <row r="94" spans="1:16" hidden="1" x14ac:dyDescent="0.15">
      <c r="A94" s="205"/>
      <c r="B94" s="208"/>
      <c r="C94" s="199"/>
      <c r="D94" s="204"/>
      <c r="E94" s="193"/>
      <c r="F94" s="193"/>
      <c r="G94" s="198"/>
      <c r="H94" s="199"/>
      <c r="I94" s="200"/>
      <c r="J94" s="199"/>
      <c r="K94" s="205"/>
      <c r="L94" s="193"/>
      <c r="M94" s="199"/>
      <c r="N94" s="207"/>
      <c r="O94" s="199">
        <f t="shared" si="8"/>
        <v>53957.093999999925</v>
      </c>
      <c r="P94" s="199">
        <f t="shared" si="9"/>
        <v>722977.92699999991</v>
      </c>
    </row>
    <row r="95" spans="1:16" hidden="1" x14ac:dyDescent="0.15">
      <c r="A95" s="205"/>
      <c r="B95" s="208"/>
      <c r="C95" s="199"/>
      <c r="D95" s="200"/>
      <c r="E95" s="193"/>
      <c r="F95" s="203"/>
      <c r="G95" s="193"/>
      <c r="H95" s="199"/>
      <c r="I95" s="200"/>
      <c r="J95" s="199"/>
      <c r="K95" s="205"/>
      <c r="L95" s="193"/>
      <c r="M95" s="199"/>
      <c r="N95" s="207"/>
      <c r="O95" s="199">
        <f t="shared" si="8"/>
        <v>53957.093999999925</v>
      </c>
      <c r="P95" s="199">
        <f t="shared" si="9"/>
        <v>722977.92699999991</v>
      </c>
    </row>
    <row r="96" spans="1:16" hidden="1" x14ac:dyDescent="0.15">
      <c r="A96" s="205"/>
      <c r="B96" s="208"/>
      <c r="C96" s="199"/>
      <c r="D96" s="200"/>
      <c r="E96" s="193"/>
      <c r="F96" s="203"/>
      <c r="G96" s="198"/>
      <c r="H96" s="199"/>
      <c r="I96" s="200"/>
      <c r="J96" s="199"/>
      <c r="K96" s="205"/>
      <c r="L96" s="193"/>
      <c r="M96" s="199"/>
      <c r="N96" s="207"/>
      <c r="O96" s="199">
        <f t="shared" si="8"/>
        <v>53957.093999999925</v>
      </c>
      <c r="P96" s="199">
        <f t="shared" si="9"/>
        <v>722977.92699999991</v>
      </c>
    </row>
    <row r="97" spans="1:17" hidden="1" x14ac:dyDescent="0.15">
      <c r="A97" s="193"/>
      <c r="B97" s="193"/>
      <c r="C97" s="199"/>
      <c r="D97" s="204"/>
      <c r="E97" s="193"/>
      <c r="F97" s="203"/>
      <c r="G97" s="198"/>
      <c r="H97" s="199"/>
      <c r="I97" s="200"/>
      <c r="J97" s="199"/>
      <c r="K97" s="205"/>
      <c r="L97" s="193"/>
      <c r="M97" s="199"/>
      <c r="N97" s="193"/>
      <c r="O97" s="199">
        <f t="shared" si="8"/>
        <v>53957.093999999925</v>
      </c>
      <c r="P97" s="199">
        <f t="shared" si="9"/>
        <v>722977.92699999991</v>
      </c>
    </row>
    <row r="98" spans="1:17" hidden="1" x14ac:dyDescent="0.15">
      <c r="A98" s="193"/>
      <c r="B98" s="193"/>
      <c r="C98" s="199"/>
      <c r="D98" s="204"/>
      <c r="E98" s="193"/>
      <c r="F98" s="203"/>
      <c r="G98" s="198"/>
      <c r="H98" s="199"/>
      <c r="I98" s="200"/>
      <c r="J98" s="199"/>
      <c r="K98" s="205"/>
      <c r="L98" s="193"/>
      <c r="M98" s="199"/>
      <c r="N98" s="193"/>
      <c r="O98" s="199">
        <f t="shared" si="8"/>
        <v>53957.093999999925</v>
      </c>
      <c r="P98" s="199">
        <f t="shared" si="9"/>
        <v>722977.92699999991</v>
      </c>
    </row>
    <row r="99" spans="1:17" hidden="1" x14ac:dyDescent="0.15">
      <c r="A99" s="193"/>
      <c r="B99" s="193"/>
      <c r="C99" s="199"/>
      <c r="D99" s="204"/>
      <c r="E99" s="193"/>
      <c r="F99" s="203"/>
      <c r="G99" s="198"/>
      <c r="H99" s="199"/>
      <c r="I99" s="200"/>
      <c r="J99" s="199"/>
      <c r="K99" s="193"/>
      <c r="L99" s="193"/>
      <c r="M99" s="199"/>
      <c r="N99" s="193"/>
      <c r="O99" s="199">
        <f t="shared" si="8"/>
        <v>53957.093999999925</v>
      </c>
      <c r="P99" s="199">
        <f t="shared" si="9"/>
        <v>722977.92699999991</v>
      </c>
    </row>
    <row r="100" spans="1:17" hidden="1" x14ac:dyDescent="0.15">
      <c r="A100" s="193"/>
      <c r="B100" s="193"/>
      <c r="C100" s="199"/>
      <c r="D100" s="200"/>
      <c r="E100" s="193"/>
      <c r="F100" s="193"/>
      <c r="G100" s="210"/>
      <c r="H100" s="199"/>
      <c r="I100" s="200"/>
      <c r="J100" s="199"/>
      <c r="K100" s="205"/>
      <c r="L100" s="193"/>
      <c r="M100" s="199"/>
      <c r="N100" s="207"/>
      <c r="O100" s="199">
        <f t="shared" si="8"/>
        <v>53957.093999999925</v>
      </c>
      <c r="P100" s="199">
        <f t="shared" si="9"/>
        <v>722977.92699999991</v>
      </c>
      <c r="Q100" s="259"/>
    </row>
    <row r="101" spans="1:17" hidden="1" x14ac:dyDescent="0.15">
      <c r="A101" s="193"/>
      <c r="B101" s="193"/>
      <c r="C101" s="199"/>
      <c r="D101" s="204"/>
      <c r="E101" s="203"/>
      <c r="F101" s="193"/>
      <c r="G101" s="210"/>
      <c r="H101" s="199"/>
      <c r="I101" s="200"/>
      <c r="J101" s="199"/>
      <c r="K101" s="205"/>
      <c r="L101" s="193"/>
      <c r="M101" s="199"/>
      <c r="N101" s="193"/>
      <c r="O101" s="199">
        <f t="shared" si="8"/>
        <v>53957.093999999925</v>
      </c>
      <c r="P101" s="199">
        <f t="shared" si="9"/>
        <v>722977.92699999991</v>
      </c>
      <c r="Q101" s="259"/>
    </row>
    <row r="102" spans="1:17" hidden="1" x14ac:dyDescent="0.15">
      <c r="A102" s="193"/>
      <c r="B102" s="193"/>
      <c r="C102" s="199"/>
      <c r="D102" s="204"/>
      <c r="E102" s="203"/>
      <c r="F102" s="193"/>
      <c r="G102" s="210"/>
      <c r="H102" s="199"/>
      <c r="I102" s="200"/>
      <c r="J102" s="199"/>
      <c r="K102" s="205"/>
      <c r="L102" s="193"/>
      <c r="M102" s="199"/>
      <c r="N102" s="193"/>
      <c r="O102" s="199">
        <f t="shared" si="8"/>
        <v>53957.093999999925</v>
      </c>
      <c r="P102" s="199">
        <f t="shared" si="9"/>
        <v>722977.92699999991</v>
      </c>
      <c r="Q102" s="259"/>
    </row>
    <row r="103" spans="1:17" hidden="1" x14ac:dyDescent="0.15">
      <c r="A103" s="193"/>
      <c r="B103" s="193"/>
      <c r="C103" s="199"/>
      <c r="D103" s="204"/>
      <c r="E103" s="203"/>
      <c r="F103" s="193"/>
      <c r="G103" s="210"/>
      <c r="H103" s="199"/>
      <c r="I103" s="200"/>
      <c r="J103" s="199"/>
      <c r="K103" s="193"/>
      <c r="L103" s="193"/>
      <c r="M103" s="199"/>
      <c r="N103" s="193"/>
      <c r="O103" s="199">
        <f t="shared" si="8"/>
        <v>53957.093999999925</v>
      </c>
      <c r="P103" s="199">
        <f t="shared" si="9"/>
        <v>722977.92699999991</v>
      </c>
    </row>
    <row r="104" spans="1:17" hidden="1" x14ac:dyDescent="0.15">
      <c r="A104" s="193"/>
      <c r="B104" s="193"/>
      <c r="C104" s="199"/>
      <c r="D104" s="200"/>
      <c r="E104" s="193"/>
      <c r="F104" s="205"/>
      <c r="G104" s="193"/>
      <c r="H104" s="199"/>
      <c r="I104" s="200"/>
      <c r="J104" s="199"/>
      <c r="K104" s="193"/>
      <c r="L104" s="193"/>
      <c r="M104" s="199"/>
      <c r="N104" s="193"/>
      <c r="O104" s="199">
        <f t="shared" si="8"/>
        <v>53957.093999999925</v>
      </c>
      <c r="P104" s="199">
        <f t="shared" si="9"/>
        <v>722977.92699999991</v>
      </c>
    </row>
    <row r="105" spans="1:17" hidden="1" x14ac:dyDescent="0.15">
      <c r="A105" s="193"/>
      <c r="B105" s="193"/>
      <c r="C105" s="199"/>
      <c r="D105" s="200"/>
      <c r="E105" s="193"/>
      <c r="F105" s="193"/>
      <c r="G105" s="210"/>
      <c r="H105" s="199"/>
      <c r="I105" s="200"/>
      <c r="J105" s="199"/>
      <c r="K105" s="193"/>
      <c r="L105" s="193"/>
      <c r="M105" s="199"/>
      <c r="N105" s="193"/>
      <c r="O105" s="199">
        <f t="shared" si="8"/>
        <v>53957.093999999925</v>
      </c>
      <c r="P105" s="199">
        <f t="shared" si="9"/>
        <v>722977.92699999991</v>
      </c>
      <c r="Q105" s="259"/>
    </row>
    <row r="106" spans="1:17" hidden="1" x14ac:dyDescent="0.15">
      <c r="A106" s="193"/>
      <c r="B106" s="193"/>
      <c r="C106" s="199"/>
      <c r="D106" s="200"/>
      <c r="E106" s="193"/>
      <c r="F106" s="193"/>
      <c r="G106" s="210"/>
      <c r="H106" s="199"/>
      <c r="I106" s="200"/>
      <c r="J106" s="199"/>
      <c r="K106" s="193"/>
      <c r="L106" s="193"/>
      <c r="M106" s="199"/>
      <c r="N106" s="193"/>
      <c r="O106" s="199">
        <f t="shared" si="8"/>
        <v>53957.093999999925</v>
      </c>
      <c r="P106" s="199">
        <f t="shared" si="9"/>
        <v>722977.92699999991</v>
      </c>
      <c r="Q106" s="259"/>
    </row>
    <row r="107" spans="1:17" hidden="1" x14ac:dyDescent="0.15">
      <c r="A107" s="193"/>
      <c r="B107" s="193"/>
      <c r="C107" s="199"/>
      <c r="D107" s="200"/>
      <c r="E107" s="193"/>
      <c r="F107" s="193"/>
      <c r="G107" s="210"/>
      <c r="H107" s="199"/>
      <c r="I107" s="200"/>
      <c r="J107" s="199"/>
      <c r="K107" s="193"/>
      <c r="L107" s="193"/>
      <c r="M107" s="199"/>
      <c r="N107" s="193"/>
      <c r="O107" s="199">
        <f t="shared" ref="O107:O170" si="10">+O106-J107-M107</f>
        <v>53957.093999999925</v>
      </c>
      <c r="P107" s="199">
        <f t="shared" ref="P107:P170" si="11">P106+H107-J107-M107</f>
        <v>722977.92699999991</v>
      </c>
    </row>
    <row r="108" spans="1:17" hidden="1" x14ac:dyDescent="0.15">
      <c r="A108" s="193"/>
      <c r="B108" s="193"/>
      <c r="C108" s="199"/>
      <c r="D108" s="200"/>
      <c r="E108" s="193"/>
      <c r="F108" s="193"/>
      <c r="G108" s="210"/>
      <c r="H108" s="199"/>
      <c r="I108" s="200"/>
      <c r="J108" s="199"/>
      <c r="K108" s="207"/>
      <c r="L108" s="193"/>
      <c r="M108" s="199"/>
      <c r="N108" s="207"/>
      <c r="O108" s="199">
        <f t="shared" si="10"/>
        <v>53957.093999999925</v>
      </c>
      <c r="P108" s="199">
        <f t="shared" si="11"/>
        <v>722977.92699999991</v>
      </c>
      <c r="Q108" s="259"/>
    </row>
    <row r="109" spans="1:17" hidden="1" x14ac:dyDescent="0.15">
      <c r="A109" s="193"/>
      <c r="B109" s="193"/>
      <c r="C109" s="199"/>
      <c r="D109" s="204"/>
      <c r="E109" s="193"/>
      <c r="F109" s="193"/>
      <c r="G109" s="210"/>
      <c r="H109" s="199"/>
      <c r="I109" s="200"/>
      <c r="J109" s="199"/>
      <c r="K109" s="193"/>
      <c r="L109" s="193"/>
      <c r="M109" s="199"/>
      <c r="N109" s="193"/>
      <c r="O109" s="199">
        <f t="shared" si="10"/>
        <v>53957.093999999925</v>
      </c>
      <c r="P109" s="199">
        <f t="shared" si="11"/>
        <v>722977.92699999991</v>
      </c>
      <c r="Q109" s="259"/>
    </row>
    <row r="110" spans="1:17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0"/>
      <c r="J110" s="199"/>
      <c r="K110" s="193"/>
      <c r="L110" s="193"/>
      <c r="M110" s="199"/>
      <c r="N110" s="193"/>
      <c r="O110" s="199">
        <f t="shared" si="10"/>
        <v>53957.093999999925</v>
      </c>
      <c r="P110" s="199">
        <f t="shared" si="11"/>
        <v>722977.92699999991</v>
      </c>
      <c r="Q110" s="259"/>
    </row>
    <row r="111" spans="1:17" hidden="1" x14ac:dyDescent="0.15">
      <c r="A111" s="193"/>
      <c r="B111" s="193"/>
      <c r="C111" s="199"/>
      <c r="D111" s="204"/>
      <c r="E111" s="193"/>
      <c r="F111" s="193"/>
      <c r="G111" s="210"/>
      <c r="H111" s="199"/>
      <c r="I111" s="200"/>
      <c r="J111" s="199"/>
      <c r="K111" s="193"/>
      <c r="L111" s="193"/>
      <c r="M111" s="199"/>
      <c r="N111" s="193"/>
      <c r="O111" s="199">
        <f t="shared" si="10"/>
        <v>53957.093999999925</v>
      </c>
      <c r="P111" s="199">
        <f t="shared" si="11"/>
        <v>722977.92699999991</v>
      </c>
      <c r="Q111" s="259"/>
    </row>
    <row r="112" spans="1:17" hidden="1" x14ac:dyDescent="0.15">
      <c r="A112" s="193"/>
      <c r="B112" s="193"/>
      <c r="C112" s="199"/>
      <c r="D112" s="204"/>
      <c r="E112" s="193"/>
      <c r="F112" s="193"/>
      <c r="G112" s="210"/>
      <c r="H112" s="199"/>
      <c r="I112" s="200"/>
      <c r="J112" s="199"/>
      <c r="K112" s="193"/>
      <c r="L112" s="193"/>
      <c r="M112" s="199"/>
      <c r="N112" s="193"/>
      <c r="O112" s="199">
        <f t="shared" si="10"/>
        <v>53957.093999999925</v>
      </c>
      <c r="P112" s="199">
        <f t="shared" si="11"/>
        <v>722977.92699999991</v>
      </c>
      <c r="Q112" s="259"/>
    </row>
    <row r="113" spans="1:17" hidden="1" x14ac:dyDescent="0.15">
      <c r="A113" s="193"/>
      <c r="B113" s="193"/>
      <c r="C113" s="199"/>
      <c r="D113" s="204"/>
      <c r="E113" s="193"/>
      <c r="F113" s="193"/>
      <c r="G113" s="210"/>
      <c r="H113" s="199"/>
      <c r="I113" s="200"/>
      <c r="J113" s="199"/>
      <c r="K113" s="193"/>
      <c r="L113" s="193"/>
      <c r="M113" s="199"/>
      <c r="N113" s="193"/>
      <c r="O113" s="199">
        <f t="shared" si="10"/>
        <v>53957.093999999925</v>
      </c>
      <c r="P113" s="199">
        <f t="shared" si="11"/>
        <v>722977.92699999991</v>
      </c>
    </row>
    <row r="114" spans="1:17" hidden="1" x14ac:dyDescent="0.15">
      <c r="A114" s="193"/>
      <c r="B114" s="193"/>
      <c r="C114" s="199"/>
      <c r="D114" s="200"/>
      <c r="E114" s="193"/>
      <c r="F114" s="193"/>
      <c r="G114" s="210"/>
      <c r="H114" s="199"/>
      <c r="I114" s="200"/>
      <c r="J114" s="199"/>
      <c r="K114" s="193"/>
      <c r="L114" s="193"/>
      <c r="M114" s="199"/>
      <c r="N114" s="207"/>
      <c r="O114" s="199">
        <f t="shared" si="10"/>
        <v>53957.093999999925</v>
      </c>
      <c r="P114" s="199">
        <f t="shared" si="11"/>
        <v>722977.92699999991</v>
      </c>
    </row>
    <row r="115" spans="1:17" hidden="1" x14ac:dyDescent="0.15">
      <c r="A115" s="193"/>
      <c r="B115" s="193"/>
      <c r="C115" s="199"/>
      <c r="D115" s="200"/>
      <c r="E115" s="193"/>
      <c r="F115" s="205"/>
      <c r="G115" s="193"/>
      <c r="H115" s="199"/>
      <c r="I115" s="200"/>
      <c r="J115" s="199"/>
      <c r="K115" s="193"/>
      <c r="L115" s="193"/>
      <c r="M115" s="199"/>
      <c r="N115" s="193"/>
      <c r="O115" s="199">
        <f t="shared" si="10"/>
        <v>53957.093999999925</v>
      </c>
      <c r="P115" s="199">
        <f t="shared" si="11"/>
        <v>722977.92699999991</v>
      </c>
    </row>
    <row r="116" spans="1:17" hidden="1" x14ac:dyDescent="0.15">
      <c r="A116" s="193"/>
      <c r="B116" s="193"/>
      <c r="C116" s="199"/>
      <c r="D116" s="204"/>
      <c r="E116" s="193"/>
      <c r="F116" s="203"/>
      <c r="G116" s="210"/>
      <c r="H116" s="199"/>
      <c r="I116" s="200"/>
      <c r="J116" s="199"/>
      <c r="K116" s="193"/>
      <c r="L116" s="193"/>
      <c r="M116" s="199"/>
      <c r="N116" s="193"/>
      <c r="O116" s="199">
        <f t="shared" si="10"/>
        <v>53957.093999999925</v>
      </c>
      <c r="P116" s="199">
        <f t="shared" si="11"/>
        <v>722977.92699999991</v>
      </c>
      <c r="Q116" s="259"/>
    </row>
    <row r="117" spans="1:17" hidden="1" x14ac:dyDescent="0.15">
      <c r="A117" s="193"/>
      <c r="B117" s="193"/>
      <c r="C117" s="199"/>
      <c r="D117" s="204"/>
      <c r="E117" s="193"/>
      <c r="F117" s="203"/>
      <c r="G117" s="210"/>
      <c r="H117" s="199"/>
      <c r="I117" s="200"/>
      <c r="J117" s="199"/>
      <c r="K117" s="193"/>
      <c r="L117" s="193"/>
      <c r="M117" s="199"/>
      <c r="N117" s="193"/>
      <c r="O117" s="199">
        <f t="shared" si="10"/>
        <v>53957.093999999925</v>
      </c>
      <c r="P117" s="199">
        <f t="shared" si="11"/>
        <v>722977.92699999991</v>
      </c>
      <c r="Q117" s="259"/>
    </row>
    <row r="118" spans="1:17" s="214" customFormat="1" hidden="1" x14ac:dyDescent="0.15">
      <c r="A118" s="193"/>
      <c r="B118" s="193"/>
      <c r="C118" s="199"/>
      <c r="D118" s="204"/>
      <c r="E118" s="193"/>
      <c r="F118" s="193"/>
      <c r="G118" s="210"/>
      <c r="H118" s="199"/>
      <c r="I118" s="200"/>
      <c r="J118" s="199"/>
      <c r="K118" s="193"/>
      <c r="L118" s="193"/>
      <c r="M118" s="199"/>
      <c r="N118" s="193"/>
      <c r="O118" s="199">
        <f t="shared" si="10"/>
        <v>53957.093999999925</v>
      </c>
      <c r="P118" s="199">
        <f t="shared" si="11"/>
        <v>722977.92699999991</v>
      </c>
    </row>
    <row r="119" spans="1:17" s="214" customFormat="1" hidden="1" x14ac:dyDescent="0.15">
      <c r="A119" s="193"/>
      <c r="B119" s="193"/>
      <c r="C119" s="199"/>
      <c r="D119" s="204"/>
      <c r="E119" s="193"/>
      <c r="F119" s="193"/>
      <c r="G119" s="210"/>
      <c r="H119" s="199"/>
      <c r="I119" s="200"/>
      <c r="J119" s="199"/>
      <c r="K119" s="193"/>
      <c r="L119" s="193"/>
      <c r="M119" s="199"/>
      <c r="N119" s="193"/>
      <c r="O119" s="199">
        <f t="shared" si="10"/>
        <v>53957.093999999925</v>
      </c>
      <c r="P119" s="199">
        <f t="shared" si="11"/>
        <v>722977.92699999991</v>
      </c>
      <c r="Q119" s="260"/>
    </row>
    <row r="120" spans="1:17" s="214" customFormat="1" hidden="1" x14ac:dyDescent="0.15">
      <c r="A120" s="193"/>
      <c r="B120" s="198"/>
      <c r="C120" s="199"/>
      <c r="D120" s="200"/>
      <c r="E120" s="203"/>
      <c r="F120" s="203"/>
      <c r="G120" s="198"/>
      <c r="H120" s="199"/>
      <c r="I120" s="200"/>
      <c r="J120" s="199"/>
      <c r="K120" s="193"/>
      <c r="L120" s="193"/>
      <c r="M120" s="199"/>
      <c r="N120" s="193"/>
      <c r="O120" s="199">
        <f t="shared" si="10"/>
        <v>53957.093999999925</v>
      </c>
      <c r="P120" s="199">
        <f t="shared" si="11"/>
        <v>722977.92699999991</v>
      </c>
      <c r="Q120" s="260"/>
    </row>
    <row r="121" spans="1:17" s="214" customFormat="1" hidden="1" x14ac:dyDescent="0.15">
      <c r="A121" s="193"/>
      <c r="B121" s="198"/>
      <c r="C121" s="199"/>
      <c r="D121" s="200"/>
      <c r="E121" s="193"/>
      <c r="F121" s="205"/>
      <c r="G121" s="198"/>
      <c r="H121" s="199"/>
      <c r="I121" s="200"/>
      <c r="J121" s="199"/>
      <c r="K121" s="193"/>
      <c r="L121" s="193"/>
      <c r="M121" s="199"/>
      <c r="N121" s="193"/>
      <c r="O121" s="199">
        <f t="shared" si="10"/>
        <v>53957.093999999925</v>
      </c>
      <c r="P121" s="199">
        <f t="shared" si="11"/>
        <v>722977.92699999991</v>
      </c>
      <c r="Q121" s="260"/>
    </row>
    <row r="122" spans="1:17" s="214" customFormat="1" hidden="1" x14ac:dyDescent="0.15">
      <c r="A122" s="193"/>
      <c r="B122" s="198"/>
      <c r="C122" s="199"/>
      <c r="D122" s="200"/>
      <c r="E122" s="193"/>
      <c r="F122" s="205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10"/>
        <v>53957.093999999925</v>
      </c>
      <c r="P122" s="199">
        <f t="shared" si="11"/>
        <v>722977.92699999991</v>
      </c>
    </row>
    <row r="123" spans="1:17" s="214" customFormat="1" hidden="1" x14ac:dyDescent="0.15">
      <c r="A123" s="193"/>
      <c r="B123" s="198"/>
      <c r="C123" s="199"/>
      <c r="D123" s="200"/>
      <c r="E123" s="193"/>
      <c r="F123" s="205"/>
      <c r="G123" s="198"/>
      <c r="H123" s="199"/>
      <c r="I123" s="200"/>
      <c r="J123" s="199"/>
      <c r="K123" s="193"/>
      <c r="L123" s="193"/>
      <c r="M123" s="199"/>
      <c r="N123" s="193"/>
      <c r="O123" s="199">
        <f t="shared" si="10"/>
        <v>53957.093999999925</v>
      </c>
      <c r="P123" s="199">
        <f t="shared" si="11"/>
        <v>722977.92699999991</v>
      </c>
    </row>
    <row r="124" spans="1:17" s="214" customFormat="1" hidden="1" x14ac:dyDescent="0.15">
      <c r="A124" s="193"/>
      <c r="B124" s="198"/>
      <c r="C124" s="199"/>
      <c r="D124" s="200"/>
      <c r="E124" s="193"/>
      <c r="F124" s="205"/>
      <c r="G124" s="198"/>
      <c r="H124" s="199"/>
      <c r="I124" s="200"/>
      <c r="J124" s="199"/>
      <c r="K124" s="193"/>
      <c r="L124" s="193"/>
      <c r="M124" s="199"/>
      <c r="N124" s="193"/>
      <c r="O124" s="199">
        <f t="shared" si="10"/>
        <v>53957.093999999925</v>
      </c>
      <c r="P124" s="199">
        <f t="shared" si="11"/>
        <v>722977.92699999991</v>
      </c>
    </row>
    <row r="125" spans="1:17" s="214" customFormat="1" hidden="1" x14ac:dyDescent="0.15">
      <c r="A125" s="193"/>
      <c r="B125" s="198"/>
      <c r="C125" s="199"/>
      <c r="D125" s="204"/>
      <c r="E125" s="193"/>
      <c r="F125" s="205"/>
      <c r="G125" s="198"/>
      <c r="H125" s="199"/>
      <c r="I125" s="204"/>
      <c r="J125" s="199"/>
      <c r="K125" s="207"/>
      <c r="L125" s="193"/>
      <c r="M125" s="199"/>
      <c r="N125" s="193"/>
      <c r="O125" s="199">
        <f t="shared" si="10"/>
        <v>53957.093999999925</v>
      </c>
      <c r="P125" s="199">
        <f t="shared" si="11"/>
        <v>722977.92699999991</v>
      </c>
    </row>
    <row r="126" spans="1:17" s="214" customFormat="1" hidden="1" x14ac:dyDescent="0.15">
      <c r="A126" s="193"/>
      <c r="B126" s="193"/>
      <c r="C126" s="199"/>
      <c r="D126" s="204"/>
      <c r="E126" s="193"/>
      <c r="F126" s="203"/>
      <c r="G126" s="210"/>
      <c r="H126" s="199"/>
      <c r="I126" s="204"/>
      <c r="J126" s="199"/>
      <c r="K126" s="193"/>
      <c r="L126" s="193"/>
      <c r="M126" s="199"/>
      <c r="N126" s="193"/>
      <c r="O126" s="199">
        <f t="shared" si="10"/>
        <v>53957.093999999925</v>
      </c>
      <c r="P126" s="199">
        <f t="shared" si="11"/>
        <v>722977.92699999991</v>
      </c>
    </row>
    <row r="127" spans="1:17" s="214" customFormat="1" hidden="1" x14ac:dyDescent="0.15">
      <c r="A127" s="193"/>
      <c r="B127" s="193"/>
      <c r="C127" s="199"/>
      <c r="D127" s="200"/>
      <c r="E127" s="193"/>
      <c r="F127" s="205"/>
      <c r="G127" s="198"/>
      <c r="H127" s="199"/>
      <c r="I127" s="204"/>
      <c r="J127" s="199"/>
      <c r="K127" s="193"/>
      <c r="L127" s="193"/>
      <c r="M127" s="199"/>
      <c r="N127" s="193"/>
      <c r="O127" s="199">
        <f t="shared" si="10"/>
        <v>53957.093999999925</v>
      </c>
      <c r="P127" s="199">
        <f t="shared" si="11"/>
        <v>722977.92699999991</v>
      </c>
    </row>
    <row r="128" spans="1:17" s="214" customFormat="1" hidden="1" x14ac:dyDescent="0.15">
      <c r="A128" s="193"/>
      <c r="B128" s="193"/>
      <c r="C128" s="199"/>
      <c r="D128" s="204"/>
      <c r="E128" s="193"/>
      <c r="F128" s="193"/>
      <c r="G128" s="210"/>
      <c r="H128" s="199"/>
      <c r="I128" s="204"/>
      <c r="J128" s="199"/>
      <c r="K128" s="193"/>
      <c r="L128" s="193"/>
      <c r="M128" s="199"/>
      <c r="N128" s="193"/>
      <c r="O128" s="199">
        <f t="shared" si="10"/>
        <v>53957.093999999925</v>
      </c>
      <c r="P128" s="199">
        <f t="shared" si="11"/>
        <v>722977.92699999991</v>
      </c>
    </row>
    <row r="129" spans="1:16" s="214" customFormat="1" hidden="1" x14ac:dyDescent="0.15">
      <c r="A129" s="193"/>
      <c r="B129" s="193"/>
      <c r="C129" s="199"/>
      <c r="D129" s="204"/>
      <c r="E129" s="193"/>
      <c r="F129" s="203"/>
      <c r="G129" s="210"/>
      <c r="H129" s="199"/>
      <c r="I129" s="204"/>
      <c r="J129" s="199"/>
      <c r="K129" s="193"/>
      <c r="L129" s="193"/>
      <c r="M129" s="199"/>
      <c r="N129" s="193"/>
      <c r="O129" s="199">
        <f t="shared" si="10"/>
        <v>53957.093999999925</v>
      </c>
      <c r="P129" s="199">
        <f t="shared" si="11"/>
        <v>722977.92699999991</v>
      </c>
    </row>
    <row r="130" spans="1:16" s="214" customFormat="1" hidden="1" x14ac:dyDescent="0.15">
      <c r="A130" s="193"/>
      <c r="B130" s="193"/>
      <c r="C130" s="199"/>
      <c r="D130" s="204"/>
      <c r="E130" s="193"/>
      <c r="F130" s="193"/>
      <c r="G130" s="198"/>
      <c r="H130" s="199"/>
      <c r="I130" s="204"/>
      <c r="J130" s="199"/>
      <c r="K130" s="193"/>
      <c r="L130" s="193"/>
      <c r="M130" s="199"/>
      <c r="N130" s="193"/>
      <c r="O130" s="199">
        <f t="shared" si="10"/>
        <v>53957.093999999925</v>
      </c>
      <c r="P130" s="199">
        <f t="shared" si="11"/>
        <v>722977.92699999991</v>
      </c>
    </row>
    <row r="131" spans="1:16" s="214" customFormat="1" hidden="1" x14ac:dyDescent="0.15">
      <c r="A131" s="193"/>
      <c r="B131" s="193"/>
      <c r="C131" s="199"/>
      <c r="D131" s="200"/>
      <c r="E131" s="193"/>
      <c r="F131" s="19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0"/>
        <v>53957.093999999925</v>
      </c>
      <c r="P131" s="199">
        <f t="shared" si="11"/>
        <v>722977.92699999991</v>
      </c>
    </row>
    <row r="132" spans="1:16" s="214" customFormat="1" hidden="1" x14ac:dyDescent="0.15">
      <c r="A132" s="193"/>
      <c r="B132" s="193"/>
      <c r="C132" s="199"/>
      <c r="D132" s="204"/>
      <c r="E132" s="193"/>
      <c r="F132" s="203"/>
      <c r="G132" s="215"/>
      <c r="H132" s="199"/>
      <c r="I132" s="204"/>
      <c r="J132" s="199"/>
      <c r="K132" s="193"/>
      <c r="L132" s="193"/>
      <c r="M132" s="199"/>
      <c r="N132" s="193"/>
      <c r="O132" s="199">
        <f t="shared" si="10"/>
        <v>53957.093999999925</v>
      </c>
      <c r="P132" s="199">
        <f t="shared" si="11"/>
        <v>722977.92699999991</v>
      </c>
    </row>
    <row r="133" spans="1:16" s="214" customFormat="1" hidden="1" x14ac:dyDescent="0.15">
      <c r="A133" s="193"/>
      <c r="B133" s="193"/>
      <c r="C133" s="199"/>
      <c r="D133" s="200"/>
      <c r="E133" s="193"/>
      <c r="F133" s="193"/>
      <c r="G133" s="198"/>
      <c r="H133" s="199"/>
      <c r="I133" s="204"/>
      <c r="J133" s="199"/>
      <c r="K133" s="207"/>
      <c r="L133" s="193"/>
      <c r="M133" s="199"/>
      <c r="N133" s="193"/>
      <c r="O133" s="199">
        <f t="shared" si="10"/>
        <v>53957.093999999925</v>
      </c>
      <c r="P133" s="199">
        <f t="shared" si="11"/>
        <v>722977.92699999991</v>
      </c>
    </row>
    <row r="134" spans="1:16" s="214" customFormat="1" hidden="1" x14ac:dyDescent="0.15">
      <c r="A134" s="193"/>
      <c r="B134" s="193"/>
      <c r="C134" s="199"/>
      <c r="D134" s="204"/>
      <c r="E134" s="193"/>
      <c r="F134" s="193"/>
      <c r="G134" s="198"/>
      <c r="H134" s="199"/>
      <c r="I134" s="204"/>
      <c r="J134" s="199"/>
      <c r="K134" s="193"/>
      <c r="L134" s="193"/>
      <c r="M134" s="199"/>
      <c r="N134" s="193"/>
      <c r="O134" s="199">
        <f t="shared" si="10"/>
        <v>53957.093999999925</v>
      </c>
      <c r="P134" s="199">
        <f t="shared" si="11"/>
        <v>722977.92699999991</v>
      </c>
    </row>
    <row r="135" spans="1:16" s="214" customFormat="1" hidden="1" x14ac:dyDescent="0.15">
      <c r="A135" s="193"/>
      <c r="B135" s="193"/>
      <c r="C135" s="199"/>
      <c r="D135" s="204"/>
      <c r="E135" s="193"/>
      <c r="F135" s="193"/>
      <c r="G135" s="198"/>
      <c r="H135" s="199"/>
      <c r="I135" s="204"/>
      <c r="J135" s="199"/>
      <c r="K135" s="193"/>
      <c r="L135" s="193"/>
      <c r="M135" s="199"/>
      <c r="N135" s="193"/>
      <c r="O135" s="199">
        <f t="shared" si="10"/>
        <v>53957.093999999925</v>
      </c>
      <c r="P135" s="199">
        <f t="shared" si="11"/>
        <v>722977.92699999991</v>
      </c>
    </row>
    <row r="136" spans="1:16" s="214" customFormat="1" hidden="1" x14ac:dyDescent="0.15">
      <c r="A136" s="193"/>
      <c r="B136" s="193"/>
      <c r="C136" s="199"/>
      <c r="D136" s="200"/>
      <c r="E136" s="193"/>
      <c r="F136" s="193"/>
      <c r="G136" s="198"/>
      <c r="H136" s="199"/>
      <c r="I136" s="204"/>
      <c r="J136" s="199"/>
      <c r="K136" s="207"/>
      <c r="L136" s="193"/>
      <c r="M136" s="199"/>
      <c r="N136" s="193"/>
      <c r="O136" s="199">
        <f t="shared" si="10"/>
        <v>53957.093999999925</v>
      </c>
      <c r="P136" s="199">
        <f t="shared" si="11"/>
        <v>722977.92699999991</v>
      </c>
    </row>
    <row r="137" spans="1:16" s="214" customFormat="1" hidden="1" x14ac:dyDescent="0.15">
      <c r="A137" s="193"/>
      <c r="B137" s="193"/>
      <c r="C137" s="199"/>
      <c r="D137" s="204"/>
      <c r="E137" s="193"/>
      <c r="F137" s="203"/>
      <c r="G137" s="210"/>
      <c r="H137" s="199"/>
      <c r="I137" s="204"/>
      <c r="J137" s="199"/>
      <c r="K137" s="193"/>
      <c r="L137" s="193"/>
      <c r="M137" s="199"/>
      <c r="N137" s="193"/>
      <c r="O137" s="199">
        <f t="shared" si="10"/>
        <v>53957.093999999925</v>
      </c>
      <c r="P137" s="199">
        <f t="shared" si="11"/>
        <v>722977.92699999991</v>
      </c>
    </row>
    <row r="138" spans="1:16" s="214" customFormat="1" hidden="1" x14ac:dyDescent="0.15">
      <c r="A138" s="193"/>
      <c r="B138" s="193"/>
      <c r="C138" s="199"/>
      <c r="D138" s="204"/>
      <c r="E138" s="193"/>
      <c r="F138" s="193"/>
      <c r="G138" s="198"/>
      <c r="H138" s="199"/>
      <c r="I138" s="204"/>
      <c r="J138" s="199"/>
      <c r="K138" s="205"/>
      <c r="L138" s="193"/>
      <c r="M138" s="199"/>
      <c r="N138" s="193"/>
      <c r="O138" s="199">
        <f t="shared" si="10"/>
        <v>53957.093999999925</v>
      </c>
      <c r="P138" s="199">
        <f t="shared" si="11"/>
        <v>722977.92699999991</v>
      </c>
    </row>
    <row r="139" spans="1:16" s="214" customFormat="1" hidden="1" x14ac:dyDescent="0.15">
      <c r="A139" s="193"/>
      <c r="B139" s="193"/>
      <c r="C139" s="199"/>
      <c r="D139" s="204"/>
      <c r="E139" s="193"/>
      <c r="F139" s="193"/>
      <c r="G139" s="198"/>
      <c r="H139" s="199"/>
      <c r="I139" s="204"/>
      <c r="J139" s="199"/>
      <c r="K139" s="205"/>
      <c r="L139" s="193"/>
      <c r="M139" s="199"/>
      <c r="N139" s="193"/>
      <c r="O139" s="199">
        <f t="shared" si="10"/>
        <v>53957.093999999925</v>
      </c>
      <c r="P139" s="199">
        <f t="shared" si="11"/>
        <v>722977.92699999991</v>
      </c>
    </row>
    <row r="140" spans="1:16" s="214" customFormat="1" hidden="1" x14ac:dyDescent="0.15">
      <c r="A140" s="193"/>
      <c r="B140" s="193"/>
      <c r="C140" s="199"/>
      <c r="D140" s="204"/>
      <c r="E140" s="193"/>
      <c r="F140" s="193"/>
      <c r="G140" s="198"/>
      <c r="H140" s="199"/>
      <c r="I140" s="204"/>
      <c r="J140" s="199"/>
      <c r="K140" s="193"/>
      <c r="L140" s="193"/>
      <c r="M140" s="199"/>
      <c r="N140" s="193"/>
      <c r="O140" s="199">
        <f t="shared" si="10"/>
        <v>53957.093999999925</v>
      </c>
      <c r="P140" s="199">
        <f t="shared" si="11"/>
        <v>722977.92699999991</v>
      </c>
    </row>
    <row r="141" spans="1:16" s="214" customFormat="1" hidden="1" x14ac:dyDescent="0.15">
      <c r="A141" s="193"/>
      <c r="B141" s="193"/>
      <c r="C141" s="199"/>
      <c r="D141" s="204"/>
      <c r="E141" s="193"/>
      <c r="F141" s="205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10"/>
        <v>53957.093999999925</v>
      </c>
      <c r="P141" s="199">
        <f t="shared" si="11"/>
        <v>722977.92699999991</v>
      </c>
    </row>
    <row r="142" spans="1:16" s="214" customFormat="1" hidden="1" x14ac:dyDescent="0.15">
      <c r="A142" s="193"/>
      <c r="B142" s="193"/>
      <c r="C142" s="199"/>
      <c r="D142" s="200"/>
      <c r="E142" s="193"/>
      <c r="F142" s="205"/>
      <c r="G142" s="198"/>
      <c r="H142" s="199"/>
      <c r="I142" s="204"/>
      <c r="J142" s="199"/>
      <c r="K142" s="193"/>
      <c r="L142" s="193"/>
      <c r="M142" s="199"/>
      <c r="N142" s="193"/>
      <c r="O142" s="199">
        <f t="shared" si="10"/>
        <v>53957.093999999925</v>
      </c>
      <c r="P142" s="199">
        <f t="shared" si="11"/>
        <v>722977.92699999991</v>
      </c>
    </row>
    <row r="143" spans="1:16" s="214" customFormat="1" hidden="1" x14ac:dyDescent="0.15">
      <c r="A143" s="193"/>
      <c r="B143" s="193"/>
      <c r="C143" s="199"/>
      <c r="D143" s="204"/>
      <c r="E143" s="193"/>
      <c r="F143" s="203"/>
      <c r="G143" s="198"/>
      <c r="H143" s="199"/>
      <c r="I143" s="204"/>
      <c r="J143" s="199"/>
      <c r="K143" s="193"/>
      <c r="L143" s="193"/>
      <c r="M143" s="199"/>
      <c r="N143" s="193"/>
      <c r="O143" s="199">
        <f t="shared" si="10"/>
        <v>53957.093999999925</v>
      </c>
      <c r="P143" s="199">
        <f t="shared" si="11"/>
        <v>722977.92699999991</v>
      </c>
    </row>
    <row r="144" spans="1:16" s="214" customFormat="1" hidden="1" x14ac:dyDescent="0.15">
      <c r="A144" s="193"/>
      <c r="B144" s="193"/>
      <c r="C144" s="199"/>
      <c r="D144" s="204"/>
      <c r="E144" s="193"/>
      <c r="F144" s="193"/>
      <c r="G144" s="198"/>
      <c r="H144" s="199"/>
      <c r="I144" s="204"/>
      <c r="J144" s="199"/>
      <c r="K144" s="193"/>
      <c r="L144" s="193"/>
      <c r="M144" s="199"/>
      <c r="N144" s="193"/>
      <c r="O144" s="199">
        <f t="shared" si="10"/>
        <v>53957.093999999925</v>
      </c>
      <c r="P144" s="199">
        <f t="shared" si="11"/>
        <v>722977.92699999991</v>
      </c>
    </row>
    <row r="145" spans="1:16" s="214" customFormat="1" hidden="1" x14ac:dyDescent="0.15">
      <c r="A145" s="193"/>
      <c r="B145" s="193"/>
      <c r="C145" s="199"/>
      <c r="D145" s="200"/>
      <c r="E145" s="193"/>
      <c r="F145" s="193"/>
      <c r="G145" s="198"/>
      <c r="H145" s="199"/>
      <c r="I145" s="204"/>
      <c r="J145" s="199"/>
      <c r="K145" s="193"/>
      <c r="L145" s="193"/>
      <c r="M145" s="199"/>
      <c r="N145" s="193"/>
      <c r="O145" s="199">
        <f t="shared" si="10"/>
        <v>53957.093999999925</v>
      </c>
      <c r="P145" s="199">
        <f t="shared" si="11"/>
        <v>722977.92699999991</v>
      </c>
    </row>
    <row r="146" spans="1:16" s="214" customFormat="1" hidden="1" x14ac:dyDescent="0.15">
      <c r="A146" s="193"/>
      <c r="B146" s="193"/>
      <c r="C146" s="199"/>
      <c r="D146" s="200"/>
      <c r="E146" s="193"/>
      <c r="F146" s="203"/>
      <c r="G146" s="215"/>
      <c r="H146" s="199"/>
      <c r="I146" s="204"/>
      <c r="J146" s="199"/>
      <c r="K146" s="193"/>
      <c r="L146" s="193"/>
      <c r="M146" s="199"/>
      <c r="N146" s="193"/>
      <c r="O146" s="199">
        <f t="shared" si="10"/>
        <v>53957.093999999925</v>
      </c>
      <c r="P146" s="199">
        <f t="shared" si="11"/>
        <v>722977.92699999991</v>
      </c>
    </row>
    <row r="147" spans="1:16" s="214" customFormat="1" hidden="1" x14ac:dyDescent="0.15">
      <c r="A147" s="193"/>
      <c r="B147" s="193"/>
      <c r="C147" s="199"/>
      <c r="D147" s="200"/>
      <c r="E147" s="193"/>
      <c r="F147" s="203"/>
      <c r="G147" s="215"/>
      <c r="H147" s="199"/>
      <c r="I147" s="200"/>
      <c r="J147" s="199"/>
      <c r="K147" s="193"/>
      <c r="L147" s="193"/>
      <c r="M147" s="199"/>
      <c r="N147" s="193"/>
      <c r="O147" s="199">
        <f t="shared" si="10"/>
        <v>53957.093999999925</v>
      </c>
      <c r="P147" s="199">
        <f t="shared" si="11"/>
        <v>722977.92699999991</v>
      </c>
    </row>
    <row r="148" spans="1:16" hidden="1" x14ac:dyDescent="0.15">
      <c r="A148" s="193"/>
      <c r="B148" s="193"/>
      <c r="C148" s="199"/>
      <c r="D148" s="204"/>
      <c r="E148" s="193"/>
      <c r="F148" s="205"/>
      <c r="G148" s="198"/>
      <c r="H148" s="199"/>
      <c r="I148" s="204"/>
      <c r="J148" s="199"/>
      <c r="K148" s="193"/>
      <c r="L148" s="193"/>
      <c r="M148" s="199"/>
      <c r="N148" s="193"/>
      <c r="O148" s="199">
        <f t="shared" si="10"/>
        <v>53957.093999999925</v>
      </c>
      <c r="P148" s="199">
        <f t="shared" si="11"/>
        <v>722977.92699999991</v>
      </c>
    </row>
    <row r="149" spans="1:16" hidden="1" x14ac:dyDescent="0.15">
      <c r="A149" s="193"/>
      <c r="B149" s="193"/>
      <c r="C149" s="199"/>
      <c r="D149" s="204"/>
      <c r="E149" s="193"/>
      <c r="F149" s="205"/>
      <c r="G149" s="198"/>
      <c r="H149" s="199"/>
      <c r="I149" s="204"/>
      <c r="J149" s="199"/>
      <c r="K149" s="193"/>
      <c r="L149" s="193"/>
      <c r="M149" s="199"/>
      <c r="N149" s="193"/>
      <c r="O149" s="199">
        <f t="shared" si="10"/>
        <v>53957.093999999925</v>
      </c>
      <c r="P149" s="199">
        <f t="shared" si="11"/>
        <v>722977.92699999991</v>
      </c>
    </row>
    <row r="150" spans="1:16" hidden="1" x14ac:dyDescent="0.15">
      <c r="A150" s="193"/>
      <c r="B150" s="193"/>
      <c r="C150" s="199"/>
      <c r="D150" s="204"/>
      <c r="E150" s="193"/>
      <c r="F150" s="203"/>
      <c r="G150" s="198"/>
      <c r="H150" s="199"/>
      <c r="I150" s="204"/>
      <c r="J150" s="199"/>
      <c r="K150" s="193"/>
      <c r="L150" s="193"/>
      <c r="M150" s="199"/>
      <c r="N150" s="193"/>
      <c r="O150" s="199">
        <f t="shared" si="10"/>
        <v>53957.093999999925</v>
      </c>
      <c r="P150" s="199">
        <f t="shared" si="11"/>
        <v>722977.92699999991</v>
      </c>
    </row>
    <row r="151" spans="1:16" hidden="1" x14ac:dyDescent="0.15">
      <c r="A151" s="193"/>
      <c r="B151" s="193"/>
      <c r="C151" s="199"/>
      <c r="D151" s="200"/>
      <c r="E151" s="193"/>
      <c r="F151" s="193"/>
      <c r="G151" s="210"/>
      <c r="H151" s="199"/>
      <c r="I151" s="204"/>
      <c r="J151" s="199"/>
      <c r="K151" s="193"/>
      <c r="L151" s="193"/>
      <c r="M151" s="199"/>
      <c r="N151" s="193"/>
      <c r="O151" s="199">
        <f t="shared" si="10"/>
        <v>53957.093999999925</v>
      </c>
      <c r="P151" s="199">
        <f t="shared" si="11"/>
        <v>722977.92699999991</v>
      </c>
    </row>
    <row r="152" spans="1:16" hidden="1" x14ac:dyDescent="0.15">
      <c r="A152" s="193"/>
      <c r="B152" s="193"/>
      <c r="C152" s="199"/>
      <c r="D152" s="204"/>
      <c r="E152" s="193"/>
      <c r="F152" s="193"/>
      <c r="G152" s="210"/>
      <c r="H152" s="199"/>
      <c r="I152" s="204"/>
      <c r="J152" s="199"/>
      <c r="K152" s="193"/>
      <c r="L152" s="193"/>
      <c r="M152" s="199"/>
      <c r="N152" s="193"/>
      <c r="O152" s="199">
        <f t="shared" si="10"/>
        <v>53957.093999999925</v>
      </c>
      <c r="P152" s="199">
        <f t="shared" si="11"/>
        <v>722977.92699999991</v>
      </c>
    </row>
    <row r="153" spans="1:16" hidden="1" x14ac:dyDescent="0.15">
      <c r="A153" s="193"/>
      <c r="B153" s="193"/>
      <c r="C153" s="199"/>
      <c r="D153" s="200"/>
      <c r="E153" s="193"/>
      <c r="F153" s="203"/>
      <c r="G153" s="198"/>
      <c r="H153" s="199"/>
      <c r="I153" s="204"/>
      <c r="J153" s="199"/>
      <c r="K153" s="193"/>
      <c r="L153" s="193"/>
      <c r="M153" s="199"/>
      <c r="N153" s="193"/>
      <c r="O153" s="199">
        <f t="shared" si="10"/>
        <v>53957.093999999925</v>
      </c>
      <c r="P153" s="199">
        <f t="shared" si="11"/>
        <v>722977.92699999991</v>
      </c>
    </row>
    <row r="154" spans="1:16" hidden="1" x14ac:dyDescent="0.15">
      <c r="A154" s="193"/>
      <c r="B154" s="193"/>
      <c r="C154" s="199"/>
      <c r="D154" s="204"/>
      <c r="E154" s="193"/>
      <c r="F154" s="193"/>
      <c r="G154" s="210"/>
      <c r="H154" s="199"/>
      <c r="I154" s="204"/>
      <c r="J154" s="199"/>
      <c r="K154" s="211"/>
      <c r="L154" s="193"/>
      <c r="M154" s="199"/>
      <c r="N154" s="193"/>
      <c r="O154" s="199">
        <f t="shared" si="10"/>
        <v>53957.093999999925</v>
      </c>
      <c r="P154" s="199">
        <f t="shared" si="11"/>
        <v>722977.92699999991</v>
      </c>
    </row>
    <row r="155" spans="1:16" hidden="1" x14ac:dyDescent="0.15">
      <c r="A155" s="193"/>
      <c r="B155" s="193"/>
      <c r="C155" s="199"/>
      <c r="D155" s="200"/>
      <c r="E155" s="193"/>
      <c r="F155" s="193"/>
      <c r="G155" s="216"/>
      <c r="H155" s="199"/>
      <c r="I155" s="204"/>
      <c r="J155" s="199"/>
      <c r="K155" s="193"/>
      <c r="L155" s="193"/>
      <c r="M155" s="199"/>
      <c r="N155" s="193"/>
      <c r="O155" s="199">
        <f t="shared" si="10"/>
        <v>53957.093999999925</v>
      </c>
      <c r="P155" s="199">
        <f t="shared" si="11"/>
        <v>722977.92699999991</v>
      </c>
    </row>
    <row r="156" spans="1:16" hidden="1" x14ac:dyDescent="0.15">
      <c r="A156" s="193"/>
      <c r="B156" s="193"/>
      <c r="C156" s="199"/>
      <c r="D156" s="204"/>
      <c r="E156" s="193"/>
      <c r="F156" s="203"/>
      <c r="G156" s="215"/>
      <c r="H156" s="199"/>
      <c r="I156" s="204"/>
      <c r="J156" s="199"/>
      <c r="K156" s="193"/>
      <c r="L156" s="193"/>
      <c r="M156" s="199"/>
      <c r="N156" s="193"/>
      <c r="O156" s="199">
        <f t="shared" si="10"/>
        <v>53957.093999999925</v>
      </c>
      <c r="P156" s="199">
        <f t="shared" si="11"/>
        <v>722977.92699999991</v>
      </c>
    </row>
    <row r="157" spans="1:16" hidden="1" x14ac:dyDescent="0.15">
      <c r="A157" s="193"/>
      <c r="B157" s="193"/>
      <c r="C157" s="199"/>
      <c r="D157" s="204"/>
      <c r="E157" s="193"/>
      <c r="F157" s="193"/>
      <c r="G157" s="210"/>
      <c r="H157" s="199"/>
      <c r="I157" s="204"/>
      <c r="J157" s="199"/>
      <c r="K157" s="193"/>
      <c r="L157" s="193"/>
      <c r="M157" s="199"/>
      <c r="N157" s="193"/>
      <c r="O157" s="199">
        <f t="shared" si="10"/>
        <v>53957.093999999925</v>
      </c>
      <c r="P157" s="199">
        <f t="shared" si="11"/>
        <v>722977.92699999991</v>
      </c>
    </row>
    <row r="158" spans="1:16" hidden="1" x14ac:dyDescent="0.15">
      <c r="A158" s="193"/>
      <c r="B158" s="193"/>
      <c r="C158" s="199"/>
      <c r="D158" s="204"/>
      <c r="E158" s="193"/>
      <c r="F158" s="193"/>
      <c r="G158" s="210"/>
      <c r="H158" s="199"/>
      <c r="I158" s="204"/>
      <c r="J158" s="199"/>
      <c r="K158" s="193"/>
      <c r="L158" s="193"/>
      <c r="M158" s="199"/>
      <c r="N158" s="193"/>
      <c r="O158" s="199">
        <f t="shared" si="10"/>
        <v>53957.093999999925</v>
      </c>
      <c r="P158" s="199">
        <f t="shared" si="11"/>
        <v>722977.92699999991</v>
      </c>
    </row>
    <row r="159" spans="1:16" hidden="1" x14ac:dyDescent="0.15">
      <c r="A159" s="193"/>
      <c r="B159" s="193"/>
      <c r="C159" s="199"/>
      <c r="D159" s="204"/>
      <c r="E159" s="193"/>
      <c r="F159" s="203"/>
      <c r="G159" s="198"/>
      <c r="H159" s="199"/>
      <c r="I159" s="204"/>
      <c r="J159" s="199"/>
      <c r="K159" s="193"/>
      <c r="L159" s="193"/>
      <c r="M159" s="199"/>
      <c r="N159" s="193"/>
      <c r="O159" s="199">
        <f t="shared" si="10"/>
        <v>53957.093999999925</v>
      </c>
      <c r="P159" s="199">
        <f t="shared" si="11"/>
        <v>722977.92699999991</v>
      </c>
    </row>
    <row r="160" spans="1:16" hidden="1" x14ac:dyDescent="0.15">
      <c r="A160" s="193"/>
      <c r="B160" s="193"/>
      <c r="C160" s="199"/>
      <c r="D160" s="200"/>
      <c r="E160" s="193"/>
      <c r="F160" s="193"/>
      <c r="G160" s="210"/>
      <c r="H160" s="199"/>
      <c r="I160" s="204"/>
      <c r="J160" s="199"/>
      <c r="K160" s="193"/>
      <c r="L160" s="193"/>
      <c r="M160" s="199"/>
      <c r="N160" s="193"/>
      <c r="O160" s="199">
        <f t="shared" si="10"/>
        <v>53957.093999999925</v>
      </c>
      <c r="P160" s="199">
        <f t="shared" si="11"/>
        <v>722977.92699999991</v>
      </c>
    </row>
    <row r="161" spans="1:16" hidden="1" x14ac:dyDescent="0.15">
      <c r="A161" s="193"/>
      <c r="B161" s="193"/>
      <c r="C161" s="199"/>
      <c r="D161" s="204"/>
      <c r="E161" s="193"/>
      <c r="F161" s="193"/>
      <c r="G161" s="210"/>
      <c r="H161" s="199"/>
      <c r="I161" s="204"/>
      <c r="J161" s="199"/>
      <c r="K161" s="211"/>
      <c r="L161" s="193"/>
      <c r="M161" s="199"/>
      <c r="N161" s="193"/>
      <c r="O161" s="199">
        <f t="shared" si="10"/>
        <v>53957.093999999925</v>
      </c>
      <c r="P161" s="199">
        <f t="shared" si="11"/>
        <v>722977.92699999991</v>
      </c>
    </row>
    <row r="162" spans="1:16" hidden="1" x14ac:dyDescent="0.15">
      <c r="A162" s="193"/>
      <c r="B162" s="193"/>
      <c r="C162" s="199"/>
      <c r="D162" s="204"/>
      <c r="E162" s="193"/>
      <c r="F162" s="193"/>
      <c r="G162" s="210"/>
      <c r="H162" s="199"/>
      <c r="I162" s="204"/>
      <c r="J162" s="199"/>
      <c r="K162" s="211"/>
      <c r="L162" s="193"/>
      <c r="M162" s="199"/>
      <c r="N162" s="193"/>
      <c r="O162" s="199">
        <f t="shared" si="10"/>
        <v>53957.093999999925</v>
      </c>
      <c r="P162" s="199">
        <f t="shared" si="11"/>
        <v>722977.92699999991</v>
      </c>
    </row>
    <row r="163" spans="1:16" hidden="1" x14ac:dyDescent="0.15">
      <c r="A163" s="193"/>
      <c r="B163" s="193"/>
      <c r="C163" s="199"/>
      <c r="D163" s="200"/>
      <c r="E163" s="193"/>
      <c r="F163" s="205"/>
      <c r="G163" s="198"/>
      <c r="H163" s="199"/>
      <c r="I163" s="204"/>
      <c r="J163" s="199"/>
      <c r="K163" s="193"/>
      <c r="L163" s="193"/>
      <c r="M163" s="199"/>
      <c r="N163" s="193"/>
      <c r="O163" s="199">
        <f t="shared" si="10"/>
        <v>53957.093999999925</v>
      </c>
      <c r="P163" s="199">
        <f t="shared" si="11"/>
        <v>722977.92699999991</v>
      </c>
    </row>
    <row r="164" spans="1:16" hidden="1" x14ac:dyDescent="0.15">
      <c r="A164" s="193"/>
      <c r="B164" s="193"/>
      <c r="C164" s="199"/>
      <c r="D164" s="204"/>
      <c r="E164" s="193"/>
      <c r="F164" s="205"/>
      <c r="G164" s="198"/>
      <c r="H164" s="199"/>
      <c r="I164" s="204"/>
      <c r="J164" s="199"/>
      <c r="K164" s="193"/>
      <c r="L164" s="193"/>
      <c r="M164" s="199"/>
      <c r="N164" s="193"/>
      <c r="O164" s="199">
        <f t="shared" si="10"/>
        <v>53957.093999999925</v>
      </c>
      <c r="P164" s="199">
        <f t="shared" si="11"/>
        <v>722977.92699999991</v>
      </c>
    </row>
    <row r="165" spans="1:16" hidden="1" x14ac:dyDescent="0.15">
      <c r="A165" s="193"/>
      <c r="B165" s="193"/>
      <c r="C165" s="199"/>
      <c r="D165" s="204"/>
      <c r="E165" s="193"/>
      <c r="F165" s="205"/>
      <c r="G165" s="198"/>
      <c r="H165" s="199"/>
      <c r="I165" s="204"/>
      <c r="J165" s="199"/>
      <c r="K165" s="193"/>
      <c r="L165" s="193"/>
      <c r="M165" s="199"/>
      <c r="N165" s="193"/>
      <c r="O165" s="199">
        <f t="shared" si="10"/>
        <v>53957.093999999925</v>
      </c>
      <c r="P165" s="199">
        <f t="shared" si="11"/>
        <v>722977.92699999991</v>
      </c>
    </row>
    <row r="166" spans="1:16" hidden="1" x14ac:dyDescent="0.15">
      <c r="A166" s="193"/>
      <c r="B166" s="193"/>
      <c r="C166" s="199"/>
      <c r="D166" s="204"/>
      <c r="E166" s="193"/>
      <c r="F166" s="205"/>
      <c r="G166" s="198"/>
      <c r="H166" s="199"/>
      <c r="I166" s="204"/>
      <c r="J166" s="199"/>
      <c r="K166" s="193"/>
      <c r="L166" s="193"/>
      <c r="M166" s="199"/>
      <c r="N166" s="193"/>
      <c r="O166" s="199">
        <f t="shared" si="10"/>
        <v>53957.093999999925</v>
      </c>
      <c r="P166" s="199">
        <f t="shared" si="11"/>
        <v>722977.92699999991</v>
      </c>
    </row>
    <row r="167" spans="1:16" hidden="1" x14ac:dyDescent="0.15">
      <c r="A167" s="193"/>
      <c r="B167" s="193"/>
      <c r="C167" s="199"/>
      <c r="D167" s="204"/>
      <c r="E167" s="193"/>
      <c r="F167" s="205"/>
      <c r="G167" s="198"/>
      <c r="H167" s="199"/>
      <c r="I167" s="200"/>
      <c r="J167" s="199"/>
      <c r="K167" s="193"/>
      <c r="L167" s="193"/>
      <c r="M167" s="199"/>
      <c r="N167" s="193"/>
      <c r="O167" s="199">
        <f t="shared" si="10"/>
        <v>53957.093999999925</v>
      </c>
      <c r="P167" s="199">
        <f t="shared" si="11"/>
        <v>722977.92699999991</v>
      </c>
    </row>
    <row r="168" spans="1:16" hidden="1" x14ac:dyDescent="0.15">
      <c r="A168" s="193"/>
      <c r="B168" s="193"/>
      <c r="C168" s="199"/>
      <c r="D168" s="204"/>
      <c r="E168" s="193"/>
      <c r="F168" s="205"/>
      <c r="G168" s="198"/>
      <c r="H168" s="199"/>
      <c r="I168" s="204"/>
      <c r="J168" s="199"/>
      <c r="K168" s="193"/>
      <c r="L168" s="193"/>
      <c r="M168" s="199"/>
      <c r="N168" s="193"/>
      <c r="O168" s="199">
        <f t="shared" si="10"/>
        <v>53957.093999999925</v>
      </c>
      <c r="P168" s="199">
        <f t="shared" si="11"/>
        <v>722977.92699999991</v>
      </c>
    </row>
    <row r="169" spans="1:16" hidden="1" x14ac:dyDescent="0.15">
      <c r="A169" s="193"/>
      <c r="B169" s="193"/>
      <c r="C169" s="199"/>
      <c r="D169" s="204"/>
      <c r="E169" s="193"/>
      <c r="F169" s="217"/>
      <c r="G169" s="198"/>
      <c r="H169" s="199"/>
      <c r="I169" s="204"/>
      <c r="J169" s="199"/>
      <c r="K169" s="193"/>
      <c r="L169" s="193"/>
      <c r="M169" s="199"/>
      <c r="N169" s="193"/>
      <c r="O169" s="199">
        <f t="shared" si="10"/>
        <v>53957.093999999925</v>
      </c>
      <c r="P169" s="199">
        <f t="shared" si="11"/>
        <v>722977.92699999991</v>
      </c>
    </row>
    <row r="170" spans="1:16" hidden="1" x14ac:dyDescent="0.15">
      <c r="A170" s="193"/>
      <c r="B170" s="193"/>
      <c r="C170" s="199"/>
      <c r="D170" s="204"/>
      <c r="E170" s="193"/>
      <c r="F170" s="217"/>
      <c r="G170" s="198"/>
      <c r="H170" s="199"/>
      <c r="I170" s="200"/>
      <c r="J170" s="199"/>
      <c r="K170" s="193"/>
      <c r="L170" s="193"/>
      <c r="M170" s="199"/>
      <c r="N170" s="193"/>
      <c r="O170" s="199">
        <f t="shared" si="10"/>
        <v>53957.093999999925</v>
      </c>
      <c r="P170" s="199">
        <f t="shared" si="11"/>
        <v>722977.92699999991</v>
      </c>
    </row>
    <row r="171" spans="1:16" hidden="1" x14ac:dyDescent="0.15">
      <c r="A171" s="193"/>
      <c r="B171" s="193"/>
      <c r="C171" s="199"/>
      <c r="D171" s="204"/>
      <c r="E171" s="193"/>
      <c r="F171" s="205"/>
      <c r="G171" s="198"/>
      <c r="H171" s="199"/>
      <c r="I171" s="204"/>
      <c r="J171" s="199"/>
      <c r="K171" s="193"/>
      <c r="L171" s="193"/>
      <c r="M171" s="199"/>
      <c r="N171" s="193"/>
      <c r="O171" s="199">
        <f t="shared" ref="O171:O213" si="12">+O170-J171-M171</f>
        <v>53957.093999999925</v>
      </c>
      <c r="P171" s="199">
        <f t="shared" ref="P171:P213" si="13">P170+H171-J171-M171</f>
        <v>722977.92699999991</v>
      </c>
    </row>
    <row r="172" spans="1:16" hidden="1" x14ac:dyDescent="0.15">
      <c r="A172" s="193"/>
      <c r="B172" s="193"/>
      <c r="C172" s="199"/>
      <c r="D172" s="200"/>
      <c r="E172" s="193"/>
      <c r="F172" s="203"/>
      <c r="G172" s="215"/>
      <c r="H172" s="199"/>
      <c r="I172" s="204"/>
      <c r="J172" s="199"/>
      <c r="K172" s="193"/>
      <c r="L172" s="193"/>
      <c r="M172" s="199"/>
      <c r="N172" s="193"/>
      <c r="O172" s="199">
        <f t="shared" si="12"/>
        <v>53957.093999999925</v>
      </c>
      <c r="P172" s="199">
        <f t="shared" si="13"/>
        <v>722977.92699999991</v>
      </c>
    </row>
    <row r="173" spans="1:16" hidden="1" x14ac:dyDescent="0.15">
      <c r="A173" s="193"/>
      <c r="B173" s="193"/>
      <c r="C173" s="199"/>
      <c r="D173" s="204"/>
      <c r="E173" s="193"/>
      <c r="F173" s="203"/>
      <c r="G173" s="215"/>
      <c r="H173" s="199"/>
      <c r="I173" s="204"/>
      <c r="J173" s="199"/>
      <c r="K173" s="193"/>
      <c r="L173" s="193"/>
      <c r="M173" s="199"/>
      <c r="N173" s="193"/>
      <c r="O173" s="199">
        <f t="shared" si="12"/>
        <v>53957.093999999925</v>
      </c>
      <c r="P173" s="199">
        <f t="shared" si="13"/>
        <v>722977.92699999991</v>
      </c>
    </row>
    <row r="174" spans="1:16" hidden="1" x14ac:dyDescent="0.15">
      <c r="A174" s="193"/>
      <c r="B174" s="193"/>
      <c r="C174" s="199"/>
      <c r="D174" s="204"/>
      <c r="E174" s="193"/>
      <c r="F174" s="203"/>
      <c r="G174" s="215"/>
      <c r="H174" s="199"/>
      <c r="I174" s="204"/>
      <c r="J174" s="199"/>
      <c r="K174" s="193"/>
      <c r="L174" s="193"/>
      <c r="M174" s="199"/>
      <c r="N174" s="193"/>
      <c r="O174" s="199">
        <f t="shared" si="12"/>
        <v>53957.093999999925</v>
      </c>
      <c r="P174" s="199">
        <f t="shared" si="13"/>
        <v>722977.92699999991</v>
      </c>
    </row>
    <row r="175" spans="1:16" hidden="1" x14ac:dyDescent="0.15">
      <c r="A175" s="193"/>
      <c r="B175" s="193"/>
      <c r="C175" s="199"/>
      <c r="D175" s="204"/>
      <c r="E175" s="193"/>
      <c r="F175" s="203"/>
      <c r="G175" s="215"/>
      <c r="H175" s="199"/>
      <c r="I175" s="204"/>
      <c r="J175" s="199"/>
      <c r="K175" s="193"/>
      <c r="L175" s="193"/>
      <c r="M175" s="199"/>
      <c r="N175" s="193"/>
      <c r="O175" s="199">
        <f t="shared" si="12"/>
        <v>53957.093999999925</v>
      </c>
      <c r="P175" s="199">
        <f t="shared" si="13"/>
        <v>722977.92699999991</v>
      </c>
    </row>
    <row r="176" spans="1:16" hidden="1" x14ac:dyDescent="0.15">
      <c r="A176" s="193"/>
      <c r="B176" s="193"/>
      <c r="C176" s="199"/>
      <c r="D176" s="204"/>
      <c r="E176" s="193"/>
      <c r="F176" s="193"/>
      <c r="G176" s="210"/>
      <c r="H176" s="199"/>
      <c r="I176" s="204"/>
      <c r="J176" s="199"/>
      <c r="K176" s="205"/>
      <c r="L176" s="193"/>
      <c r="M176" s="199"/>
      <c r="N176" s="193"/>
      <c r="O176" s="199">
        <f t="shared" si="12"/>
        <v>53957.093999999925</v>
      </c>
      <c r="P176" s="199">
        <f t="shared" si="13"/>
        <v>722977.92699999991</v>
      </c>
    </row>
    <row r="177" spans="1:16" hidden="1" x14ac:dyDescent="0.15">
      <c r="A177" s="193"/>
      <c r="B177" s="193"/>
      <c r="C177" s="199"/>
      <c r="D177" s="204"/>
      <c r="E177" s="193"/>
      <c r="F177" s="217"/>
      <c r="G177" s="218"/>
      <c r="H177" s="199"/>
      <c r="I177" s="204"/>
      <c r="J177" s="199"/>
      <c r="K177" s="193"/>
      <c r="L177" s="193"/>
      <c r="M177" s="199"/>
      <c r="N177" s="193"/>
      <c r="O177" s="199">
        <f t="shared" si="12"/>
        <v>53957.093999999925</v>
      </c>
      <c r="P177" s="199">
        <f t="shared" si="13"/>
        <v>722977.92699999991</v>
      </c>
    </row>
    <row r="178" spans="1:16" hidden="1" x14ac:dyDescent="0.15">
      <c r="A178" s="193"/>
      <c r="B178" s="193"/>
      <c r="C178" s="199"/>
      <c r="D178" s="204"/>
      <c r="E178" s="193"/>
      <c r="F178" s="193"/>
      <c r="G178" s="210"/>
      <c r="H178" s="199"/>
      <c r="I178" s="204"/>
      <c r="J178" s="199"/>
      <c r="K178" s="193"/>
      <c r="L178" s="193"/>
      <c r="M178" s="199"/>
      <c r="N178" s="193"/>
      <c r="O178" s="199">
        <f t="shared" si="12"/>
        <v>53957.093999999925</v>
      </c>
      <c r="P178" s="199">
        <f t="shared" si="13"/>
        <v>722977.92699999991</v>
      </c>
    </row>
    <row r="179" spans="1:16" hidden="1" x14ac:dyDescent="0.15">
      <c r="A179" s="193"/>
      <c r="B179" s="193"/>
      <c r="C179" s="199"/>
      <c r="D179" s="204"/>
      <c r="E179" s="193"/>
      <c r="F179" s="193"/>
      <c r="G179" s="210"/>
      <c r="H179" s="199"/>
      <c r="I179" s="204"/>
      <c r="J179" s="199"/>
      <c r="K179" s="193"/>
      <c r="L179" s="193"/>
      <c r="M179" s="199"/>
      <c r="N179" s="193"/>
      <c r="O179" s="199">
        <f t="shared" si="12"/>
        <v>53957.093999999925</v>
      </c>
      <c r="P179" s="199">
        <f t="shared" si="13"/>
        <v>722977.92699999991</v>
      </c>
    </row>
    <row r="180" spans="1:16" hidden="1" x14ac:dyDescent="0.15">
      <c r="A180" s="193"/>
      <c r="B180" s="193"/>
      <c r="C180" s="199"/>
      <c r="D180" s="204"/>
      <c r="E180" s="193"/>
      <c r="F180" s="193"/>
      <c r="G180" s="210"/>
      <c r="H180" s="199"/>
      <c r="I180" s="204"/>
      <c r="J180" s="199"/>
      <c r="K180" s="193"/>
      <c r="L180" s="193"/>
      <c r="M180" s="199"/>
      <c r="N180" s="193"/>
      <c r="O180" s="199">
        <f t="shared" si="12"/>
        <v>53957.093999999925</v>
      </c>
      <c r="P180" s="199">
        <f t="shared" si="13"/>
        <v>722977.92699999991</v>
      </c>
    </row>
    <row r="181" spans="1:16" hidden="1" x14ac:dyDescent="0.15">
      <c r="A181" s="193"/>
      <c r="B181" s="193"/>
      <c r="C181" s="199"/>
      <c r="D181" s="204"/>
      <c r="E181" s="193"/>
      <c r="F181" s="203"/>
      <c r="G181" s="218"/>
      <c r="H181" s="199"/>
      <c r="I181" s="204"/>
      <c r="J181" s="199"/>
      <c r="K181" s="193"/>
      <c r="L181" s="193"/>
      <c r="M181" s="199"/>
      <c r="N181" s="193"/>
      <c r="O181" s="199">
        <f t="shared" si="12"/>
        <v>53957.093999999925</v>
      </c>
      <c r="P181" s="199">
        <f t="shared" si="13"/>
        <v>722977.92699999991</v>
      </c>
    </row>
    <row r="182" spans="1:16" hidden="1" x14ac:dyDescent="0.15">
      <c r="A182" s="193"/>
      <c r="B182" s="193"/>
      <c r="C182" s="199"/>
      <c r="D182" s="204"/>
      <c r="E182" s="193"/>
      <c r="F182" s="205"/>
      <c r="G182" s="198"/>
      <c r="H182" s="199"/>
      <c r="I182" s="204"/>
      <c r="J182" s="199"/>
      <c r="K182" s="205"/>
      <c r="L182" s="193"/>
      <c r="M182" s="199"/>
      <c r="N182" s="193"/>
      <c r="O182" s="199">
        <f t="shared" si="12"/>
        <v>53957.093999999925</v>
      </c>
      <c r="P182" s="199">
        <f t="shared" si="13"/>
        <v>722977.92699999991</v>
      </c>
    </row>
    <row r="183" spans="1:16" hidden="1" x14ac:dyDescent="0.15">
      <c r="A183" s="193"/>
      <c r="B183" s="193"/>
      <c r="C183" s="199"/>
      <c r="D183" s="204"/>
      <c r="E183" s="193"/>
      <c r="F183" s="205"/>
      <c r="G183" s="198"/>
      <c r="H183" s="199"/>
      <c r="I183" s="204"/>
      <c r="J183" s="199"/>
      <c r="K183" s="193"/>
      <c r="L183" s="193"/>
      <c r="M183" s="199"/>
      <c r="N183" s="205"/>
      <c r="O183" s="199">
        <f t="shared" si="12"/>
        <v>53957.093999999925</v>
      </c>
      <c r="P183" s="199">
        <f t="shared" si="13"/>
        <v>722977.92699999991</v>
      </c>
    </row>
    <row r="184" spans="1:16" hidden="1" x14ac:dyDescent="0.15">
      <c r="A184" s="193"/>
      <c r="B184" s="193"/>
      <c r="C184" s="199"/>
      <c r="D184" s="204"/>
      <c r="E184" s="193"/>
      <c r="F184" s="217"/>
      <c r="G184" s="218"/>
      <c r="H184" s="199"/>
      <c r="I184" s="204"/>
      <c r="J184" s="199"/>
      <c r="K184" s="193"/>
      <c r="L184" s="193"/>
      <c r="M184" s="199"/>
      <c r="N184" s="193"/>
      <c r="O184" s="199">
        <f t="shared" si="12"/>
        <v>53957.093999999925</v>
      </c>
      <c r="P184" s="199">
        <f t="shared" si="13"/>
        <v>722977.92699999991</v>
      </c>
    </row>
    <row r="185" spans="1:16" hidden="1" x14ac:dyDescent="0.15">
      <c r="A185" s="193"/>
      <c r="B185" s="193"/>
      <c r="C185" s="199"/>
      <c r="D185" s="204"/>
      <c r="E185" s="193"/>
      <c r="F185" s="207"/>
      <c r="G185" s="198"/>
      <c r="H185" s="199"/>
      <c r="I185" s="204"/>
      <c r="J185" s="199"/>
      <c r="K185" s="203"/>
      <c r="L185" s="193"/>
      <c r="M185" s="199"/>
      <c r="N185" s="193"/>
      <c r="O185" s="199">
        <f t="shared" si="12"/>
        <v>53957.093999999925</v>
      </c>
      <c r="P185" s="199">
        <f t="shared" si="13"/>
        <v>722977.92699999991</v>
      </c>
    </row>
    <row r="186" spans="1:16" hidden="1" x14ac:dyDescent="0.15">
      <c r="A186" s="193"/>
      <c r="B186" s="193"/>
      <c r="C186" s="199"/>
      <c r="D186" s="204"/>
      <c r="E186" s="193"/>
      <c r="F186" s="207"/>
      <c r="G186" s="198"/>
      <c r="H186" s="199"/>
      <c r="I186" s="204"/>
      <c r="J186" s="199"/>
      <c r="K186" s="203"/>
      <c r="L186" s="193"/>
      <c r="M186" s="199"/>
      <c r="N186" s="203"/>
      <c r="O186" s="199">
        <f t="shared" si="12"/>
        <v>53957.093999999925</v>
      </c>
      <c r="P186" s="199">
        <f t="shared" si="13"/>
        <v>722977.92699999991</v>
      </c>
    </row>
    <row r="187" spans="1:16" hidden="1" x14ac:dyDescent="0.15">
      <c r="A187" s="193"/>
      <c r="B187" s="193"/>
      <c r="C187" s="199"/>
      <c r="D187" s="204"/>
      <c r="E187" s="193"/>
      <c r="F187" s="207"/>
      <c r="G187" s="198"/>
      <c r="H187" s="199"/>
      <c r="I187" s="204"/>
      <c r="J187" s="199"/>
      <c r="K187" s="203"/>
      <c r="L187" s="193"/>
      <c r="M187" s="199"/>
      <c r="N187" s="203"/>
      <c r="O187" s="199">
        <f t="shared" si="12"/>
        <v>53957.093999999925</v>
      </c>
      <c r="P187" s="199">
        <f t="shared" si="13"/>
        <v>722977.92699999991</v>
      </c>
    </row>
    <row r="188" spans="1:16" hidden="1" x14ac:dyDescent="0.15">
      <c r="A188" s="193"/>
      <c r="B188" s="193"/>
      <c r="C188" s="199"/>
      <c r="D188" s="204"/>
      <c r="E188" s="193"/>
      <c r="F188" s="207"/>
      <c r="G188" s="198"/>
      <c r="H188" s="199"/>
      <c r="I188" s="204"/>
      <c r="J188" s="199"/>
      <c r="K188" s="193"/>
      <c r="L188" s="193"/>
      <c r="M188" s="199"/>
      <c r="N188" s="203"/>
      <c r="O188" s="199">
        <f t="shared" si="12"/>
        <v>53957.093999999925</v>
      </c>
      <c r="P188" s="199">
        <f t="shared" si="13"/>
        <v>722977.92699999991</v>
      </c>
    </row>
    <row r="189" spans="1:16" hidden="1" x14ac:dyDescent="0.15">
      <c r="A189" s="193"/>
      <c r="B189" s="193"/>
      <c r="C189" s="199"/>
      <c r="D189" s="204"/>
      <c r="E189" s="193"/>
      <c r="F189" s="217"/>
      <c r="G189" s="218"/>
      <c r="H189" s="199"/>
      <c r="I189" s="204"/>
      <c r="J189" s="199"/>
      <c r="K189" s="203"/>
      <c r="L189" s="193"/>
      <c r="M189" s="199"/>
      <c r="N189" s="203"/>
      <c r="O189" s="199">
        <f t="shared" si="12"/>
        <v>53957.093999999925</v>
      </c>
      <c r="P189" s="199">
        <f t="shared" si="13"/>
        <v>722977.92699999991</v>
      </c>
    </row>
    <row r="190" spans="1:16" hidden="1" x14ac:dyDescent="0.15">
      <c r="A190" s="193"/>
      <c r="B190" s="193"/>
      <c r="C190" s="199"/>
      <c r="D190" s="204"/>
      <c r="E190" s="193"/>
      <c r="F190" s="193"/>
      <c r="G190" s="210"/>
      <c r="H190" s="199"/>
      <c r="I190" s="204"/>
      <c r="J190" s="199"/>
      <c r="K190" s="205"/>
      <c r="L190" s="193"/>
      <c r="M190" s="199"/>
      <c r="N190" s="203"/>
      <c r="O190" s="199">
        <f t="shared" si="12"/>
        <v>53957.093999999925</v>
      </c>
      <c r="P190" s="199">
        <f t="shared" si="13"/>
        <v>722977.92699999991</v>
      </c>
    </row>
    <row r="191" spans="1:16" hidden="1" x14ac:dyDescent="0.15">
      <c r="A191" s="193"/>
      <c r="B191" s="193"/>
      <c r="C191" s="199"/>
      <c r="D191" s="204"/>
      <c r="E191" s="193"/>
      <c r="F191" s="193"/>
      <c r="G191" s="210"/>
      <c r="H191" s="199"/>
      <c r="I191" s="204"/>
      <c r="J191" s="199"/>
      <c r="K191" s="205"/>
      <c r="L191" s="193"/>
      <c r="M191" s="199"/>
      <c r="N191" s="203"/>
      <c r="O191" s="199">
        <f t="shared" si="12"/>
        <v>53957.093999999925</v>
      </c>
      <c r="P191" s="199">
        <f t="shared" si="13"/>
        <v>722977.92699999991</v>
      </c>
    </row>
    <row r="192" spans="1:16" hidden="1" x14ac:dyDescent="0.15">
      <c r="A192" s="193"/>
      <c r="B192" s="193"/>
      <c r="C192" s="199"/>
      <c r="D192" s="204"/>
      <c r="E192" s="193"/>
      <c r="F192" s="205"/>
      <c r="G192" s="218"/>
      <c r="H192" s="199"/>
      <c r="I192" s="204"/>
      <c r="J192" s="199"/>
      <c r="K192" s="203"/>
      <c r="L192" s="193"/>
      <c r="M192" s="199"/>
      <c r="N192" s="203"/>
      <c r="O192" s="199">
        <f t="shared" si="12"/>
        <v>53957.093999999925</v>
      </c>
      <c r="P192" s="199">
        <f t="shared" si="13"/>
        <v>722977.92699999991</v>
      </c>
    </row>
    <row r="193" spans="1:16" hidden="1" x14ac:dyDescent="0.15">
      <c r="A193" s="193"/>
      <c r="B193" s="193"/>
      <c r="C193" s="199"/>
      <c r="D193" s="204"/>
      <c r="E193" s="193"/>
      <c r="F193" s="205"/>
      <c r="G193" s="198"/>
      <c r="H193" s="199"/>
      <c r="I193" s="204"/>
      <c r="J193" s="199"/>
      <c r="K193" s="193"/>
      <c r="L193" s="193"/>
      <c r="M193" s="199"/>
      <c r="N193" s="203"/>
      <c r="O193" s="199">
        <f t="shared" si="12"/>
        <v>53957.093999999925</v>
      </c>
      <c r="P193" s="199">
        <f t="shared" si="13"/>
        <v>722977.92699999991</v>
      </c>
    </row>
    <row r="194" spans="1:16" hidden="1" x14ac:dyDescent="0.15">
      <c r="A194" s="193"/>
      <c r="B194" s="193"/>
      <c r="C194" s="199"/>
      <c r="D194" s="204"/>
      <c r="E194" s="193"/>
      <c r="F194" s="205"/>
      <c r="G194" s="198"/>
      <c r="H194" s="199"/>
      <c r="I194" s="204"/>
      <c r="J194" s="199"/>
      <c r="K194" s="193"/>
      <c r="L194" s="193"/>
      <c r="M194" s="199"/>
      <c r="N194" s="193"/>
      <c r="O194" s="199">
        <f t="shared" si="12"/>
        <v>53957.093999999925</v>
      </c>
      <c r="P194" s="199">
        <f t="shared" si="13"/>
        <v>722977.92699999991</v>
      </c>
    </row>
    <row r="195" spans="1:16" hidden="1" x14ac:dyDescent="0.15">
      <c r="A195" s="193"/>
      <c r="B195" s="193"/>
      <c r="C195" s="199"/>
      <c r="D195" s="204"/>
      <c r="E195" s="193"/>
      <c r="F195" s="217"/>
      <c r="G195" s="218"/>
      <c r="H195" s="199"/>
      <c r="I195" s="204"/>
      <c r="J195" s="199"/>
      <c r="K195" s="203"/>
      <c r="L195" s="193"/>
      <c r="M195" s="199"/>
      <c r="N195" s="203"/>
      <c r="O195" s="199">
        <f t="shared" si="12"/>
        <v>53957.093999999925</v>
      </c>
      <c r="P195" s="199">
        <f t="shared" si="13"/>
        <v>722977.92699999991</v>
      </c>
    </row>
    <row r="196" spans="1:16" hidden="1" x14ac:dyDescent="0.15">
      <c r="A196" s="193"/>
      <c r="B196" s="193"/>
      <c r="C196" s="199"/>
      <c r="D196" s="204"/>
      <c r="E196" s="193"/>
      <c r="F196" s="217"/>
      <c r="G196" s="215"/>
      <c r="H196" s="199"/>
      <c r="I196" s="204"/>
      <c r="J196" s="199"/>
      <c r="K196" s="203"/>
      <c r="L196" s="193"/>
      <c r="M196" s="199"/>
      <c r="N196" s="203"/>
      <c r="O196" s="199">
        <f t="shared" si="12"/>
        <v>53957.093999999925</v>
      </c>
      <c r="P196" s="199">
        <f t="shared" si="13"/>
        <v>722977.92699999991</v>
      </c>
    </row>
    <row r="197" spans="1:16" hidden="1" x14ac:dyDescent="0.15">
      <c r="A197" s="193"/>
      <c r="B197" s="193"/>
      <c r="C197" s="199"/>
      <c r="D197" s="204"/>
      <c r="E197" s="193"/>
      <c r="F197" s="217"/>
      <c r="G197" s="215"/>
      <c r="H197" s="199"/>
      <c r="I197" s="204"/>
      <c r="J197" s="199"/>
      <c r="K197" s="193"/>
      <c r="L197" s="193"/>
      <c r="M197" s="199"/>
      <c r="N197" s="203"/>
      <c r="O197" s="199">
        <f t="shared" si="12"/>
        <v>53957.093999999925</v>
      </c>
      <c r="P197" s="199">
        <f t="shared" si="13"/>
        <v>722977.92699999991</v>
      </c>
    </row>
    <row r="198" spans="1:16" hidden="1" x14ac:dyDescent="0.15">
      <c r="A198" s="193"/>
      <c r="B198" s="193"/>
      <c r="C198" s="199"/>
      <c r="D198" s="204"/>
      <c r="E198" s="193"/>
      <c r="F198" s="217"/>
      <c r="G198" s="218"/>
      <c r="H198" s="199"/>
      <c r="I198" s="204"/>
      <c r="J198" s="199"/>
      <c r="K198" s="203"/>
      <c r="L198" s="193"/>
      <c r="M198" s="199"/>
      <c r="N198" s="203"/>
      <c r="O198" s="199">
        <f t="shared" si="12"/>
        <v>53957.093999999925</v>
      </c>
      <c r="P198" s="199">
        <f t="shared" si="13"/>
        <v>722977.92699999991</v>
      </c>
    </row>
    <row r="199" spans="1:16" hidden="1" x14ac:dyDescent="0.15">
      <c r="A199" s="193"/>
      <c r="B199" s="193"/>
      <c r="C199" s="199"/>
      <c r="D199" s="204"/>
      <c r="E199" s="193"/>
      <c r="F199" s="193"/>
      <c r="G199" s="198"/>
      <c r="H199" s="199"/>
      <c r="I199" s="204"/>
      <c r="J199" s="199"/>
      <c r="K199" s="193"/>
      <c r="L199" s="193"/>
      <c r="M199" s="199"/>
      <c r="N199" s="203"/>
      <c r="O199" s="199">
        <f t="shared" si="12"/>
        <v>53957.093999999925</v>
      </c>
      <c r="P199" s="199">
        <f t="shared" si="13"/>
        <v>722977.92699999991</v>
      </c>
    </row>
    <row r="200" spans="1:16" hidden="1" x14ac:dyDescent="0.15">
      <c r="A200" s="193"/>
      <c r="B200" s="193"/>
      <c r="C200" s="199"/>
      <c r="D200" s="204"/>
      <c r="E200" s="193"/>
      <c r="F200" s="193"/>
      <c r="G200" s="198"/>
      <c r="H200" s="199"/>
      <c r="I200" s="204"/>
      <c r="J200" s="199"/>
      <c r="K200" s="193"/>
      <c r="L200" s="193"/>
      <c r="M200" s="199"/>
      <c r="N200" s="203"/>
      <c r="O200" s="199">
        <f t="shared" si="12"/>
        <v>53957.093999999925</v>
      </c>
      <c r="P200" s="199">
        <f t="shared" si="13"/>
        <v>722977.92699999991</v>
      </c>
    </row>
    <row r="201" spans="1:16" hidden="1" x14ac:dyDescent="0.15">
      <c r="A201" s="193"/>
      <c r="B201" s="193"/>
      <c r="C201" s="199"/>
      <c r="D201" s="204"/>
      <c r="E201" s="193"/>
      <c r="F201" s="217"/>
      <c r="G201" s="218"/>
      <c r="H201" s="199"/>
      <c r="I201" s="204"/>
      <c r="J201" s="199"/>
      <c r="K201" s="203"/>
      <c r="L201" s="193"/>
      <c r="M201" s="199"/>
      <c r="N201" s="203"/>
      <c r="O201" s="199">
        <f t="shared" si="12"/>
        <v>53957.093999999925</v>
      </c>
      <c r="P201" s="199">
        <f t="shared" si="13"/>
        <v>722977.92699999991</v>
      </c>
    </row>
    <row r="202" spans="1:16" hidden="1" x14ac:dyDescent="0.15">
      <c r="A202" s="193"/>
      <c r="B202" s="193"/>
      <c r="C202" s="199"/>
      <c r="D202" s="204"/>
      <c r="E202" s="193"/>
      <c r="F202" s="217"/>
      <c r="G202" s="198"/>
      <c r="H202" s="199"/>
      <c r="I202" s="204"/>
      <c r="J202" s="199"/>
      <c r="K202" s="193"/>
      <c r="L202" s="193"/>
      <c r="M202" s="199"/>
      <c r="N202" s="203"/>
      <c r="O202" s="199">
        <f t="shared" si="12"/>
        <v>53957.093999999925</v>
      </c>
      <c r="P202" s="199">
        <f t="shared" si="13"/>
        <v>722977.92699999991</v>
      </c>
    </row>
    <row r="203" spans="1:16" hidden="1" x14ac:dyDescent="0.15">
      <c r="A203" s="193"/>
      <c r="B203" s="193"/>
      <c r="C203" s="199"/>
      <c r="D203" s="204"/>
      <c r="E203" s="193"/>
      <c r="F203" s="217"/>
      <c r="G203" s="198"/>
      <c r="H203" s="199"/>
      <c r="I203" s="204"/>
      <c r="J203" s="199"/>
      <c r="K203" s="193"/>
      <c r="L203" s="193"/>
      <c r="M203" s="199"/>
      <c r="N203" s="203"/>
      <c r="O203" s="199">
        <f t="shared" si="12"/>
        <v>53957.093999999925</v>
      </c>
      <c r="P203" s="199">
        <f t="shared" si="13"/>
        <v>722977.92699999991</v>
      </c>
    </row>
    <row r="204" spans="1:16" hidden="1" x14ac:dyDescent="0.15">
      <c r="A204" s="193"/>
      <c r="B204" s="193"/>
      <c r="C204" s="199"/>
      <c r="D204" s="204"/>
      <c r="E204" s="193"/>
      <c r="F204" s="203"/>
      <c r="G204" s="218"/>
      <c r="H204" s="199"/>
      <c r="I204" s="204"/>
      <c r="J204" s="199"/>
      <c r="K204" s="203"/>
      <c r="L204" s="193"/>
      <c r="M204" s="199"/>
      <c r="N204" s="203"/>
      <c r="O204" s="199">
        <f t="shared" si="12"/>
        <v>53957.093999999925</v>
      </c>
      <c r="P204" s="199">
        <f t="shared" si="13"/>
        <v>722977.92699999991</v>
      </c>
    </row>
    <row r="205" spans="1:16" hidden="1" x14ac:dyDescent="0.15">
      <c r="A205" s="193"/>
      <c r="B205" s="193"/>
      <c r="C205" s="199"/>
      <c r="D205" s="204"/>
      <c r="E205" s="193"/>
      <c r="F205" s="203"/>
      <c r="G205" s="219"/>
      <c r="H205" s="199"/>
      <c r="I205" s="204"/>
      <c r="J205" s="199"/>
      <c r="K205" s="193"/>
      <c r="L205" s="193"/>
      <c r="M205" s="199"/>
      <c r="N205" s="203"/>
      <c r="O205" s="199">
        <f t="shared" si="12"/>
        <v>53957.093999999925</v>
      </c>
      <c r="P205" s="199">
        <f t="shared" si="13"/>
        <v>722977.92699999991</v>
      </c>
    </row>
    <row r="206" spans="1:16" hidden="1" x14ac:dyDescent="0.15">
      <c r="A206" s="193"/>
      <c r="B206" s="193"/>
      <c r="C206" s="199"/>
      <c r="D206" s="204"/>
      <c r="E206" s="193"/>
      <c r="F206" s="203"/>
      <c r="G206" s="219"/>
      <c r="H206" s="199"/>
      <c r="I206" s="204"/>
      <c r="J206" s="199"/>
      <c r="K206" s="203"/>
      <c r="L206" s="193"/>
      <c r="M206" s="199"/>
      <c r="N206" s="203"/>
      <c r="O206" s="199">
        <f t="shared" si="12"/>
        <v>53957.093999999925</v>
      </c>
      <c r="P206" s="199">
        <f t="shared" si="13"/>
        <v>722977.92699999991</v>
      </c>
    </row>
    <row r="207" spans="1:16" hidden="1" x14ac:dyDescent="0.15">
      <c r="A207" s="193"/>
      <c r="B207" s="193"/>
      <c r="C207" s="199"/>
      <c r="D207" s="204"/>
      <c r="E207" s="193"/>
      <c r="F207" s="203"/>
      <c r="G207" s="219"/>
      <c r="H207" s="199"/>
      <c r="I207" s="204"/>
      <c r="J207" s="199"/>
      <c r="K207" s="193"/>
      <c r="L207" s="193"/>
      <c r="M207" s="199"/>
      <c r="N207" s="203"/>
      <c r="O207" s="199">
        <f t="shared" si="12"/>
        <v>53957.093999999925</v>
      </c>
      <c r="P207" s="199">
        <f t="shared" si="13"/>
        <v>722977.92699999991</v>
      </c>
    </row>
    <row r="208" spans="1:16" hidden="1" x14ac:dyDescent="0.15">
      <c r="A208" s="193"/>
      <c r="B208" s="193"/>
      <c r="C208" s="199"/>
      <c r="D208" s="204"/>
      <c r="E208" s="193"/>
      <c r="F208" s="193"/>
      <c r="G208" s="198"/>
      <c r="H208" s="199"/>
      <c r="I208" s="204"/>
      <c r="J208" s="199"/>
      <c r="K208" s="193"/>
      <c r="L208" s="193"/>
      <c r="M208" s="199"/>
      <c r="N208" s="203"/>
      <c r="O208" s="199">
        <f t="shared" si="12"/>
        <v>53957.093999999925</v>
      </c>
      <c r="P208" s="199">
        <f t="shared" si="13"/>
        <v>722977.92699999991</v>
      </c>
    </row>
    <row r="209" spans="1:17" hidden="1" x14ac:dyDescent="0.15">
      <c r="A209" s="193"/>
      <c r="B209" s="193"/>
      <c r="C209" s="199"/>
      <c r="D209" s="204"/>
      <c r="E209" s="193"/>
      <c r="F209" s="203"/>
      <c r="G209" s="219"/>
      <c r="H209" s="199"/>
      <c r="I209" s="204"/>
      <c r="J209" s="199"/>
      <c r="K209" s="193"/>
      <c r="L209" s="193"/>
      <c r="M209" s="199"/>
      <c r="N209" s="193"/>
      <c r="O209" s="199">
        <f t="shared" si="12"/>
        <v>53957.093999999925</v>
      </c>
      <c r="P209" s="199">
        <f t="shared" si="13"/>
        <v>722977.92699999991</v>
      </c>
    </row>
    <row r="210" spans="1:17" hidden="1" x14ac:dyDescent="0.15">
      <c r="A210" s="193"/>
      <c r="B210" s="193"/>
      <c r="C210" s="199"/>
      <c r="D210" s="204"/>
      <c r="E210" s="193"/>
      <c r="F210" s="203"/>
      <c r="G210" s="219"/>
      <c r="H210" s="199"/>
      <c r="I210" s="204"/>
      <c r="J210" s="199"/>
      <c r="K210" s="193"/>
      <c r="L210" s="193"/>
      <c r="M210" s="199"/>
      <c r="N210" s="193"/>
      <c r="O210" s="199">
        <f t="shared" si="12"/>
        <v>53957.093999999925</v>
      </c>
      <c r="P210" s="199">
        <f t="shared" si="13"/>
        <v>722977.92699999991</v>
      </c>
    </row>
    <row r="211" spans="1:17" hidden="1" x14ac:dyDescent="0.15">
      <c r="A211" s="193"/>
      <c r="B211" s="193"/>
      <c r="C211" s="199"/>
      <c r="D211" s="204"/>
      <c r="E211" s="193"/>
      <c r="F211" s="203"/>
      <c r="G211" s="219"/>
      <c r="H211" s="199"/>
      <c r="I211" s="204"/>
      <c r="J211" s="199"/>
      <c r="K211" s="193"/>
      <c r="L211" s="193"/>
      <c r="M211" s="199"/>
      <c r="N211" s="193"/>
      <c r="O211" s="199">
        <f t="shared" si="12"/>
        <v>53957.093999999925</v>
      </c>
      <c r="P211" s="199">
        <f t="shared" si="13"/>
        <v>722977.92699999991</v>
      </c>
    </row>
    <row r="212" spans="1:17" hidden="1" x14ac:dyDescent="0.15">
      <c r="A212" s="193"/>
      <c r="B212" s="193"/>
      <c r="C212" s="199"/>
      <c r="D212" s="204"/>
      <c r="E212" s="193"/>
      <c r="F212" s="193"/>
      <c r="G212" s="210"/>
      <c r="H212" s="199"/>
      <c r="I212" s="204"/>
      <c r="J212" s="199"/>
      <c r="K212" s="193"/>
      <c r="L212" s="193"/>
      <c r="M212" s="199"/>
      <c r="N212" s="193"/>
      <c r="O212" s="199">
        <f t="shared" si="12"/>
        <v>53957.093999999925</v>
      </c>
      <c r="P212" s="199">
        <f t="shared" si="13"/>
        <v>722977.92699999991</v>
      </c>
    </row>
    <row r="213" spans="1:17" x14ac:dyDescent="0.15">
      <c r="A213" s="220"/>
      <c r="B213" s="220"/>
      <c r="C213" s="221"/>
      <c r="D213" s="222"/>
      <c r="E213" s="220"/>
      <c r="F213" s="220"/>
      <c r="G213" s="223"/>
      <c r="H213" s="221"/>
      <c r="I213" s="222"/>
      <c r="J213" s="221"/>
      <c r="K213" s="220"/>
      <c r="L213" s="220"/>
      <c r="M213" s="221"/>
      <c r="N213" s="220"/>
      <c r="O213" s="199">
        <f t="shared" si="12"/>
        <v>53957.093999999925</v>
      </c>
      <c r="P213" s="199">
        <f t="shared" si="13"/>
        <v>722977.92699999991</v>
      </c>
    </row>
    <row r="214" spans="1:17" x14ac:dyDescent="0.15">
      <c r="A214" s="224"/>
      <c r="B214" s="224"/>
      <c r="C214" s="225">
        <f>SUM(C7:C213)</f>
        <v>808198.50499999989</v>
      </c>
      <c r="D214" s="224"/>
      <c r="E214" s="224"/>
      <c r="F214" s="224"/>
      <c r="G214" s="224"/>
      <c r="H214" s="225">
        <f>SUM(H7:H212)</f>
        <v>393231.42200000002</v>
      </c>
      <c r="I214" s="226"/>
      <c r="J214" s="225">
        <f>SUM(J7:J212)</f>
        <v>322667</v>
      </c>
      <c r="K214" s="224"/>
      <c r="L214" s="224"/>
      <c r="M214" s="225">
        <f>SUM(M9:M212)</f>
        <v>155785</v>
      </c>
      <c r="N214" s="224"/>
      <c r="O214" s="227"/>
      <c r="P214" s="228">
        <f>C214+H214-J214-M214</f>
        <v>722977.92699999991</v>
      </c>
      <c r="Q214" s="259"/>
    </row>
    <row r="215" spans="1:17" x14ac:dyDescent="0.15">
      <c r="A215" s="230"/>
      <c r="B215" s="615"/>
      <c r="C215" s="615"/>
      <c r="D215" s="615"/>
      <c r="E215" s="231"/>
      <c r="F215" s="624"/>
      <c r="G215" s="624"/>
      <c r="H215" s="232"/>
      <c r="I215" s="233"/>
      <c r="J215" s="234"/>
      <c r="K215" s="272"/>
      <c r="L215" s="235" t="s">
        <v>200</v>
      </c>
      <c r="M215" s="236">
        <f>+M214+J214</f>
        <v>478452</v>
      </c>
      <c r="N215" s="284"/>
      <c r="O215" s="237">
        <f>+O213</f>
        <v>53957.093999999925</v>
      </c>
      <c r="P215" s="264" t="s">
        <v>575</v>
      </c>
      <c r="Q215" s="259"/>
    </row>
    <row r="216" spans="1:17" x14ac:dyDescent="0.15">
      <c r="A216" s="241" t="s">
        <v>537</v>
      </c>
      <c r="B216" s="296" t="s">
        <v>620</v>
      </c>
      <c r="C216" s="293"/>
      <c r="D216" s="293"/>
      <c r="E216" s="231" t="s">
        <v>67</v>
      </c>
      <c r="F216" s="624">
        <v>3952050.07</v>
      </c>
      <c r="G216" s="624"/>
      <c r="H216" s="232" t="s">
        <v>98</v>
      </c>
      <c r="I216" s="233">
        <v>40323</v>
      </c>
      <c r="J216" s="234" t="s">
        <v>199</v>
      </c>
      <c r="K216" s="273">
        <f>SUM(M20)</f>
        <v>20639</v>
      </c>
      <c r="L216" s="235"/>
      <c r="M216" s="236"/>
      <c r="N216" s="235"/>
      <c r="O216" s="237">
        <f>+C11</f>
        <v>275789.41100000002</v>
      </c>
      <c r="P216" s="264" t="s">
        <v>576</v>
      </c>
    </row>
    <row r="217" spans="1:17" x14ac:dyDescent="0.15">
      <c r="A217" s="241" t="s">
        <v>574</v>
      </c>
      <c r="B217" s="296" t="s">
        <v>619</v>
      </c>
      <c r="C217" s="296"/>
      <c r="D217" s="296"/>
      <c r="E217" s="231" t="s">
        <v>67</v>
      </c>
      <c r="F217" s="624">
        <v>60060786.259999998</v>
      </c>
      <c r="G217" s="624"/>
      <c r="H217" s="232" t="s">
        <v>98</v>
      </c>
      <c r="I217" s="233">
        <v>40273</v>
      </c>
      <c r="J217" s="234" t="s">
        <v>199</v>
      </c>
      <c r="K217" s="273">
        <f>SUM(M24:M36)</f>
        <v>135146</v>
      </c>
      <c r="L217" s="235"/>
      <c r="M217" s="236"/>
      <c r="N217" s="235"/>
      <c r="O217" s="237">
        <f>+H21</f>
        <v>134674.924</v>
      </c>
      <c r="P217" s="238" t="s">
        <v>615</v>
      </c>
    </row>
    <row r="218" spans="1:17" ht="12" thickBot="1" x14ac:dyDescent="0.2">
      <c r="A218" s="241"/>
      <c r="B218" s="296"/>
      <c r="C218" s="296"/>
      <c r="D218" s="296"/>
      <c r="E218" s="231"/>
      <c r="F218" s="624"/>
      <c r="G218" s="624"/>
      <c r="H218" s="232"/>
      <c r="I218" s="233"/>
      <c r="J218" s="234"/>
      <c r="K218" s="274">
        <f>SUM(K216:K217)</f>
        <v>155785</v>
      </c>
      <c r="L218" s="235"/>
      <c r="M218" s="236"/>
      <c r="N218" s="235"/>
      <c r="O218" s="237">
        <f>+H31</f>
        <v>258556.49799999999</v>
      </c>
      <c r="P218" s="238" t="s">
        <v>616</v>
      </c>
    </row>
    <row r="219" spans="1:17" hidden="1" x14ac:dyDescent="0.15">
      <c r="A219" s="241"/>
      <c r="B219" s="296"/>
      <c r="C219" s="296"/>
      <c r="D219" s="296"/>
      <c r="E219" s="231"/>
      <c r="F219" s="624"/>
      <c r="G219" s="624"/>
      <c r="H219" s="232"/>
      <c r="I219" s="233"/>
      <c r="J219" s="234"/>
      <c r="K219" s="273"/>
      <c r="L219" s="235"/>
      <c r="M219" s="236"/>
      <c r="N219" s="235"/>
      <c r="O219" s="237"/>
      <c r="P219" s="238"/>
    </row>
    <row r="220" spans="1:17" hidden="1" x14ac:dyDescent="0.15">
      <c r="A220" s="241"/>
      <c r="B220" s="293" t="s">
        <v>577</v>
      </c>
      <c r="C220" s="293"/>
      <c r="D220" s="293"/>
      <c r="E220" s="231" t="s">
        <v>67</v>
      </c>
      <c r="F220" s="624"/>
      <c r="G220" s="624"/>
      <c r="H220" s="232" t="s">
        <v>98</v>
      </c>
      <c r="I220" s="233"/>
      <c r="J220" s="234" t="s">
        <v>199</v>
      </c>
      <c r="K220" s="273"/>
      <c r="L220" s="235"/>
      <c r="M220" s="236"/>
      <c r="N220" s="235"/>
      <c r="O220" s="237"/>
      <c r="P220" s="238"/>
    </row>
    <row r="221" spans="1:17" hidden="1" x14ac:dyDescent="0.15">
      <c r="A221" s="241"/>
      <c r="B221" s="293"/>
      <c r="C221" s="293"/>
      <c r="D221" s="293"/>
      <c r="E221" s="231"/>
      <c r="F221" s="624"/>
      <c r="G221" s="624"/>
      <c r="H221" s="232"/>
      <c r="I221" s="233"/>
      <c r="J221" s="234"/>
      <c r="K221" s="273"/>
      <c r="L221" s="235"/>
      <c r="M221" s="236"/>
      <c r="N221" s="235"/>
      <c r="O221" s="237"/>
      <c r="P221" s="238"/>
    </row>
    <row r="222" spans="1:17" hidden="1" x14ac:dyDescent="0.15">
      <c r="A222" s="241"/>
      <c r="B222" s="293"/>
      <c r="C222" s="293"/>
      <c r="D222" s="293"/>
      <c r="E222" s="231"/>
      <c r="F222" s="624"/>
      <c r="G222" s="624"/>
      <c r="H222" s="232"/>
      <c r="I222" s="233"/>
      <c r="J222" s="234"/>
      <c r="K222" s="273"/>
      <c r="L222" s="235"/>
      <c r="M222" s="236"/>
      <c r="N222" s="235"/>
      <c r="O222" s="237"/>
      <c r="P222" s="238"/>
    </row>
    <row r="223" spans="1:17" ht="11.25" hidden="1" customHeight="1" x14ac:dyDescent="0.15">
      <c r="A223" s="241"/>
      <c r="B223" s="293"/>
      <c r="C223" s="293"/>
      <c r="D223" s="293"/>
      <c r="E223" s="231"/>
      <c r="F223" s="624"/>
      <c r="G223" s="624"/>
      <c r="H223" s="232"/>
      <c r="I223" s="233"/>
      <c r="J223" s="234"/>
      <c r="K223" s="272"/>
      <c r="L223" s="235"/>
      <c r="M223" s="236"/>
      <c r="N223" s="235"/>
      <c r="O223" s="237"/>
      <c r="P223" s="237"/>
    </row>
    <row r="224" spans="1:17" ht="12" thickTop="1" x14ac:dyDescent="0.15">
      <c r="A224" s="241"/>
      <c r="B224" s="293"/>
      <c r="C224" s="293"/>
      <c r="D224" s="293"/>
      <c r="E224" s="231"/>
      <c r="F224" s="624"/>
      <c r="G224" s="624"/>
      <c r="H224" s="232"/>
      <c r="I224" s="233"/>
      <c r="J224" s="234"/>
      <c r="K224" s="273"/>
      <c r="L224" s="235"/>
      <c r="M224" s="236"/>
      <c r="N224" s="266"/>
      <c r="O224" s="228" t="s">
        <v>56</v>
      </c>
      <c r="P224" s="242">
        <f>SUM(O215:O223)</f>
        <v>722977.92699999991</v>
      </c>
      <c r="Q224" s="259"/>
    </row>
  </sheetData>
  <sortState ref="M235:M252">
    <sortCondition ref="M235"/>
  </sortState>
  <mergeCells count="17">
    <mergeCell ref="F220:G220"/>
    <mergeCell ref="F221:G221"/>
    <mergeCell ref="F222:G222"/>
    <mergeCell ref="F223:G223"/>
    <mergeCell ref="F224:G224"/>
    <mergeCell ref="F219:G219"/>
    <mergeCell ref="J3:L3"/>
    <mergeCell ref="A4:C4"/>
    <mergeCell ref="D4:H4"/>
    <mergeCell ref="I4:N4"/>
    <mergeCell ref="J5:K5"/>
    <mergeCell ref="L5:N5"/>
    <mergeCell ref="B215:D215"/>
    <mergeCell ref="F215:G215"/>
    <mergeCell ref="F216:G216"/>
    <mergeCell ref="F217:G217"/>
    <mergeCell ref="F218:G218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226"/>
  <sheetViews>
    <sheetView zoomScale="115" zoomScaleNormal="115" workbookViewId="0">
      <pane ySplit="6" topLeftCell="A10" activePane="bottomLeft" state="frozen"/>
      <selection pane="bottomLeft" activeCell="D30" sqref="D30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543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495</v>
      </c>
      <c r="B7" s="263"/>
      <c r="C7" s="195">
        <v>21388.514999999927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+C7</f>
        <v>21388.514999999927</v>
      </c>
      <c r="P7" s="195">
        <f>+C211</f>
        <v>604323.15499999991</v>
      </c>
    </row>
    <row r="8" spans="1:17" x14ac:dyDescent="0.15">
      <c r="A8" s="193" t="s">
        <v>496</v>
      </c>
      <c r="B8" s="193"/>
      <c r="C8" s="199">
        <v>179313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21388.514999999927</v>
      </c>
      <c r="P8" s="199">
        <f>P7+H8-J8-M8</f>
        <v>604323.15499999991</v>
      </c>
    </row>
    <row r="9" spans="1:17" x14ac:dyDescent="0.15">
      <c r="A9" s="193" t="s">
        <v>534</v>
      </c>
      <c r="B9" s="193"/>
      <c r="C9" s="199">
        <v>134548.64000000001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" si="0">+O8-J9-M9</f>
        <v>21388.514999999927</v>
      </c>
      <c r="P9" s="199">
        <f t="shared" ref="P9" si="1">P8+H9-J9-M9</f>
        <v>604323.15499999991</v>
      </c>
    </row>
    <row r="10" spans="1:17" x14ac:dyDescent="0.15">
      <c r="A10" s="193" t="s">
        <v>535</v>
      </c>
      <c r="B10" s="193"/>
      <c r="C10" s="199">
        <v>134568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ref="O10:O79" si="2">+O9-J10-M10</f>
        <v>21388.514999999927</v>
      </c>
      <c r="P10" s="199">
        <f t="shared" ref="P10:P79" si="3">P9+H10-J10-M10</f>
        <v>604323.15499999991</v>
      </c>
    </row>
    <row r="11" spans="1:17" x14ac:dyDescent="0.15">
      <c r="A11" s="193" t="s">
        <v>536</v>
      </c>
      <c r="B11" s="193"/>
      <c r="C11" s="199">
        <v>89662</v>
      </c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si="2"/>
        <v>21388.514999999927</v>
      </c>
      <c r="P11" s="199">
        <f t="shared" si="3"/>
        <v>604323.15499999991</v>
      </c>
    </row>
    <row r="12" spans="1:17" x14ac:dyDescent="0.15">
      <c r="A12" s="193" t="s">
        <v>537</v>
      </c>
      <c r="B12" s="193"/>
      <c r="C12" s="199">
        <v>44843</v>
      </c>
      <c r="D12" s="200"/>
      <c r="E12" s="193"/>
      <c r="F12" s="203"/>
      <c r="G12" s="193"/>
      <c r="H12" s="199"/>
      <c r="I12" s="200"/>
      <c r="J12" s="199"/>
      <c r="K12" s="205"/>
      <c r="L12" s="193"/>
      <c r="M12" s="199"/>
      <c r="N12" s="207"/>
      <c r="O12" s="199">
        <f t="shared" si="2"/>
        <v>21388.514999999927</v>
      </c>
      <c r="P12" s="199">
        <f t="shared" si="3"/>
        <v>604323.15499999991</v>
      </c>
    </row>
    <row r="13" spans="1:17" x14ac:dyDescent="0.15">
      <c r="A13" s="193"/>
      <c r="B13" s="193"/>
      <c r="C13" s="199"/>
      <c r="D13" s="200" t="s">
        <v>544</v>
      </c>
      <c r="E13" s="193" t="s">
        <v>319</v>
      </c>
      <c r="F13" s="203" t="s">
        <v>574</v>
      </c>
      <c r="G13" s="193"/>
      <c r="H13" s="199">
        <v>179628.67499999999</v>
      </c>
      <c r="I13" s="200" t="s">
        <v>544</v>
      </c>
      <c r="J13" s="199">
        <v>4776</v>
      </c>
      <c r="K13" s="205" t="s">
        <v>495</v>
      </c>
      <c r="L13" s="193" t="s">
        <v>578</v>
      </c>
      <c r="M13" s="199">
        <v>13582</v>
      </c>
      <c r="N13" s="207" t="s">
        <v>495</v>
      </c>
      <c r="O13" s="199">
        <f t="shared" ref="O13:O17" si="4">+O12-J13-M13</f>
        <v>3030.5149999999267</v>
      </c>
      <c r="P13" s="199">
        <f t="shared" ref="P13:P17" si="5">P12+H13-J13-M13</f>
        <v>765593.82999999984</v>
      </c>
    </row>
    <row r="14" spans="1:17" x14ac:dyDescent="0.15">
      <c r="A14" s="193"/>
      <c r="B14" s="193"/>
      <c r="C14" s="199"/>
      <c r="D14" s="200"/>
      <c r="E14" s="193"/>
      <c r="F14" s="203"/>
      <c r="G14" s="193"/>
      <c r="H14" s="199"/>
      <c r="I14" s="200" t="s">
        <v>545</v>
      </c>
      <c r="J14" s="199">
        <v>3031</v>
      </c>
      <c r="K14" s="205" t="s">
        <v>495</v>
      </c>
      <c r="L14" s="193"/>
      <c r="M14" s="199"/>
      <c r="N14" s="207"/>
      <c r="O14" s="199">
        <f t="shared" si="4"/>
        <v>-0.48500000007334165</v>
      </c>
      <c r="P14" s="199">
        <f t="shared" si="5"/>
        <v>762562.82999999984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545</v>
      </c>
      <c r="J15" s="199">
        <v>3533</v>
      </c>
      <c r="K15" s="193" t="s">
        <v>496</v>
      </c>
      <c r="L15" s="193"/>
      <c r="M15" s="199"/>
      <c r="N15" s="207"/>
      <c r="O15" s="199">
        <f>C8+O14-J15-M15</f>
        <v>175779.51499999993</v>
      </c>
      <c r="P15" s="199">
        <f t="shared" si="5"/>
        <v>759029.82999999984</v>
      </c>
      <c r="Q15" s="259"/>
    </row>
    <row r="16" spans="1:17" x14ac:dyDescent="0.15">
      <c r="A16" s="193"/>
      <c r="B16" s="193"/>
      <c r="C16" s="199"/>
      <c r="D16" s="200"/>
      <c r="E16" s="193"/>
      <c r="F16" s="203"/>
      <c r="G16" s="193"/>
      <c r="H16" s="199"/>
      <c r="I16" s="200" t="s">
        <v>546</v>
      </c>
      <c r="J16" s="199">
        <v>13194</v>
      </c>
      <c r="K16" s="193" t="s">
        <v>496</v>
      </c>
      <c r="L16" s="193"/>
      <c r="M16" s="199"/>
      <c r="N16" s="207"/>
      <c r="O16" s="199">
        <f t="shared" si="4"/>
        <v>162585.51499999993</v>
      </c>
      <c r="P16" s="199">
        <f t="shared" si="5"/>
        <v>745835.82999999984</v>
      </c>
      <c r="Q16" s="259"/>
    </row>
    <row r="17" spans="1:17" x14ac:dyDescent="0.15">
      <c r="A17" s="193"/>
      <c r="B17" s="193"/>
      <c r="C17" s="199"/>
      <c r="D17" s="200" t="s">
        <v>547</v>
      </c>
      <c r="E17" s="193" t="s">
        <v>319</v>
      </c>
      <c r="F17" s="203" t="s">
        <v>574</v>
      </c>
      <c r="G17" s="193"/>
      <c r="H17" s="199">
        <v>134667.264</v>
      </c>
      <c r="I17" s="200" t="s">
        <v>547</v>
      </c>
      <c r="J17" s="199">
        <v>12606</v>
      </c>
      <c r="K17" s="193" t="s">
        <v>496</v>
      </c>
      <c r="L17" s="193"/>
      <c r="M17" s="199"/>
      <c r="N17" s="207"/>
      <c r="O17" s="199">
        <f t="shared" si="4"/>
        <v>149979.51499999993</v>
      </c>
      <c r="P17" s="199">
        <f t="shared" si="5"/>
        <v>867897.09399999981</v>
      </c>
      <c r="Q17" s="259"/>
    </row>
    <row r="18" spans="1:17" x14ac:dyDescent="0.15">
      <c r="A18" s="193"/>
      <c r="B18" s="193"/>
      <c r="C18" s="199"/>
      <c r="D18" s="200"/>
      <c r="E18" s="193"/>
      <c r="F18" s="203"/>
      <c r="G18" s="193"/>
      <c r="H18" s="199"/>
      <c r="I18" s="200" t="s">
        <v>548</v>
      </c>
      <c r="J18" s="199">
        <v>5670</v>
      </c>
      <c r="K18" s="193" t="s">
        <v>496</v>
      </c>
      <c r="L18" s="193"/>
      <c r="M18" s="199"/>
      <c r="N18" s="207"/>
      <c r="O18" s="199">
        <f t="shared" si="2"/>
        <v>144309.51499999993</v>
      </c>
      <c r="P18" s="199">
        <f t="shared" si="3"/>
        <v>862227.09399999981</v>
      </c>
    </row>
    <row r="19" spans="1:17" x14ac:dyDescent="0.15">
      <c r="A19" s="193"/>
      <c r="B19" s="193"/>
      <c r="C19" s="199"/>
      <c r="D19" s="200"/>
      <c r="E19" s="193"/>
      <c r="F19" s="203"/>
      <c r="G19" s="193"/>
      <c r="H19" s="199"/>
      <c r="I19" s="200" t="s">
        <v>549</v>
      </c>
      <c r="J19" s="199">
        <v>8649</v>
      </c>
      <c r="K19" s="193" t="s">
        <v>496</v>
      </c>
      <c r="L19" s="193" t="s">
        <v>578</v>
      </c>
      <c r="M19" s="199">
        <v>2815</v>
      </c>
      <c r="N19" s="193" t="s">
        <v>496</v>
      </c>
      <c r="O19" s="199">
        <f t="shared" si="2"/>
        <v>132845.51499999993</v>
      </c>
      <c r="P19" s="199">
        <f t="shared" si="3"/>
        <v>850763.09399999981</v>
      </c>
    </row>
    <row r="20" spans="1:17" x14ac:dyDescent="0.15">
      <c r="A20" s="193"/>
      <c r="B20" s="193"/>
      <c r="C20" s="199"/>
      <c r="D20" s="200"/>
      <c r="E20" s="193"/>
      <c r="F20" s="203"/>
      <c r="G20" s="193"/>
      <c r="H20" s="199"/>
      <c r="I20" s="200" t="s">
        <v>550</v>
      </c>
      <c r="J20" s="199">
        <v>10209</v>
      </c>
      <c r="K20" s="193" t="s">
        <v>496</v>
      </c>
      <c r="L20" s="193"/>
      <c r="M20" s="199"/>
      <c r="N20" s="207"/>
      <c r="O20" s="199">
        <f t="shared" si="2"/>
        <v>122636.51499999993</v>
      </c>
      <c r="P20" s="199">
        <f t="shared" si="3"/>
        <v>840554.09399999981</v>
      </c>
    </row>
    <row r="21" spans="1:17" x14ac:dyDescent="0.15">
      <c r="A21" s="193"/>
      <c r="B21" s="198"/>
      <c r="C21" s="199"/>
      <c r="D21" s="200"/>
      <c r="E21" s="193"/>
      <c r="F21" s="203"/>
      <c r="G21" s="198"/>
      <c r="H21" s="199"/>
      <c r="I21" s="200" t="s">
        <v>551</v>
      </c>
      <c r="J21" s="199">
        <v>7962</v>
      </c>
      <c r="K21" s="193" t="s">
        <v>496</v>
      </c>
      <c r="L21" s="193"/>
      <c r="M21" s="199"/>
      <c r="N21" s="193"/>
      <c r="O21" s="199">
        <f t="shared" si="2"/>
        <v>114674.51499999993</v>
      </c>
      <c r="P21" s="199">
        <f t="shared" si="3"/>
        <v>832592.09399999981</v>
      </c>
    </row>
    <row r="22" spans="1:17" x14ac:dyDescent="0.15">
      <c r="A22" s="193"/>
      <c r="B22" s="198"/>
      <c r="C22" s="199"/>
      <c r="D22" s="200"/>
      <c r="E22" s="193"/>
      <c r="F22" s="203"/>
      <c r="G22" s="198"/>
      <c r="H22" s="199"/>
      <c r="I22" s="200" t="s">
        <v>552</v>
      </c>
      <c r="J22" s="199">
        <v>5469</v>
      </c>
      <c r="K22" s="193" t="s">
        <v>496</v>
      </c>
      <c r="L22" s="193"/>
      <c r="M22" s="199"/>
      <c r="N22" s="193"/>
      <c r="O22" s="199">
        <f t="shared" si="2"/>
        <v>109205.51499999993</v>
      </c>
      <c r="P22" s="199">
        <f t="shared" si="3"/>
        <v>827123.09399999981</v>
      </c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553</v>
      </c>
      <c r="J23" s="199">
        <v>13176</v>
      </c>
      <c r="K23" s="193" t="s">
        <v>496</v>
      </c>
      <c r="L23" s="193"/>
      <c r="M23" s="199"/>
      <c r="N23" s="207"/>
      <c r="O23" s="199">
        <f t="shared" si="2"/>
        <v>96029.514999999927</v>
      </c>
      <c r="P23" s="199">
        <f t="shared" si="3"/>
        <v>813947.09399999981</v>
      </c>
      <c r="Q23" s="259"/>
    </row>
    <row r="24" spans="1:17" x14ac:dyDescent="0.15">
      <c r="A24" s="193"/>
      <c r="B24" s="198"/>
      <c r="C24" s="199"/>
      <c r="D24" s="200"/>
      <c r="E24" s="193"/>
      <c r="F24" s="205"/>
      <c r="G24" s="198"/>
      <c r="H24" s="199"/>
      <c r="I24" s="200" t="s">
        <v>554</v>
      </c>
      <c r="J24" s="199">
        <v>47392</v>
      </c>
      <c r="K24" s="193" t="s">
        <v>496</v>
      </c>
      <c r="L24" s="193" t="s">
        <v>578</v>
      </c>
      <c r="M24" s="199">
        <v>13802</v>
      </c>
      <c r="N24" s="193" t="s">
        <v>496</v>
      </c>
      <c r="O24" s="199">
        <f t="shared" si="2"/>
        <v>34835.514999999927</v>
      </c>
      <c r="P24" s="199">
        <f t="shared" si="3"/>
        <v>752753.09399999981</v>
      </c>
      <c r="Q24" s="259"/>
    </row>
    <row r="25" spans="1:17" x14ac:dyDescent="0.15">
      <c r="A25" s="193"/>
      <c r="B25" s="198"/>
      <c r="C25" s="199"/>
      <c r="D25" s="200"/>
      <c r="E25" s="193"/>
      <c r="F25" s="205"/>
      <c r="G25" s="198"/>
      <c r="H25" s="199"/>
      <c r="I25" s="200" t="s">
        <v>555</v>
      </c>
      <c r="J25" s="199">
        <v>4045</v>
      </c>
      <c r="K25" s="193" t="s">
        <v>496</v>
      </c>
      <c r="L25" s="193"/>
      <c r="M25" s="199"/>
      <c r="N25" s="193"/>
      <c r="O25" s="199">
        <f t="shared" si="2"/>
        <v>30790.514999999927</v>
      </c>
      <c r="P25" s="199">
        <f t="shared" si="3"/>
        <v>748708.09399999981</v>
      </c>
      <c r="Q25" s="259"/>
    </row>
    <row r="26" spans="1:17" x14ac:dyDescent="0.15">
      <c r="A26" s="193"/>
      <c r="B26" s="198"/>
      <c r="C26" s="199"/>
      <c r="D26" s="200"/>
      <c r="E26" s="193"/>
      <c r="F26" s="205"/>
      <c r="G26" s="198"/>
      <c r="H26" s="199"/>
      <c r="I26" s="200" t="s">
        <v>556</v>
      </c>
      <c r="J26" s="199">
        <v>2351</v>
      </c>
      <c r="K26" s="193" t="s">
        <v>496</v>
      </c>
      <c r="L26" s="193"/>
      <c r="M26" s="199"/>
      <c r="N26" s="193"/>
      <c r="O26" s="199">
        <f t="shared" ref="O26:O32" si="6">+O25-J26-M26</f>
        <v>28439.514999999927</v>
      </c>
      <c r="P26" s="199">
        <f t="shared" ref="P26:P32" si="7">P25+H26-J26-M26</f>
        <v>746357.09399999981</v>
      </c>
      <c r="Q26" s="259"/>
    </row>
    <row r="27" spans="1:17" x14ac:dyDescent="0.15">
      <c r="A27" s="193"/>
      <c r="B27" s="198"/>
      <c r="C27" s="199"/>
      <c r="D27" s="200"/>
      <c r="E27" s="193"/>
      <c r="F27" s="205"/>
      <c r="G27" s="198"/>
      <c r="H27" s="199"/>
      <c r="I27" s="200" t="s">
        <v>557</v>
      </c>
      <c r="J27" s="199">
        <v>11625</v>
      </c>
      <c r="K27" s="193" t="s">
        <v>496</v>
      </c>
      <c r="L27" s="193" t="s">
        <v>578</v>
      </c>
      <c r="M27" s="199">
        <v>15717</v>
      </c>
      <c r="N27" s="193" t="s">
        <v>496</v>
      </c>
      <c r="O27" s="199">
        <f t="shared" si="6"/>
        <v>1097.5149999999267</v>
      </c>
      <c r="P27" s="199">
        <f t="shared" si="7"/>
        <v>719015.09399999981</v>
      </c>
      <c r="Q27" s="259"/>
    </row>
    <row r="28" spans="1:17" x14ac:dyDescent="0.15">
      <c r="A28" s="193"/>
      <c r="B28" s="198"/>
      <c r="C28" s="199"/>
      <c r="D28" s="200"/>
      <c r="E28" s="193"/>
      <c r="F28" s="205"/>
      <c r="G28" s="198"/>
      <c r="H28" s="199"/>
      <c r="I28" s="200" t="s">
        <v>558</v>
      </c>
      <c r="J28" s="199">
        <v>1098</v>
      </c>
      <c r="K28" s="193" t="s">
        <v>496</v>
      </c>
      <c r="L28" s="193"/>
      <c r="M28" s="199"/>
      <c r="N28" s="193"/>
      <c r="O28" s="199">
        <f t="shared" si="6"/>
        <v>-0.48500000007334165</v>
      </c>
      <c r="P28" s="199">
        <f t="shared" si="7"/>
        <v>717917.09399999981</v>
      </c>
      <c r="Q28" s="259"/>
    </row>
    <row r="29" spans="1:17" x14ac:dyDescent="0.15">
      <c r="A29" s="193"/>
      <c r="B29" s="198"/>
      <c r="C29" s="199"/>
      <c r="D29" s="200"/>
      <c r="E29" s="193"/>
      <c r="F29" s="205"/>
      <c r="G29" s="198"/>
      <c r="H29" s="199"/>
      <c r="I29" s="200" t="s">
        <v>558</v>
      </c>
      <c r="J29" s="199">
        <v>5505</v>
      </c>
      <c r="K29" s="193" t="s">
        <v>534</v>
      </c>
      <c r="L29" s="193"/>
      <c r="M29" s="199"/>
      <c r="N29" s="193"/>
      <c r="O29" s="199">
        <f>C9+O28-J29-M29</f>
        <v>129043.15499999994</v>
      </c>
      <c r="P29" s="199">
        <f t="shared" si="7"/>
        <v>712412.09399999981</v>
      </c>
      <c r="Q29" s="259"/>
    </row>
    <row r="30" spans="1:17" x14ac:dyDescent="0.15">
      <c r="A30" s="193"/>
      <c r="B30" s="198"/>
      <c r="C30" s="199"/>
      <c r="D30" s="200"/>
      <c r="E30" s="193"/>
      <c r="F30" s="205"/>
      <c r="G30" s="198"/>
      <c r="H30" s="199"/>
      <c r="I30" s="200" t="s">
        <v>559</v>
      </c>
      <c r="J30" s="199">
        <v>7234</v>
      </c>
      <c r="K30" s="193" t="s">
        <v>534</v>
      </c>
      <c r="L30" s="193"/>
      <c r="M30" s="199"/>
      <c r="N30" s="193"/>
      <c r="O30" s="199">
        <f t="shared" si="6"/>
        <v>121809.15499999994</v>
      </c>
      <c r="P30" s="199">
        <f t="shared" si="7"/>
        <v>705178.09399999981</v>
      </c>
      <c r="Q30" s="259"/>
    </row>
    <row r="31" spans="1:17" x14ac:dyDescent="0.15">
      <c r="A31" s="193"/>
      <c r="B31" s="198"/>
      <c r="C31" s="199"/>
      <c r="D31" s="200"/>
      <c r="E31" s="193"/>
      <c r="F31" s="205"/>
      <c r="G31" s="198"/>
      <c r="H31" s="199"/>
      <c r="I31" s="200" t="s">
        <v>560</v>
      </c>
      <c r="J31" s="199">
        <v>5437</v>
      </c>
      <c r="K31" s="193" t="s">
        <v>534</v>
      </c>
      <c r="L31" s="193"/>
      <c r="M31" s="199"/>
      <c r="N31" s="193"/>
      <c r="O31" s="199">
        <f t="shared" si="6"/>
        <v>116372.15499999994</v>
      </c>
      <c r="P31" s="199">
        <f t="shared" si="7"/>
        <v>699741.09399999981</v>
      </c>
      <c r="Q31" s="259"/>
    </row>
    <row r="32" spans="1:17" x14ac:dyDescent="0.15">
      <c r="A32" s="193"/>
      <c r="B32" s="198"/>
      <c r="C32" s="199"/>
      <c r="D32" s="204"/>
      <c r="E32" s="203"/>
      <c r="F32" s="205"/>
      <c r="G32" s="198"/>
      <c r="H32" s="199"/>
      <c r="I32" s="200" t="s">
        <v>561</v>
      </c>
      <c r="J32" s="199">
        <v>10512</v>
      </c>
      <c r="K32" s="193" t="s">
        <v>534</v>
      </c>
      <c r="L32" s="193" t="s">
        <v>579</v>
      </c>
      <c r="M32" s="199">
        <v>15135</v>
      </c>
      <c r="N32" s="193" t="s">
        <v>534</v>
      </c>
      <c r="O32" s="199">
        <f t="shared" si="6"/>
        <v>90725.154999999941</v>
      </c>
      <c r="P32" s="199">
        <f t="shared" si="7"/>
        <v>674094.09399999981</v>
      </c>
      <c r="Q32" s="259"/>
    </row>
    <row r="33" spans="1:17" x14ac:dyDescent="0.15">
      <c r="A33" s="193"/>
      <c r="B33" s="198"/>
      <c r="C33" s="199"/>
      <c r="D33" s="200"/>
      <c r="E33" s="193"/>
      <c r="F33" s="203"/>
      <c r="G33" s="198"/>
      <c r="H33" s="199"/>
      <c r="I33" s="200" t="s">
        <v>562</v>
      </c>
      <c r="J33" s="199">
        <v>6550</v>
      </c>
      <c r="K33" s="193" t="s">
        <v>534</v>
      </c>
      <c r="L33" s="193"/>
      <c r="M33" s="199"/>
      <c r="N33" s="193"/>
      <c r="O33" s="199">
        <f t="shared" ref="O33:O42" si="8">+O32-J33-M33</f>
        <v>84175.154999999941</v>
      </c>
      <c r="P33" s="199">
        <f t="shared" ref="P33:P42" si="9">P32+H33-J33-M33</f>
        <v>667544.09399999981</v>
      </c>
      <c r="Q33" s="259"/>
    </row>
    <row r="34" spans="1:17" x14ac:dyDescent="0.15">
      <c r="A34" s="193"/>
      <c r="B34" s="198"/>
      <c r="C34" s="199"/>
      <c r="D34" s="200"/>
      <c r="E34" s="193"/>
      <c r="F34" s="203"/>
      <c r="G34" s="193"/>
      <c r="H34" s="199"/>
      <c r="I34" s="200" t="s">
        <v>563</v>
      </c>
      <c r="J34" s="199">
        <v>8671</v>
      </c>
      <c r="K34" s="193" t="s">
        <v>534</v>
      </c>
      <c r="L34" s="193" t="s">
        <v>579</v>
      </c>
      <c r="M34" s="199">
        <v>18044</v>
      </c>
      <c r="N34" s="193" t="s">
        <v>534</v>
      </c>
      <c r="O34" s="199">
        <f t="shared" ref="O34:O41" si="10">+O33-J34-M34</f>
        <v>57460.154999999941</v>
      </c>
      <c r="P34" s="199">
        <f t="shared" ref="P34:P41" si="11">P33+H34-J34-M34</f>
        <v>640829.09399999981</v>
      </c>
      <c r="Q34" s="259"/>
    </row>
    <row r="35" spans="1:17" x14ac:dyDescent="0.15">
      <c r="A35" s="193"/>
      <c r="B35" s="198"/>
      <c r="C35" s="199"/>
      <c r="D35" s="200"/>
      <c r="E35" s="193"/>
      <c r="F35" s="203"/>
      <c r="G35" s="193"/>
      <c r="H35" s="199"/>
      <c r="I35" s="200" t="s">
        <v>563</v>
      </c>
      <c r="J35" s="199"/>
      <c r="K35" s="193"/>
      <c r="L35" s="193" t="s">
        <v>579</v>
      </c>
      <c r="M35" s="199">
        <v>57460</v>
      </c>
      <c r="N35" s="193" t="s">
        <v>534</v>
      </c>
      <c r="O35" s="199">
        <f t="shared" si="10"/>
        <v>0.15499999994062819</v>
      </c>
      <c r="P35" s="199">
        <f t="shared" si="11"/>
        <v>583369.09399999981</v>
      </c>
      <c r="Q35" s="259"/>
    </row>
    <row r="36" spans="1:17" x14ac:dyDescent="0.15">
      <c r="A36" s="193"/>
      <c r="B36" s="198"/>
      <c r="C36" s="199"/>
      <c r="D36" s="200"/>
      <c r="E36" s="193"/>
      <c r="F36" s="203"/>
      <c r="G36" s="193"/>
      <c r="H36" s="199"/>
      <c r="I36" s="200" t="s">
        <v>563</v>
      </c>
      <c r="J36" s="199"/>
      <c r="K36" s="193"/>
      <c r="L36" s="193" t="s">
        <v>578</v>
      </c>
      <c r="M36" s="199">
        <v>71148</v>
      </c>
      <c r="N36" s="193" t="s">
        <v>535</v>
      </c>
      <c r="O36" s="199">
        <f>C10+O35-J36-M36</f>
        <v>63420.154999999941</v>
      </c>
      <c r="P36" s="199">
        <f t="shared" si="11"/>
        <v>512221.09399999981</v>
      </c>
      <c r="Q36" s="259"/>
    </row>
    <row r="37" spans="1:17" x14ac:dyDescent="0.15">
      <c r="A37" s="193"/>
      <c r="B37" s="198"/>
      <c r="C37" s="199"/>
      <c r="D37" s="200"/>
      <c r="E37" s="193"/>
      <c r="F37" s="203"/>
      <c r="G37" s="193"/>
      <c r="H37" s="199"/>
      <c r="I37" s="200" t="s">
        <v>564</v>
      </c>
      <c r="J37" s="199">
        <v>9924</v>
      </c>
      <c r="K37" s="193" t="s">
        <v>535</v>
      </c>
      <c r="L37" s="193"/>
      <c r="M37" s="199"/>
      <c r="N37" s="193"/>
      <c r="O37" s="199">
        <f t="shared" si="10"/>
        <v>53496.154999999941</v>
      </c>
      <c r="P37" s="199">
        <f t="shared" si="11"/>
        <v>502297.09399999981</v>
      </c>
      <c r="Q37" s="259"/>
    </row>
    <row r="38" spans="1:17" x14ac:dyDescent="0.15">
      <c r="A38" s="193"/>
      <c r="B38" s="198"/>
      <c r="C38" s="199"/>
      <c r="D38" s="200"/>
      <c r="E38" s="193"/>
      <c r="F38" s="203"/>
      <c r="G38" s="193"/>
      <c r="H38" s="199"/>
      <c r="I38" s="200" t="s">
        <v>565</v>
      </c>
      <c r="J38" s="199">
        <v>6265</v>
      </c>
      <c r="K38" s="193" t="s">
        <v>535</v>
      </c>
      <c r="L38" s="193"/>
      <c r="M38" s="199"/>
      <c r="N38" s="193"/>
      <c r="O38" s="199">
        <f t="shared" si="10"/>
        <v>47231.154999999941</v>
      </c>
      <c r="P38" s="199">
        <f t="shared" si="11"/>
        <v>496032.09399999981</v>
      </c>
      <c r="Q38" s="259"/>
    </row>
    <row r="39" spans="1:17" x14ac:dyDescent="0.15">
      <c r="A39" s="193"/>
      <c r="B39" s="198"/>
      <c r="C39" s="199"/>
      <c r="D39" s="200" t="s">
        <v>566</v>
      </c>
      <c r="E39" s="193" t="s">
        <v>319</v>
      </c>
      <c r="F39" s="203" t="s">
        <v>575</v>
      </c>
      <c r="G39" s="193"/>
      <c r="H39" s="199">
        <v>116911</v>
      </c>
      <c r="I39" s="200" t="s">
        <v>566</v>
      </c>
      <c r="J39" s="199">
        <v>11904</v>
      </c>
      <c r="K39" s="193" t="s">
        <v>535</v>
      </c>
      <c r="L39" s="193"/>
      <c r="M39" s="199"/>
      <c r="N39" s="193"/>
      <c r="O39" s="199">
        <f t="shared" si="10"/>
        <v>35327.154999999941</v>
      </c>
      <c r="P39" s="199">
        <f t="shared" si="11"/>
        <v>601039.09399999981</v>
      </c>
      <c r="Q39" s="259"/>
    </row>
    <row r="40" spans="1:17" x14ac:dyDescent="0.15">
      <c r="A40" s="193"/>
      <c r="B40" s="198"/>
      <c r="C40" s="199"/>
      <c r="D40" s="200" t="s">
        <v>566</v>
      </c>
      <c r="E40" s="193" t="s">
        <v>319</v>
      </c>
      <c r="F40" s="203" t="s">
        <v>576</v>
      </c>
      <c r="G40" s="193"/>
      <c r="H40" s="199">
        <v>96381</v>
      </c>
      <c r="I40" s="200" t="s">
        <v>566</v>
      </c>
      <c r="J40" s="199"/>
      <c r="K40" s="193"/>
      <c r="L40" s="193"/>
      <c r="M40" s="199"/>
      <c r="N40" s="193"/>
      <c r="O40" s="199">
        <f t="shared" si="10"/>
        <v>35327.154999999941</v>
      </c>
      <c r="P40" s="199">
        <f t="shared" si="11"/>
        <v>697420.09399999981</v>
      </c>
      <c r="Q40" s="259"/>
    </row>
    <row r="41" spans="1:17" x14ac:dyDescent="0.15">
      <c r="A41" s="193"/>
      <c r="B41" s="198"/>
      <c r="C41" s="199"/>
      <c r="D41" s="200" t="s">
        <v>567</v>
      </c>
      <c r="E41" s="193" t="s">
        <v>319</v>
      </c>
      <c r="F41" s="203" t="s">
        <v>576</v>
      </c>
      <c r="G41" s="193"/>
      <c r="H41" s="199">
        <v>134556.82800000001</v>
      </c>
      <c r="I41" s="200" t="s">
        <v>567</v>
      </c>
      <c r="J41" s="199">
        <v>8123</v>
      </c>
      <c r="K41" s="193" t="s">
        <v>535</v>
      </c>
      <c r="L41" s="193"/>
      <c r="M41" s="199"/>
      <c r="N41" s="205"/>
      <c r="O41" s="199">
        <f t="shared" si="10"/>
        <v>27204.154999999941</v>
      </c>
      <c r="P41" s="199">
        <f t="shared" si="11"/>
        <v>823853.92199999979</v>
      </c>
      <c r="Q41" s="259"/>
    </row>
    <row r="42" spans="1:17" x14ac:dyDescent="0.15">
      <c r="A42" s="193"/>
      <c r="B42" s="198"/>
      <c r="C42" s="199"/>
      <c r="D42" s="200" t="s">
        <v>568</v>
      </c>
      <c r="E42" s="193" t="s">
        <v>319</v>
      </c>
      <c r="F42" s="203" t="s">
        <v>576</v>
      </c>
      <c r="G42" s="193"/>
      <c r="H42" s="199">
        <v>44851.582999999999</v>
      </c>
      <c r="I42" s="200" t="s">
        <v>568</v>
      </c>
      <c r="J42" s="199">
        <v>9752</v>
      </c>
      <c r="K42" s="193" t="s">
        <v>535</v>
      </c>
      <c r="L42" s="193" t="s">
        <v>578</v>
      </c>
      <c r="M42" s="199">
        <v>1221</v>
      </c>
      <c r="N42" s="193" t="s">
        <v>535</v>
      </c>
      <c r="O42" s="199">
        <f t="shared" si="8"/>
        <v>16231.154999999941</v>
      </c>
      <c r="P42" s="199">
        <f t="shared" si="9"/>
        <v>857732.50499999977</v>
      </c>
      <c r="Q42" s="259"/>
    </row>
    <row r="43" spans="1:17" x14ac:dyDescent="0.15">
      <c r="A43" s="193"/>
      <c r="B43" s="198"/>
      <c r="C43" s="199"/>
      <c r="D43" s="200"/>
      <c r="E43" s="193"/>
      <c r="F43" s="205"/>
      <c r="G43" s="198"/>
      <c r="H43" s="199"/>
      <c r="I43" s="200" t="s">
        <v>569</v>
      </c>
      <c r="J43" s="199">
        <v>7305</v>
      </c>
      <c r="K43" s="193" t="s">
        <v>535</v>
      </c>
      <c r="L43" s="193"/>
      <c r="M43" s="199"/>
      <c r="N43" s="193"/>
      <c r="O43" s="199">
        <f t="shared" si="2"/>
        <v>8926.1549999999406</v>
      </c>
      <c r="P43" s="199">
        <f t="shared" si="3"/>
        <v>850427.50499999977</v>
      </c>
      <c r="Q43" s="259"/>
    </row>
    <row r="44" spans="1:17" x14ac:dyDescent="0.15">
      <c r="A44" s="193"/>
      <c r="B44" s="198"/>
      <c r="C44" s="199"/>
      <c r="D44" s="200"/>
      <c r="E44" s="193"/>
      <c r="F44" s="205"/>
      <c r="G44" s="198"/>
      <c r="H44" s="199"/>
      <c r="I44" s="200" t="s">
        <v>570</v>
      </c>
      <c r="J44" s="199">
        <v>3888</v>
      </c>
      <c r="K44" s="193" t="s">
        <v>535</v>
      </c>
      <c r="L44" s="193" t="s">
        <v>578</v>
      </c>
      <c r="M44" s="199">
        <v>2533</v>
      </c>
      <c r="N44" s="193" t="s">
        <v>535</v>
      </c>
      <c r="O44" s="199">
        <f t="shared" ref="O44:O48" si="12">+O43-J44-M44</f>
        <v>2505.1549999999406</v>
      </c>
      <c r="P44" s="199">
        <f t="shared" ref="P44:P48" si="13">P43+H44-J44-M44</f>
        <v>844006.50499999977</v>
      </c>
      <c r="Q44" s="259"/>
    </row>
    <row r="45" spans="1:17" x14ac:dyDescent="0.15">
      <c r="A45" s="193"/>
      <c r="B45" s="198"/>
      <c r="C45" s="199"/>
      <c r="D45" s="200"/>
      <c r="E45" s="193"/>
      <c r="F45" s="205"/>
      <c r="G45" s="198"/>
      <c r="H45" s="199"/>
      <c r="I45" s="200" t="s">
        <v>571</v>
      </c>
      <c r="J45" s="199">
        <v>2505</v>
      </c>
      <c r="K45" s="193" t="s">
        <v>535</v>
      </c>
      <c r="L45" s="193"/>
      <c r="M45" s="199"/>
      <c r="N45" s="193"/>
      <c r="O45" s="199">
        <f t="shared" si="12"/>
        <v>0.15499999994062819</v>
      </c>
      <c r="P45" s="199">
        <f t="shared" si="13"/>
        <v>841501.50499999977</v>
      </c>
      <c r="Q45" s="259"/>
    </row>
    <row r="46" spans="1:17" x14ac:dyDescent="0.15">
      <c r="A46" s="193"/>
      <c r="B46" s="198"/>
      <c r="C46" s="199"/>
      <c r="D46" s="200"/>
      <c r="E46" s="193"/>
      <c r="F46" s="205"/>
      <c r="G46" s="198"/>
      <c r="H46" s="199"/>
      <c r="I46" s="200" t="s">
        <v>571</v>
      </c>
      <c r="J46" s="199">
        <v>5358</v>
      </c>
      <c r="K46" s="193" t="s">
        <v>536</v>
      </c>
      <c r="L46" s="193"/>
      <c r="M46" s="199"/>
      <c r="N46" s="193"/>
      <c r="O46" s="199">
        <f>C11+O45-J46-M46</f>
        <v>84304.154999999941</v>
      </c>
      <c r="P46" s="199">
        <f t="shared" si="13"/>
        <v>836143.50499999977</v>
      </c>
      <c r="Q46" s="259"/>
    </row>
    <row r="47" spans="1:17" x14ac:dyDescent="0.15">
      <c r="A47" s="193"/>
      <c r="B47" s="198"/>
      <c r="C47" s="199"/>
      <c r="D47" s="200"/>
      <c r="E47" s="193"/>
      <c r="F47" s="203"/>
      <c r="G47" s="198"/>
      <c r="H47" s="199"/>
      <c r="I47" s="200" t="s">
        <v>572</v>
      </c>
      <c r="J47" s="199">
        <v>21598</v>
      </c>
      <c r="K47" s="193" t="s">
        <v>536</v>
      </c>
      <c r="L47" s="193"/>
      <c r="M47" s="199"/>
      <c r="N47" s="193"/>
      <c r="O47" s="199">
        <f t="shared" si="12"/>
        <v>62706.154999999941</v>
      </c>
      <c r="P47" s="199">
        <f t="shared" si="13"/>
        <v>814545.50499999977</v>
      </c>
    </row>
    <row r="48" spans="1:17" x14ac:dyDescent="0.15">
      <c r="A48" s="193"/>
      <c r="B48" s="198"/>
      <c r="C48" s="199"/>
      <c r="D48" s="200"/>
      <c r="E48" s="193"/>
      <c r="F48" s="203"/>
      <c r="G48" s="198"/>
      <c r="H48" s="199"/>
      <c r="I48" s="200" t="s">
        <v>573</v>
      </c>
      <c r="J48" s="199">
        <v>6347</v>
      </c>
      <c r="K48" s="193" t="s">
        <v>536</v>
      </c>
      <c r="L48" s="193"/>
      <c r="M48" s="199"/>
      <c r="N48" s="193"/>
      <c r="O48" s="199">
        <f t="shared" si="12"/>
        <v>56359.154999999941</v>
      </c>
      <c r="P48" s="199">
        <f t="shared" si="13"/>
        <v>808198.50499999977</v>
      </c>
    </row>
    <row r="49" spans="1:17" hidden="1" x14ac:dyDescent="0.15">
      <c r="A49" s="193"/>
      <c r="B49" s="198"/>
      <c r="C49" s="199"/>
      <c r="D49" s="200"/>
      <c r="E49" s="193"/>
      <c r="F49" s="205"/>
      <c r="G49" s="198"/>
      <c r="H49" s="199"/>
      <c r="I49" s="200"/>
      <c r="J49" s="199"/>
      <c r="K49" s="193"/>
      <c r="L49" s="193"/>
      <c r="M49" s="199"/>
      <c r="N49" s="207"/>
      <c r="O49" s="199">
        <f t="shared" si="2"/>
        <v>56359.154999999941</v>
      </c>
      <c r="P49" s="199">
        <f t="shared" si="3"/>
        <v>808198.50499999977</v>
      </c>
    </row>
    <row r="50" spans="1:17" hidden="1" x14ac:dyDescent="0.15">
      <c r="A50" s="193"/>
      <c r="B50" s="198"/>
      <c r="C50" s="199"/>
      <c r="D50" s="200"/>
      <c r="E50" s="193"/>
      <c r="F50" s="205"/>
      <c r="G50" s="193"/>
      <c r="H50" s="199"/>
      <c r="I50" s="200"/>
      <c r="J50" s="199"/>
      <c r="K50" s="193"/>
      <c r="L50" s="193"/>
      <c r="M50" s="199"/>
      <c r="N50" s="193"/>
      <c r="O50" s="199">
        <f t="shared" si="2"/>
        <v>56359.154999999941</v>
      </c>
      <c r="P50" s="199">
        <f t="shared" si="3"/>
        <v>808198.50499999977</v>
      </c>
      <c r="Q50" s="259"/>
    </row>
    <row r="51" spans="1:17" hidden="1" x14ac:dyDescent="0.15">
      <c r="A51" s="193"/>
      <c r="B51" s="198"/>
      <c r="C51" s="199"/>
      <c r="D51" s="200"/>
      <c r="E51" s="193"/>
      <c r="F51" s="205"/>
      <c r="G51" s="193"/>
      <c r="H51" s="199"/>
      <c r="I51" s="200"/>
      <c r="J51" s="199"/>
      <c r="K51" s="193"/>
      <c r="L51" s="193"/>
      <c r="M51" s="199"/>
      <c r="N51" s="193"/>
      <c r="O51" s="199">
        <f t="shared" si="2"/>
        <v>56359.154999999941</v>
      </c>
      <c r="P51" s="199">
        <f t="shared" si="3"/>
        <v>808198.50499999977</v>
      </c>
      <c r="Q51" s="259"/>
    </row>
    <row r="52" spans="1:17" hidden="1" x14ac:dyDescent="0.15">
      <c r="A52" s="193"/>
      <c r="B52" s="198"/>
      <c r="C52" s="199"/>
      <c r="D52" s="200"/>
      <c r="E52" s="193"/>
      <c r="F52" s="205"/>
      <c r="G52" s="193"/>
      <c r="H52" s="199"/>
      <c r="I52" s="200"/>
      <c r="J52" s="199"/>
      <c r="K52" s="193"/>
      <c r="L52" s="193"/>
      <c r="M52" s="199"/>
      <c r="N52" s="193"/>
      <c r="O52" s="199">
        <f t="shared" si="2"/>
        <v>56359.154999999941</v>
      </c>
      <c r="P52" s="199">
        <f t="shared" si="3"/>
        <v>808198.50499999977</v>
      </c>
      <c r="Q52" s="259"/>
    </row>
    <row r="53" spans="1:17" hidden="1" x14ac:dyDescent="0.15">
      <c r="A53" s="193"/>
      <c r="B53" s="198"/>
      <c r="C53" s="199"/>
      <c r="D53" s="200"/>
      <c r="E53" s="193"/>
      <c r="F53" s="205"/>
      <c r="G53" s="193"/>
      <c r="H53" s="199"/>
      <c r="I53" s="200"/>
      <c r="J53" s="199"/>
      <c r="K53" s="193"/>
      <c r="L53" s="193"/>
      <c r="M53" s="199"/>
      <c r="N53" s="193"/>
      <c r="O53" s="199">
        <f t="shared" si="2"/>
        <v>56359.154999999941</v>
      </c>
      <c r="P53" s="199">
        <f t="shared" si="3"/>
        <v>808198.50499999977</v>
      </c>
      <c r="Q53" s="259"/>
    </row>
    <row r="54" spans="1:17" hidden="1" x14ac:dyDescent="0.15">
      <c r="A54" s="193"/>
      <c r="B54" s="198"/>
      <c r="C54" s="199"/>
      <c r="D54" s="200"/>
      <c r="E54" s="193"/>
      <c r="F54" s="205"/>
      <c r="G54" s="198"/>
      <c r="H54" s="199"/>
      <c r="I54" s="200"/>
      <c r="J54" s="199"/>
      <c r="K54" s="193"/>
      <c r="L54" s="193"/>
      <c r="M54" s="199"/>
      <c r="N54" s="205"/>
      <c r="O54" s="199">
        <f t="shared" si="2"/>
        <v>56359.154999999941</v>
      </c>
      <c r="P54" s="199">
        <f t="shared" si="3"/>
        <v>808198.50499999977</v>
      </c>
      <c r="Q54" s="259"/>
    </row>
    <row r="55" spans="1:17" hidden="1" x14ac:dyDescent="0.15">
      <c r="A55" s="193"/>
      <c r="B55" s="208"/>
      <c r="C55" s="199"/>
      <c r="D55" s="200"/>
      <c r="E55" s="193"/>
      <c r="F55" s="209"/>
      <c r="G55" s="198"/>
      <c r="H55" s="199"/>
      <c r="I55" s="200"/>
      <c r="J55" s="199"/>
      <c r="K55" s="193"/>
      <c r="L55" s="193"/>
      <c r="M55" s="199"/>
      <c r="N55" s="193"/>
      <c r="O55" s="199">
        <f t="shared" si="2"/>
        <v>56359.154999999941</v>
      </c>
      <c r="P55" s="199">
        <f t="shared" si="3"/>
        <v>808198.50499999977</v>
      </c>
    </row>
    <row r="56" spans="1:17" hidden="1" x14ac:dyDescent="0.15">
      <c r="A56" s="193"/>
      <c r="B56" s="208"/>
      <c r="C56" s="199"/>
      <c r="D56" s="200"/>
      <c r="E56" s="193"/>
      <c r="F56" s="209"/>
      <c r="G56" s="198"/>
      <c r="H56" s="199"/>
      <c r="I56" s="200"/>
      <c r="J56" s="199"/>
      <c r="K56" s="193"/>
      <c r="L56" s="193"/>
      <c r="M56" s="199"/>
      <c r="N56" s="193"/>
      <c r="O56" s="199">
        <f t="shared" si="2"/>
        <v>56359.154999999941</v>
      </c>
      <c r="P56" s="199">
        <f t="shared" si="3"/>
        <v>808198.50499999977</v>
      </c>
    </row>
    <row r="57" spans="1:17" hidden="1" x14ac:dyDescent="0.15">
      <c r="A57" s="193"/>
      <c r="B57" s="208"/>
      <c r="C57" s="199"/>
      <c r="D57" s="200"/>
      <c r="E57" s="193"/>
      <c r="F57" s="209"/>
      <c r="G57" s="198"/>
      <c r="H57" s="199"/>
      <c r="I57" s="200"/>
      <c r="J57" s="199"/>
      <c r="K57" s="193"/>
      <c r="L57" s="193"/>
      <c r="M57" s="199"/>
      <c r="N57" s="193"/>
      <c r="O57" s="199">
        <f t="shared" si="2"/>
        <v>56359.154999999941</v>
      </c>
      <c r="P57" s="199">
        <f t="shared" si="3"/>
        <v>808198.50499999977</v>
      </c>
    </row>
    <row r="58" spans="1:17" hidden="1" x14ac:dyDescent="0.15">
      <c r="A58" s="193"/>
      <c r="B58" s="208"/>
      <c r="C58" s="199"/>
      <c r="D58" s="200"/>
      <c r="E58" s="193"/>
      <c r="F58" s="209"/>
      <c r="G58" s="198"/>
      <c r="H58" s="199"/>
      <c r="I58" s="200"/>
      <c r="J58" s="199"/>
      <c r="K58" s="205"/>
      <c r="L58" s="193"/>
      <c r="M58" s="199"/>
      <c r="N58" s="193"/>
      <c r="O58" s="199">
        <f t="shared" si="2"/>
        <v>56359.154999999941</v>
      </c>
      <c r="P58" s="199">
        <f t="shared" si="3"/>
        <v>808198.50499999977</v>
      </c>
    </row>
    <row r="59" spans="1:17" hidden="1" x14ac:dyDescent="0.15">
      <c r="A59" s="193"/>
      <c r="B59" s="210"/>
      <c r="C59" s="199"/>
      <c r="D59" s="204"/>
      <c r="E59" s="203"/>
      <c r="F59" s="193"/>
      <c r="G59" s="210"/>
      <c r="H59" s="199"/>
      <c r="I59" s="200"/>
      <c r="J59" s="199"/>
      <c r="K59" s="193"/>
      <c r="L59" s="193"/>
      <c r="M59" s="199"/>
      <c r="N59" s="205"/>
      <c r="O59" s="199">
        <f t="shared" si="2"/>
        <v>56359.154999999941</v>
      </c>
      <c r="P59" s="199">
        <f t="shared" si="3"/>
        <v>808198.50499999977</v>
      </c>
      <c r="Q59" s="259"/>
    </row>
    <row r="60" spans="1:17" hidden="1" x14ac:dyDescent="0.15">
      <c r="A60" s="193"/>
      <c r="B60" s="210"/>
      <c r="C60" s="199"/>
      <c r="D60" s="204"/>
      <c r="E60" s="203"/>
      <c r="F60" s="193"/>
      <c r="G60" s="210"/>
      <c r="H60" s="199"/>
      <c r="I60" s="200"/>
      <c r="J60" s="199"/>
      <c r="K60" s="193"/>
      <c r="L60" s="193"/>
      <c r="M60" s="199"/>
      <c r="N60" s="207"/>
      <c r="O60" s="199">
        <f t="shared" si="2"/>
        <v>56359.154999999941</v>
      </c>
      <c r="P60" s="199">
        <f t="shared" si="3"/>
        <v>808198.50499999977</v>
      </c>
      <c r="Q60" s="259"/>
    </row>
    <row r="61" spans="1:17" hidden="1" x14ac:dyDescent="0.15">
      <c r="A61" s="193"/>
      <c r="B61" s="210"/>
      <c r="C61" s="199"/>
      <c r="D61" s="200"/>
      <c r="E61" s="193"/>
      <c r="F61" s="203"/>
      <c r="G61" s="210"/>
      <c r="H61" s="199"/>
      <c r="I61" s="200"/>
      <c r="J61" s="199"/>
      <c r="K61" s="193"/>
      <c r="L61" s="193"/>
      <c r="M61" s="199"/>
      <c r="N61" s="207"/>
      <c r="O61" s="199">
        <f t="shared" si="2"/>
        <v>56359.154999999941</v>
      </c>
      <c r="P61" s="199">
        <f t="shared" si="3"/>
        <v>808198.50499999977</v>
      </c>
    </row>
    <row r="62" spans="1:17" hidden="1" x14ac:dyDescent="0.15">
      <c r="A62" s="193"/>
      <c r="B62" s="210"/>
      <c r="C62" s="199"/>
      <c r="D62" s="200"/>
      <c r="E62" s="193"/>
      <c r="F62" s="203"/>
      <c r="G62" s="210"/>
      <c r="H62" s="199"/>
      <c r="I62" s="200"/>
      <c r="J62" s="199"/>
      <c r="K62" s="193"/>
      <c r="L62" s="193"/>
      <c r="M62" s="199"/>
      <c r="N62" s="207"/>
      <c r="O62" s="199">
        <f t="shared" si="2"/>
        <v>56359.154999999941</v>
      </c>
      <c r="P62" s="199">
        <f t="shared" si="3"/>
        <v>808198.50499999977</v>
      </c>
    </row>
    <row r="63" spans="1:17" hidden="1" x14ac:dyDescent="0.15">
      <c r="A63" s="211"/>
      <c r="B63" s="211"/>
      <c r="C63" s="199"/>
      <c r="D63" s="204"/>
      <c r="E63" s="193"/>
      <c r="F63" s="212"/>
      <c r="G63" s="213"/>
      <c r="H63" s="199"/>
      <c r="I63" s="200"/>
      <c r="J63" s="199"/>
      <c r="K63" s="193"/>
      <c r="L63" s="193"/>
      <c r="M63" s="199"/>
      <c r="N63" s="207"/>
      <c r="O63" s="199">
        <f t="shared" si="2"/>
        <v>56359.154999999941</v>
      </c>
      <c r="P63" s="199">
        <f t="shared" si="3"/>
        <v>808198.50499999977</v>
      </c>
    </row>
    <row r="64" spans="1:17" hidden="1" x14ac:dyDescent="0.15">
      <c r="A64" s="211"/>
      <c r="B64" s="211"/>
      <c r="C64" s="199"/>
      <c r="D64" s="204"/>
      <c r="E64" s="193"/>
      <c r="F64" s="212"/>
      <c r="G64" s="213"/>
      <c r="H64" s="199"/>
      <c r="I64" s="200"/>
      <c r="J64" s="199"/>
      <c r="K64" s="203"/>
      <c r="L64" s="193"/>
      <c r="M64" s="199"/>
      <c r="N64" s="203"/>
      <c r="O64" s="199">
        <f t="shared" si="2"/>
        <v>56359.154999999941</v>
      </c>
      <c r="P64" s="199">
        <f t="shared" si="3"/>
        <v>808198.50499999977</v>
      </c>
    </row>
    <row r="65" spans="1:17" hidden="1" x14ac:dyDescent="0.15">
      <c r="A65" s="211"/>
      <c r="B65" s="211"/>
      <c r="C65" s="199"/>
      <c r="D65" s="204"/>
      <c r="E65" s="193"/>
      <c r="F65" s="212"/>
      <c r="G65" s="213"/>
      <c r="H65" s="199"/>
      <c r="I65" s="200"/>
      <c r="J65" s="199"/>
      <c r="K65" s="205"/>
      <c r="L65" s="193"/>
      <c r="M65" s="199"/>
      <c r="N65" s="203"/>
      <c r="O65" s="199">
        <f t="shared" si="2"/>
        <v>56359.154999999941</v>
      </c>
      <c r="P65" s="199">
        <f t="shared" si="3"/>
        <v>808198.50499999977</v>
      </c>
    </row>
    <row r="66" spans="1:17" hidden="1" x14ac:dyDescent="0.15">
      <c r="A66" s="211"/>
      <c r="B66" s="211"/>
      <c r="C66" s="199"/>
      <c r="D66" s="204"/>
      <c r="E66" s="193"/>
      <c r="F66" s="212"/>
      <c r="G66" s="213"/>
      <c r="H66" s="199"/>
      <c r="I66" s="200"/>
      <c r="J66" s="199"/>
      <c r="K66" s="205"/>
      <c r="L66" s="193"/>
      <c r="M66" s="199"/>
      <c r="N66" s="207"/>
      <c r="O66" s="199">
        <f t="shared" si="2"/>
        <v>56359.154999999941</v>
      </c>
      <c r="P66" s="199">
        <f t="shared" si="3"/>
        <v>808198.50499999977</v>
      </c>
    </row>
    <row r="67" spans="1:17" hidden="1" x14ac:dyDescent="0.15">
      <c r="A67" s="205"/>
      <c r="B67" s="208"/>
      <c r="C67" s="199"/>
      <c r="D67" s="200"/>
      <c r="E67" s="193"/>
      <c r="F67" s="203"/>
      <c r="G67" s="198"/>
      <c r="H67" s="199"/>
      <c r="I67" s="200"/>
      <c r="J67" s="199"/>
      <c r="K67" s="205"/>
      <c r="L67" s="193"/>
      <c r="M67" s="199"/>
      <c r="N67" s="207"/>
      <c r="O67" s="199">
        <f t="shared" si="2"/>
        <v>56359.154999999941</v>
      </c>
      <c r="P67" s="199">
        <f t="shared" si="3"/>
        <v>808198.50499999977</v>
      </c>
    </row>
    <row r="68" spans="1:17" hidden="1" x14ac:dyDescent="0.15">
      <c r="A68" s="205"/>
      <c r="B68" s="208"/>
      <c r="C68" s="199"/>
      <c r="D68" s="200"/>
      <c r="E68" s="193"/>
      <c r="F68" s="203"/>
      <c r="G68" s="198"/>
      <c r="H68" s="199"/>
      <c r="I68" s="200"/>
      <c r="J68" s="199"/>
      <c r="K68" s="205"/>
      <c r="L68" s="193"/>
      <c r="M68" s="199"/>
      <c r="N68" s="207"/>
      <c r="O68" s="199">
        <f t="shared" si="2"/>
        <v>56359.154999999941</v>
      </c>
      <c r="P68" s="199">
        <f t="shared" si="3"/>
        <v>808198.50499999977</v>
      </c>
    </row>
    <row r="69" spans="1:17" hidden="1" x14ac:dyDescent="0.15">
      <c r="A69" s="205"/>
      <c r="B69" s="208"/>
      <c r="C69" s="199"/>
      <c r="D69" s="200"/>
      <c r="E69" s="193"/>
      <c r="F69" s="205"/>
      <c r="G69" s="198"/>
      <c r="H69" s="199"/>
      <c r="I69" s="200"/>
      <c r="J69" s="199"/>
      <c r="K69" s="205"/>
      <c r="L69" s="193"/>
      <c r="M69" s="199"/>
      <c r="N69" s="207"/>
      <c r="O69" s="199">
        <f t="shared" si="2"/>
        <v>56359.154999999941</v>
      </c>
      <c r="P69" s="199">
        <f t="shared" si="3"/>
        <v>808198.50499999977</v>
      </c>
      <c r="Q69" s="259"/>
    </row>
    <row r="70" spans="1:17" hidden="1" x14ac:dyDescent="0.15">
      <c r="A70" s="205"/>
      <c r="B70" s="208"/>
      <c r="C70" s="199"/>
      <c r="D70" s="200"/>
      <c r="E70" s="193"/>
      <c r="F70" s="193"/>
      <c r="G70" s="198"/>
      <c r="H70" s="199"/>
      <c r="I70" s="200"/>
      <c r="J70" s="199"/>
      <c r="K70" s="205"/>
      <c r="L70" s="193"/>
      <c r="M70" s="199"/>
      <c r="N70" s="207"/>
      <c r="O70" s="199">
        <f t="shared" si="2"/>
        <v>56359.154999999941</v>
      </c>
      <c r="P70" s="199">
        <f t="shared" si="3"/>
        <v>808198.50499999977</v>
      </c>
      <c r="Q70" s="259"/>
    </row>
    <row r="71" spans="1:17" hidden="1" x14ac:dyDescent="0.15">
      <c r="A71" s="205"/>
      <c r="B71" s="208"/>
      <c r="C71" s="199"/>
      <c r="D71" s="200"/>
      <c r="E71" s="193"/>
      <c r="F71" s="193"/>
      <c r="G71" s="198"/>
      <c r="H71" s="199"/>
      <c r="I71" s="200"/>
      <c r="J71" s="199"/>
      <c r="K71" s="205"/>
      <c r="L71" s="193"/>
      <c r="M71" s="199"/>
      <c r="N71" s="207"/>
      <c r="O71" s="199">
        <f t="shared" si="2"/>
        <v>56359.154999999941</v>
      </c>
      <c r="P71" s="199">
        <f t="shared" si="3"/>
        <v>808198.50499999977</v>
      </c>
      <c r="Q71" s="259"/>
    </row>
    <row r="72" spans="1:17" hidden="1" x14ac:dyDescent="0.15">
      <c r="A72" s="205"/>
      <c r="B72" s="208"/>
      <c r="C72" s="199"/>
      <c r="D72" s="200"/>
      <c r="E72" s="193"/>
      <c r="F72" s="193"/>
      <c r="G72" s="198"/>
      <c r="H72" s="199"/>
      <c r="I72" s="200"/>
      <c r="J72" s="199"/>
      <c r="K72" s="205"/>
      <c r="L72" s="193"/>
      <c r="M72" s="199"/>
      <c r="N72" s="207"/>
      <c r="O72" s="199">
        <f t="shared" si="2"/>
        <v>56359.154999999941</v>
      </c>
      <c r="P72" s="199">
        <f t="shared" si="3"/>
        <v>808198.50499999977</v>
      </c>
      <c r="Q72" s="259"/>
    </row>
    <row r="73" spans="1:17" hidden="1" x14ac:dyDescent="0.15">
      <c r="A73" s="205"/>
      <c r="B73" s="208"/>
      <c r="C73" s="199"/>
      <c r="D73" s="200"/>
      <c r="E73" s="193"/>
      <c r="F73" s="193"/>
      <c r="G73" s="198"/>
      <c r="H73" s="199"/>
      <c r="I73" s="200"/>
      <c r="J73" s="199"/>
      <c r="K73" s="205"/>
      <c r="L73" s="193"/>
      <c r="M73" s="199"/>
      <c r="N73" s="207"/>
      <c r="O73" s="199">
        <f t="shared" si="2"/>
        <v>56359.154999999941</v>
      </c>
      <c r="P73" s="199">
        <f t="shared" si="3"/>
        <v>808198.50499999977</v>
      </c>
      <c r="Q73" s="259"/>
    </row>
    <row r="74" spans="1:17" hidden="1" x14ac:dyDescent="0.15">
      <c r="A74" s="205"/>
      <c r="B74" s="208"/>
      <c r="C74" s="199"/>
      <c r="D74" s="204"/>
      <c r="E74" s="193"/>
      <c r="F74" s="193"/>
      <c r="G74" s="198"/>
      <c r="H74" s="199"/>
      <c r="I74" s="200"/>
      <c r="J74" s="199"/>
      <c r="K74" s="205"/>
      <c r="L74" s="193"/>
      <c r="M74" s="199"/>
      <c r="N74" s="207"/>
      <c r="O74" s="199">
        <f t="shared" si="2"/>
        <v>56359.154999999941</v>
      </c>
      <c r="P74" s="199">
        <f t="shared" si="3"/>
        <v>808198.50499999977</v>
      </c>
      <c r="Q74" s="259"/>
    </row>
    <row r="75" spans="1:17" hidden="1" x14ac:dyDescent="0.15">
      <c r="A75" s="205"/>
      <c r="B75" s="208"/>
      <c r="C75" s="199"/>
      <c r="D75" s="204"/>
      <c r="E75" s="193"/>
      <c r="F75" s="193"/>
      <c r="G75" s="198"/>
      <c r="H75" s="199"/>
      <c r="I75" s="200"/>
      <c r="J75" s="199"/>
      <c r="K75" s="205"/>
      <c r="L75" s="193"/>
      <c r="M75" s="199"/>
      <c r="N75" s="207"/>
      <c r="O75" s="199">
        <f t="shared" si="2"/>
        <v>56359.154999999941</v>
      </c>
      <c r="P75" s="199">
        <f t="shared" si="3"/>
        <v>808198.50499999977</v>
      </c>
      <c r="Q75" s="259"/>
    </row>
    <row r="76" spans="1:17" hidden="1" x14ac:dyDescent="0.15">
      <c r="A76" s="205"/>
      <c r="B76" s="208"/>
      <c r="C76" s="199"/>
      <c r="D76" s="204"/>
      <c r="E76" s="193"/>
      <c r="F76" s="193"/>
      <c r="G76" s="198"/>
      <c r="H76" s="199"/>
      <c r="I76" s="200"/>
      <c r="J76" s="199"/>
      <c r="K76" s="205"/>
      <c r="L76" s="193"/>
      <c r="M76" s="199"/>
      <c r="N76" s="207"/>
      <c r="O76" s="199">
        <f t="shared" si="2"/>
        <v>56359.154999999941</v>
      </c>
      <c r="P76" s="199">
        <f t="shared" si="3"/>
        <v>808198.50499999977</v>
      </c>
      <c r="Q76" s="259"/>
    </row>
    <row r="77" spans="1:17" hidden="1" x14ac:dyDescent="0.15">
      <c r="A77" s="205"/>
      <c r="B77" s="208"/>
      <c r="C77" s="199"/>
      <c r="D77" s="200"/>
      <c r="E77" s="193"/>
      <c r="F77" s="193"/>
      <c r="G77" s="198"/>
      <c r="H77" s="199"/>
      <c r="I77" s="200"/>
      <c r="J77" s="199"/>
      <c r="K77" s="205"/>
      <c r="L77" s="193"/>
      <c r="M77" s="199"/>
      <c r="N77" s="207"/>
      <c r="O77" s="199">
        <f t="shared" si="2"/>
        <v>56359.154999999941</v>
      </c>
      <c r="P77" s="199">
        <f t="shared" si="3"/>
        <v>808198.50499999977</v>
      </c>
    </row>
    <row r="78" spans="1:17" hidden="1" x14ac:dyDescent="0.15">
      <c r="A78" s="205"/>
      <c r="B78" s="208"/>
      <c r="C78" s="199"/>
      <c r="D78" s="204"/>
      <c r="E78" s="193"/>
      <c r="F78" s="193"/>
      <c r="G78" s="198"/>
      <c r="H78" s="199"/>
      <c r="I78" s="200"/>
      <c r="J78" s="199"/>
      <c r="K78" s="205"/>
      <c r="L78" s="193"/>
      <c r="M78" s="199"/>
      <c r="N78" s="207"/>
      <c r="O78" s="199">
        <f t="shared" si="2"/>
        <v>56359.154999999941</v>
      </c>
      <c r="P78" s="199">
        <f t="shared" si="3"/>
        <v>808198.50499999977</v>
      </c>
    </row>
    <row r="79" spans="1:17" hidden="1" x14ac:dyDescent="0.15">
      <c r="A79" s="205"/>
      <c r="B79" s="208"/>
      <c r="C79" s="199"/>
      <c r="D79" s="204"/>
      <c r="E79" s="193"/>
      <c r="F79" s="193"/>
      <c r="G79" s="198"/>
      <c r="H79" s="199"/>
      <c r="I79" s="200"/>
      <c r="J79" s="199"/>
      <c r="K79" s="205"/>
      <c r="L79" s="193"/>
      <c r="M79" s="199"/>
      <c r="N79" s="207"/>
      <c r="O79" s="199">
        <f t="shared" si="2"/>
        <v>56359.154999999941</v>
      </c>
      <c r="P79" s="199">
        <f t="shared" si="3"/>
        <v>808198.50499999977</v>
      </c>
    </row>
    <row r="80" spans="1:17" hidden="1" x14ac:dyDescent="0.15">
      <c r="A80" s="205"/>
      <c r="B80" s="208"/>
      <c r="C80" s="199"/>
      <c r="D80" s="204"/>
      <c r="E80" s="193"/>
      <c r="F80" s="193"/>
      <c r="G80" s="198"/>
      <c r="H80" s="199"/>
      <c r="I80" s="200"/>
      <c r="J80" s="199"/>
      <c r="K80" s="205"/>
      <c r="L80" s="193"/>
      <c r="M80" s="199"/>
      <c r="N80" s="207"/>
      <c r="O80" s="199">
        <f t="shared" ref="O80:O143" si="14">+O79-J80-M80</f>
        <v>56359.154999999941</v>
      </c>
      <c r="P80" s="199">
        <f t="shared" ref="P80:P143" si="15">P79+H80-J80-M80</f>
        <v>808198.50499999977</v>
      </c>
    </row>
    <row r="81" spans="1:16" hidden="1" x14ac:dyDescent="0.15">
      <c r="A81" s="205"/>
      <c r="B81" s="208"/>
      <c r="C81" s="199"/>
      <c r="D81" s="200"/>
      <c r="E81" s="193"/>
      <c r="F81" s="205"/>
      <c r="G81" s="198"/>
      <c r="H81" s="199"/>
      <c r="I81" s="200"/>
      <c r="J81" s="199"/>
      <c r="K81" s="205"/>
      <c r="L81" s="193"/>
      <c r="M81" s="199"/>
      <c r="N81" s="207"/>
      <c r="O81" s="199">
        <f t="shared" si="14"/>
        <v>56359.154999999941</v>
      </c>
      <c r="P81" s="199">
        <f t="shared" si="15"/>
        <v>808198.50499999977</v>
      </c>
    </row>
    <row r="82" spans="1:16" hidden="1" x14ac:dyDescent="0.15">
      <c r="A82" s="205"/>
      <c r="B82" s="208"/>
      <c r="C82" s="199"/>
      <c r="D82" s="200"/>
      <c r="E82" s="193"/>
      <c r="F82" s="205"/>
      <c r="G82" s="198"/>
      <c r="H82" s="199"/>
      <c r="I82" s="200"/>
      <c r="J82" s="199"/>
      <c r="K82" s="205"/>
      <c r="L82" s="193"/>
      <c r="M82" s="199"/>
      <c r="N82" s="207"/>
      <c r="O82" s="199">
        <f t="shared" si="14"/>
        <v>56359.154999999941</v>
      </c>
      <c r="P82" s="199">
        <f t="shared" si="15"/>
        <v>808198.50499999977</v>
      </c>
    </row>
    <row r="83" spans="1:16" hidden="1" x14ac:dyDescent="0.15">
      <c r="A83" s="205"/>
      <c r="B83" s="208"/>
      <c r="C83" s="199"/>
      <c r="D83" s="200"/>
      <c r="E83" s="193"/>
      <c r="F83" s="205"/>
      <c r="G83" s="198"/>
      <c r="H83" s="199"/>
      <c r="I83" s="200"/>
      <c r="J83" s="199"/>
      <c r="K83" s="205"/>
      <c r="L83" s="193"/>
      <c r="M83" s="199"/>
      <c r="N83" s="207"/>
      <c r="O83" s="199">
        <f t="shared" si="14"/>
        <v>56359.154999999941</v>
      </c>
      <c r="P83" s="199">
        <f t="shared" si="15"/>
        <v>808198.50499999977</v>
      </c>
    </row>
    <row r="84" spans="1:16" hidden="1" x14ac:dyDescent="0.15">
      <c r="A84" s="205"/>
      <c r="B84" s="208"/>
      <c r="C84" s="199"/>
      <c r="D84" s="204"/>
      <c r="E84" s="193"/>
      <c r="F84" s="193"/>
      <c r="G84" s="198"/>
      <c r="H84" s="199"/>
      <c r="I84" s="200"/>
      <c r="J84" s="199"/>
      <c r="K84" s="205"/>
      <c r="L84" s="193"/>
      <c r="M84" s="199"/>
      <c r="N84" s="207"/>
      <c r="O84" s="199">
        <f t="shared" si="14"/>
        <v>56359.154999999941</v>
      </c>
      <c r="P84" s="199">
        <f t="shared" si="15"/>
        <v>808198.50499999977</v>
      </c>
    </row>
    <row r="85" spans="1:16" hidden="1" x14ac:dyDescent="0.15">
      <c r="A85" s="205"/>
      <c r="B85" s="208"/>
      <c r="C85" s="199"/>
      <c r="D85" s="204"/>
      <c r="E85" s="193"/>
      <c r="F85" s="193"/>
      <c r="G85" s="198"/>
      <c r="H85" s="199"/>
      <c r="I85" s="200"/>
      <c r="J85" s="199"/>
      <c r="K85" s="205"/>
      <c r="L85" s="193"/>
      <c r="M85" s="199"/>
      <c r="N85" s="193"/>
      <c r="O85" s="199">
        <f t="shared" si="14"/>
        <v>56359.154999999941</v>
      </c>
      <c r="P85" s="199">
        <f t="shared" si="15"/>
        <v>808198.50499999977</v>
      </c>
    </row>
    <row r="86" spans="1:16" hidden="1" x14ac:dyDescent="0.15">
      <c r="A86" s="205"/>
      <c r="B86" s="208"/>
      <c r="C86" s="199"/>
      <c r="D86" s="204"/>
      <c r="E86" s="193"/>
      <c r="F86" s="193"/>
      <c r="G86" s="198"/>
      <c r="H86" s="199"/>
      <c r="I86" s="200"/>
      <c r="J86" s="199"/>
      <c r="K86" s="193"/>
      <c r="L86" s="193"/>
      <c r="M86" s="199"/>
      <c r="N86" s="193"/>
      <c r="O86" s="199">
        <f t="shared" si="14"/>
        <v>56359.154999999941</v>
      </c>
      <c r="P86" s="199">
        <f t="shared" si="15"/>
        <v>808198.50499999977</v>
      </c>
    </row>
    <row r="87" spans="1:16" hidden="1" x14ac:dyDescent="0.15">
      <c r="A87" s="205"/>
      <c r="B87" s="208"/>
      <c r="C87" s="199"/>
      <c r="D87" s="200"/>
      <c r="E87" s="193"/>
      <c r="F87" s="193"/>
      <c r="G87" s="198"/>
      <c r="H87" s="199"/>
      <c r="I87" s="200"/>
      <c r="J87" s="199"/>
      <c r="K87" s="193"/>
      <c r="L87" s="193"/>
      <c r="M87" s="199"/>
      <c r="N87" s="193"/>
      <c r="O87" s="199">
        <f t="shared" si="14"/>
        <v>56359.154999999941</v>
      </c>
      <c r="P87" s="199">
        <f t="shared" si="15"/>
        <v>808198.50499999977</v>
      </c>
    </row>
    <row r="88" spans="1:16" hidden="1" x14ac:dyDescent="0.15">
      <c r="A88" s="205"/>
      <c r="B88" s="208"/>
      <c r="C88" s="199"/>
      <c r="D88" s="204"/>
      <c r="E88" s="193"/>
      <c r="F88" s="193"/>
      <c r="G88" s="198"/>
      <c r="H88" s="199"/>
      <c r="I88" s="200"/>
      <c r="J88" s="199"/>
      <c r="K88" s="205"/>
      <c r="L88" s="193"/>
      <c r="M88" s="199"/>
      <c r="N88" s="207"/>
      <c r="O88" s="199">
        <f t="shared" si="14"/>
        <v>56359.154999999941</v>
      </c>
      <c r="P88" s="199">
        <f t="shared" si="15"/>
        <v>808198.50499999977</v>
      </c>
    </row>
    <row r="89" spans="1:16" hidden="1" x14ac:dyDescent="0.15">
      <c r="A89" s="205"/>
      <c r="B89" s="208"/>
      <c r="C89" s="199"/>
      <c r="D89" s="204"/>
      <c r="E89" s="193"/>
      <c r="F89" s="193"/>
      <c r="G89" s="198"/>
      <c r="H89" s="199"/>
      <c r="I89" s="200"/>
      <c r="J89" s="199"/>
      <c r="K89" s="205"/>
      <c r="L89" s="193"/>
      <c r="M89" s="199"/>
      <c r="N89" s="207"/>
      <c r="O89" s="199">
        <f t="shared" si="14"/>
        <v>56359.154999999941</v>
      </c>
      <c r="P89" s="199">
        <f t="shared" si="15"/>
        <v>808198.50499999977</v>
      </c>
    </row>
    <row r="90" spans="1:16" hidden="1" x14ac:dyDescent="0.15">
      <c r="A90" s="205"/>
      <c r="B90" s="208"/>
      <c r="C90" s="199"/>
      <c r="D90" s="204"/>
      <c r="E90" s="193"/>
      <c r="F90" s="193"/>
      <c r="G90" s="198"/>
      <c r="H90" s="199"/>
      <c r="I90" s="200"/>
      <c r="J90" s="199"/>
      <c r="K90" s="205"/>
      <c r="L90" s="193"/>
      <c r="M90" s="199"/>
      <c r="N90" s="207"/>
      <c r="O90" s="199">
        <f t="shared" si="14"/>
        <v>56359.154999999941</v>
      </c>
      <c r="P90" s="199">
        <f t="shared" si="15"/>
        <v>808198.50499999977</v>
      </c>
    </row>
    <row r="91" spans="1:16" hidden="1" x14ac:dyDescent="0.15">
      <c r="A91" s="205"/>
      <c r="B91" s="208"/>
      <c r="C91" s="199"/>
      <c r="D91" s="204"/>
      <c r="E91" s="193"/>
      <c r="F91" s="193"/>
      <c r="G91" s="198"/>
      <c r="H91" s="199"/>
      <c r="I91" s="200"/>
      <c r="J91" s="199"/>
      <c r="K91" s="205"/>
      <c r="L91" s="193"/>
      <c r="M91" s="199"/>
      <c r="N91" s="207"/>
      <c r="O91" s="199">
        <f t="shared" si="14"/>
        <v>56359.154999999941</v>
      </c>
      <c r="P91" s="199">
        <f t="shared" si="15"/>
        <v>808198.50499999977</v>
      </c>
    </row>
    <row r="92" spans="1:16" hidden="1" x14ac:dyDescent="0.15">
      <c r="A92" s="205"/>
      <c r="B92" s="208"/>
      <c r="C92" s="199"/>
      <c r="D92" s="200"/>
      <c r="E92" s="193"/>
      <c r="F92" s="203"/>
      <c r="G92" s="193"/>
      <c r="H92" s="199"/>
      <c r="I92" s="200"/>
      <c r="J92" s="199"/>
      <c r="K92" s="205"/>
      <c r="L92" s="193"/>
      <c r="M92" s="199"/>
      <c r="N92" s="207"/>
      <c r="O92" s="199">
        <f t="shared" si="14"/>
        <v>56359.154999999941</v>
      </c>
      <c r="P92" s="199">
        <f t="shared" si="15"/>
        <v>808198.50499999977</v>
      </c>
    </row>
    <row r="93" spans="1:16" hidden="1" x14ac:dyDescent="0.15">
      <c r="A93" s="205"/>
      <c r="B93" s="208"/>
      <c r="C93" s="199"/>
      <c r="D93" s="200"/>
      <c r="E93" s="193"/>
      <c r="F93" s="203"/>
      <c r="G93" s="198"/>
      <c r="H93" s="199"/>
      <c r="I93" s="200"/>
      <c r="J93" s="199"/>
      <c r="K93" s="205"/>
      <c r="L93" s="193"/>
      <c r="M93" s="199"/>
      <c r="N93" s="207"/>
      <c r="O93" s="199">
        <f t="shared" si="14"/>
        <v>56359.154999999941</v>
      </c>
      <c r="P93" s="199">
        <f t="shared" si="15"/>
        <v>808198.50499999977</v>
      </c>
    </row>
    <row r="94" spans="1:16" hidden="1" x14ac:dyDescent="0.15">
      <c r="A94" s="193"/>
      <c r="B94" s="193"/>
      <c r="C94" s="199"/>
      <c r="D94" s="204"/>
      <c r="E94" s="193"/>
      <c r="F94" s="203"/>
      <c r="G94" s="198"/>
      <c r="H94" s="199"/>
      <c r="I94" s="200"/>
      <c r="J94" s="199"/>
      <c r="K94" s="205"/>
      <c r="L94" s="193"/>
      <c r="M94" s="199"/>
      <c r="N94" s="193"/>
      <c r="O94" s="199">
        <f t="shared" si="14"/>
        <v>56359.154999999941</v>
      </c>
      <c r="P94" s="199">
        <f t="shared" si="15"/>
        <v>808198.50499999977</v>
      </c>
    </row>
    <row r="95" spans="1:16" hidden="1" x14ac:dyDescent="0.15">
      <c r="A95" s="193"/>
      <c r="B95" s="193"/>
      <c r="C95" s="199"/>
      <c r="D95" s="204"/>
      <c r="E95" s="193"/>
      <c r="F95" s="203"/>
      <c r="G95" s="198"/>
      <c r="H95" s="199"/>
      <c r="I95" s="200"/>
      <c r="J95" s="199"/>
      <c r="K95" s="205"/>
      <c r="L95" s="193"/>
      <c r="M95" s="199"/>
      <c r="N95" s="193"/>
      <c r="O95" s="199">
        <f t="shared" si="14"/>
        <v>56359.154999999941</v>
      </c>
      <c r="P95" s="199">
        <f t="shared" si="15"/>
        <v>808198.50499999977</v>
      </c>
    </row>
    <row r="96" spans="1:16" hidden="1" x14ac:dyDescent="0.15">
      <c r="A96" s="193"/>
      <c r="B96" s="193"/>
      <c r="C96" s="199"/>
      <c r="D96" s="204"/>
      <c r="E96" s="193"/>
      <c r="F96" s="203"/>
      <c r="G96" s="198"/>
      <c r="H96" s="199"/>
      <c r="I96" s="200"/>
      <c r="J96" s="199"/>
      <c r="K96" s="193"/>
      <c r="L96" s="193"/>
      <c r="M96" s="199"/>
      <c r="N96" s="193"/>
      <c r="O96" s="199">
        <f t="shared" si="14"/>
        <v>56359.154999999941</v>
      </c>
      <c r="P96" s="199">
        <f t="shared" si="15"/>
        <v>808198.50499999977</v>
      </c>
    </row>
    <row r="97" spans="1:17" hidden="1" x14ac:dyDescent="0.15">
      <c r="A97" s="193"/>
      <c r="B97" s="193"/>
      <c r="C97" s="199"/>
      <c r="D97" s="200"/>
      <c r="E97" s="193"/>
      <c r="F97" s="193"/>
      <c r="G97" s="210"/>
      <c r="H97" s="199"/>
      <c r="I97" s="200"/>
      <c r="J97" s="199"/>
      <c r="K97" s="205"/>
      <c r="L97" s="193"/>
      <c r="M97" s="199"/>
      <c r="N97" s="207"/>
      <c r="O97" s="199">
        <f t="shared" si="14"/>
        <v>56359.154999999941</v>
      </c>
      <c r="P97" s="199">
        <f t="shared" si="15"/>
        <v>808198.50499999977</v>
      </c>
      <c r="Q97" s="259"/>
    </row>
    <row r="98" spans="1:17" hidden="1" x14ac:dyDescent="0.15">
      <c r="A98" s="193"/>
      <c r="B98" s="193"/>
      <c r="C98" s="199"/>
      <c r="D98" s="204"/>
      <c r="E98" s="203"/>
      <c r="F98" s="193"/>
      <c r="G98" s="210"/>
      <c r="H98" s="199"/>
      <c r="I98" s="200"/>
      <c r="J98" s="199"/>
      <c r="K98" s="205"/>
      <c r="L98" s="193"/>
      <c r="M98" s="199"/>
      <c r="N98" s="193"/>
      <c r="O98" s="199">
        <f t="shared" si="14"/>
        <v>56359.154999999941</v>
      </c>
      <c r="P98" s="199">
        <f t="shared" si="15"/>
        <v>808198.50499999977</v>
      </c>
      <c r="Q98" s="259"/>
    </row>
    <row r="99" spans="1:17" hidden="1" x14ac:dyDescent="0.15">
      <c r="A99" s="193"/>
      <c r="B99" s="193"/>
      <c r="C99" s="199"/>
      <c r="D99" s="204"/>
      <c r="E99" s="203"/>
      <c r="F99" s="193"/>
      <c r="G99" s="210"/>
      <c r="H99" s="199"/>
      <c r="I99" s="200"/>
      <c r="J99" s="199"/>
      <c r="K99" s="205"/>
      <c r="L99" s="193"/>
      <c r="M99" s="199"/>
      <c r="N99" s="193"/>
      <c r="O99" s="199">
        <f t="shared" si="14"/>
        <v>56359.154999999941</v>
      </c>
      <c r="P99" s="199">
        <f t="shared" si="15"/>
        <v>808198.50499999977</v>
      </c>
      <c r="Q99" s="259"/>
    </row>
    <row r="100" spans="1:17" hidden="1" x14ac:dyDescent="0.15">
      <c r="A100" s="193"/>
      <c r="B100" s="193"/>
      <c r="C100" s="199"/>
      <c r="D100" s="204"/>
      <c r="E100" s="203"/>
      <c r="F100" s="193"/>
      <c r="G100" s="210"/>
      <c r="H100" s="199"/>
      <c r="I100" s="200"/>
      <c r="J100" s="199"/>
      <c r="K100" s="193"/>
      <c r="L100" s="193"/>
      <c r="M100" s="199"/>
      <c r="N100" s="193"/>
      <c r="O100" s="199">
        <f t="shared" si="14"/>
        <v>56359.154999999941</v>
      </c>
      <c r="P100" s="199">
        <f t="shared" si="15"/>
        <v>808198.50499999977</v>
      </c>
    </row>
    <row r="101" spans="1:17" hidden="1" x14ac:dyDescent="0.15">
      <c r="A101" s="193"/>
      <c r="B101" s="193"/>
      <c r="C101" s="199"/>
      <c r="D101" s="200"/>
      <c r="E101" s="193"/>
      <c r="F101" s="205"/>
      <c r="G101" s="193"/>
      <c r="H101" s="199"/>
      <c r="I101" s="200"/>
      <c r="J101" s="199"/>
      <c r="K101" s="193"/>
      <c r="L101" s="193"/>
      <c r="M101" s="199"/>
      <c r="N101" s="193"/>
      <c r="O101" s="199">
        <f t="shared" si="14"/>
        <v>56359.154999999941</v>
      </c>
      <c r="P101" s="199">
        <f t="shared" si="15"/>
        <v>808198.50499999977</v>
      </c>
    </row>
    <row r="102" spans="1:17" hidden="1" x14ac:dyDescent="0.15">
      <c r="A102" s="193"/>
      <c r="B102" s="193"/>
      <c r="C102" s="199"/>
      <c r="D102" s="200"/>
      <c r="E102" s="193"/>
      <c r="F102" s="193"/>
      <c r="G102" s="210"/>
      <c r="H102" s="199"/>
      <c r="I102" s="200"/>
      <c r="J102" s="199"/>
      <c r="K102" s="193"/>
      <c r="L102" s="193"/>
      <c r="M102" s="199"/>
      <c r="N102" s="193"/>
      <c r="O102" s="199">
        <f t="shared" si="14"/>
        <v>56359.154999999941</v>
      </c>
      <c r="P102" s="199">
        <f t="shared" si="15"/>
        <v>808198.50499999977</v>
      </c>
      <c r="Q102" s="259"/>
    </row>
    <row r="103" spans="1:17" hidden="1" x14ac:dyDescent="0.15">
      <c r="A103" s="193"/>
      <c r="B103" s="193"/>
      <c r="C103" s="199"/>
      <c r="D103" s="200"/>
      <c r="E103" s="193"/>
      <c r="F103" s="193"/>
      <c r="G103" s="210"/>
      <c r="H103" s="199"/>
      <c r="I103" s="200"/>
      <c r="J103" s="199"/>
      <c r="K103" s="193"/>
      <c r="L103" s="193"/>
      <c r="M103" s="199"/>
      <c r="N103" s="193"/>
      <c r="O103" s="199">
        <f t="shared" si="14"/>
        <v>56359.154999999941</v>
      </c>
      <c r="P103" s="199">
        <f t="shared" si="15"/>
        <v>808198.50499999977</v>
      </c>
      <c r="Q103" s="259"/>
    </row>
    <row r="104" spans="1:17" hidden="1" x14ac:dyDescent="0.15">
      <c r="A104" s="193"/>
      <c r="B104" s="193"/>
      <c r="C104" s="199"/>
      <c r="D104" s="200"/>
      <c r="E104" s="193"/>
      <c r="F104" s="193"/>
      <c r="G104" s="210"/>
      <c r="H104" s="199"/>
      <c r="I104" s="200"/>
      <c r="J104" s="199"/>
      <c r="K104" s="193"/>
      <c r="L104" s="193"/>
      <c r="M104" s="199"/>
      <c r="N104" s="193"/>
      <c r="O104" s="199">
        <f t="shared" si="14"/>
        <v>56359.154999999941</v>
      </c>
      <c r="P104" s="199">
        <f t="shared" si="15"/>
        <v>808198.50499999977</v>
      </c>
    </row>
    <row r="105" spans="1:17" hidden="1" x14ac:dyDescent="0.15">
      <c r="A105" s="193"/>
      <c r="B105" s="193"/>
      <c r="C105" s="199"/>
      <c r="D105" s="200"/>
      <c r="E105" s="193"/>
      <c r="F105" s="193"/>
      <c r="G105" s="210"/>
      <c r="H105" s="199"/>
      <c r="I105" s="200"/>
      <c r="J105" s="199"/>
      <c r="K105" s="207"/>
      <c r="L105" s="193"/>
      <c r="M105" s="199"/>
      <c r="N105" s="207"/>
      <c r="O105" s="199">
        <f t="shared" si="14"/>
        <v>56359.154999999941</v>
      </c>
      <c r="P105" s="199">
        <f t="shared" si="15"/>
        <v>808198.50499999977</v>
      </c>
      <c r="Q105" s="259"/>
    </row>
    <row r="106" spans="1:17" hidden="1" x14ac:dyDescent="0.15">
      <c r="A106" s="193"/>
      <c r="B106" s="193"/>
      <c r="C106" s="199"/>
      <c r="D106" s="204"/>
      <c r="E106" s="193"/>
      <c r="F106" s="193"/>
      <c r="G106" s="210"/>
      <c r="H106" s="199"/>
      <c r="I106" s="200"/>
      <c r="J106" s="199"/>
      <c r="K106" s="193"/>
      <c r="L106" s="193"/>
      <c r="M106" s="199"/>
      <c r="N106" s="193"/>
      <c r="O106" s="199">
        <f t="shared" si="14"/>
        <v>56359.154999999941</v>
      </c>
      <c r="P106" s="199">
        <f t="shared" si="15"/>
        <v>808198.50499999977</v>
      </c>
      <c r="Q106" s="259"/>
    </row>
    <row r="107" spans="1:17" hidden="1" x14ac:dyDescent="0.15">
      <c r="A107" s="193"/>
      <c r="B107" s="193"/>
      <c r="C107" s="199"/>
      <c r="D107" s="204"/>
      <c r="E107" s="193"/>
      <c r="F107" s="193"/>
      <c r="G107" s="210"/>
      <c r="H107" s="199"/>
      <c r="I107" s="200"/>
      <c r="J107" s="199"/>
      <c r="K107" s="193"/>
      <c r="L107" s="193"/>
      <c r="M107" s="199"/>
      <c r="N107" s="193"/>
      <c r="O107" s="199">
        <f t="shared" si="14"/>
        <v>56359.154999999941</v>
      </c>
      <c r="P107" s="199">
        <f t="shared" si="15"/>
        <v>808198.50499999977</v>
      </c>
      <c r="Q107" s="259"/>
    </row>
    <row r="108" spans="1:17" hidden="1" x14ac:dyDescent="0.15">
      <c r="A108" s="193"/>
      <c r="B108" s="193"/>
      <c r="C108" s="199"/>
      <c r="D108" s="204"/>
      <c r="E108" s="193"/>
      <c r="F108" s="193"/>
      <c r="G108" s="210"/>
      <c r="H108" s="199"/>
      <c r="I108" s="200"/>
      <c r="J108" s="199"/>
      <c r="K108" s="193"/>
      <c r="L108" s="193"/>
      <c r="M108" s="199"/>
      <c r="N108" s="193"/>
      <c r="O108" s="199">
        <f t="shared" si="14"/>
        <v>56359.154999999941</v>
      </c>
      <c r="P108" s="199">
        <f t="shared" si="15"/>
        <v>808198.50499999977</v>
      </c>
      <c r="Q108" s="259"/>
    </row>
    <row r="109" spans="1:17" hidden="1" x14ac:dyDescent="0.15">
      <c r="A109" s="193"/>
      <c r="B109" s="193"/>
      <c r="C109" s="199"/>
      <c r="D109" s="204"/>
      <c r="E109" s="193"/>
      <c r="F109" s="193"/>
      <c r="G109" s="210"/>
      <c r="H109" s="199"/>
      <c r="I109" s="200"/>
      <c r="J109" s="199"/>
      <c r="K109" s="193"/>
      <c r="L109" s="193"/>
      <c r="M109" s="199"/>
      <c r="N109" s="193"/>
      <c r="O109" s="199">
        <f t="shared" si="14"/>
        <v>56359.154999999941</v>
      </c>
      <c r="P109" s="199">
        <f t="shared" si="15"/>
        <v>808198.50499999977</v>
      </c>
      <c r="Q109" s="259"/>
    </row>
    <row r="110" spans="1:17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0"/>
      <c r="J110" s="199"/>
      <c r="K110" s="193"/>
      <c r="L110" s="193"/>
      <c r="M110" s="199"/>
      <c r="N110" s="193"/>
      <c r="O110" s="199">
        <f t="shared" si="14"/>
        <v>56359.154999999941</v>
      </c>
      <c r="P110" s="199">
        <f t="shared" si="15"/>
        <v>808198.50499999977</v>
      </c>
    </row>
    <row r="111" spans="1:17" hidden="1" x14ac:dyDescent="0.15">
      <c r="A111" s="193"/>
      <c r="B111" s="193"/>
      <c r="C111" s="199"/>
      <c r="D111" s="200"/>
      <c r="E111" s="193"/>
      <c r="F111" s="193"/>
      <c r="G111" s="210"/>
      <c r="H111" s="199"/>
      <c r="I111" s="200"/>
      <c r="J111" s="199"/>
      <c r="K111" s="193"/>
      <c r="L111" s="193"/>
      <c r="M111" s="199"/>
      <c r="N111" s="207"/>
      <c r="O111" s="199">
        <f t="shared" si="14"/>
        <v>56359.154999999941</v>
      </c>
      <c r="P111" s="199">
        <f t="shared" si="15"/>
        <v>808198.50499999977</v>
      </c>
    </row>
    <row r="112" spans="1:17" hidden="1" x14ac:dyDescent="0.15">
      <c r="A112" s="193"/>
      <c r="B112" s="193"/>
      <c r="C112" s="199"/>
      <c r="D112" s="200"/>
      <c r="E112" s="193"/>
      <c r="F112" s="205"/>
      <c r="G112" s="193"/>
      <c r="H112" s="199"/>
      <c r="I112" s="200"/>
      <c r="J112" s="199"/>
      <c r="K112" s="193"/>
      <c r="L112" s="193"/>
      <c r="M112" s="199"/>
      <c r="N112" s="193"/>
      <c r="O112" s="199">
        <f t="shared" si="14"/>
        <v>56359.154999999941</v>
      </c>
      <c r="P112" s="199">
        <f t="shared" si="15"/>
        <v>808198.50499999977</v>
      </c>
    </row>
    <row r="113" spans="1:17" hidden="1" x14ac:dyDescent="0.15">
      <c r="A113" s="193"/>
      <c r="B113" s="193"/>
      <c r="C113" s="199"/>
      <c r="D113" s="204"/>
      <c r="E113" s="193"/>
      <c r="F113" s="203"/>
      <c r="G113" s="210"/>
      <c r="H113" s="199"/>
      <c r="I113" s="200"/>
      <c r="J113" s="199"/>
      <c r="K113" s="193"/>
      <c r="L113" s="193"/>
      <c r="M113" s="199"/>
      <c r="N113" s="193"/>
      <c r="O113" s="199">
        <f t="shared" si="14"/>
        <v>56359.154999999941</v>
      </c>
      <c r="P113" s="199">
        <f t="shared" si="15"/>
        <v>808198.50499999977</v>
      </c>
      <c r="Q113" s="259"/>
    </row>
    <row r="114" spans="1:17" hidden="1" x14ac:dyDescent="0.15">
      <c r="A114" s="193"/>
      <c r="B114" s="193"/>
      <c r="C114" s="199"/>
      <c r="D114" s="204"/>
      <c r="E114" s="193"/>
      <c r="F114" s="203"/>
      <c r="G114" s="210"/>
      <c r="H114" s="199"/>
      <c r="I114" s="200"/>
      <c r="J114" s="199"/>
      <c r="K114" s="193"/>
      <c r="L114" s="193"/>
      <c r="M114" s="199"/>
      <c r="N114" s="193"/>
      <c r="O114" s="199">
        <f t="shared" si="14"/>
        <v>56359.154999999941</v>
      </c>
      <c r="P114" s="199">
        <f t="shared" si="15"/>
        <v>808198.50499999977</v>
      </c>
      <c r="Q114" s="259"/>
    </row>
    <row r="115" spans="1:17" s="214" customFormat="1" hidden="1" x14ac:dyDescent="0.15">
      <c r="A115" s="193"/>
      <c r="B115" s="193"/>
      <c r="C115" s="199"/>
      <c r="D115" s="204"/>
      <c r="E115" s="193"/>
      <c r="F115" s="193"/>
      <c r="G115" s="210"/>
      <c r="H115" s="199"/>
      <c r="I115" s="200"/>
      <c r="J115" s="199"/>
      <c r="K115" s="193"/>
      <c r="L115" s="193"/>
      <c r="M115" s="199"/>
      <c r="N115" s="193"/>
      <c r="O115" s="199">
        <f t="shared" si="14"/>
        <v>56359.154999999941</v>
      </c>
      <c r="P115" s="199">
        <f t="shared" si="15"/>
        <v>808198.50499999977</v>
      </c>
    </row>
    <row r="116" spans="1:17" s="214" customFormat="1" hidden="1" x14ac:dyDescent="0.15">
      <c r="A116" s="193"/>
      <c r="B116" s="193"/>
      <c r="C116" s="199"/>
      <c r="D116" s="204"/>
      <c r="E116" s="193"/>
      <c r="F116" s="193"/>
      <c r="G116" s="210"/>
      <c r="H116" s="199"/>
      <c r="I116" s="200"/>
      <c r="J116" s="199"/>
      <c r="K116" s="193"/>
      <c r="L116" s="193"/>
      <c r="M116" s="199"/>
      <c r="N116" s="193"/>
      <c r="O116" s="199">
        <f t="shared" si="14"/>
        <v>56359.154999999941</v>
      </c>
      <c r="P116" s="199">
        <f t="shared" si="15"/>
        <v>808198.50499999977</v>
      </c>
      <c r="Q116" s="260"/>
    </row>
    <row r="117" spans="1:17" s="214" customFormat="1" hidden="1" x14ac:dyDescent="0.15">
      <c r="A117" s="193"/>
      <c r="B117" s="198"/>
      <c r="C117" s="199"/>
      <c r="D117" s="200"/>
      <c r="E117" s="203"/>
      <c r="F117" s="203"/>
      <c r="G117" s="198"/>
      <c r="H117" s="199"/>
      <c r="I117" s="200"/>
      <c r="J117" s="199"/>
      <c r="K117" s="193"/>
      <c r="L117" s="193"/>
      <c r="M117" s="199"/>
      <c r="N117" s="193"/>
      <c r="O117" s="199">
        <f t="shared" si="14"/>
        <v>56359.154999999941</v>
      </c>
      <c r="P117" s="199">
        <f t="shared" si="15"/>
        <v>808198.50499999977</v>
      </c>
      <c r="Q117" s="260"/>
    </row>
    <row r="118" spans="1:17" s="214" customFormat="1" hidden="1" x14ac:dyDescent="0.15">
      <c r="A118" s="193"/>
      <c r="B118" s="198"/>
      <c r="C118" s="199"/>
      <c r="D118" s="200"/>
      <c r="E118" s="193"/>
      <c r="F118" s="205"/>
      <c r="G118" s="198"/>
      <c r="H118" s="199"/>
      <c r="I118" s="200"/>
      <c r="J118" s="199"/>
      <c r="K118" s="193"/>
      <c r="L118" s="193"/>
      <c r="M118" s="199"/>
      <c r="N118" s="193"/>
      <c r="O118" s="199">
        <f t="shared" si="14"/>
        <v>56359.154999999941</v>
      </c>
      <c r="P118" s="199">
        <f t="shared" si="15"/>
        <v>808198.50499999977</v>
      </c>
      <c r="Q118" s="260"/>
    </row>
    <row r="119" spans="1:17" s="214" customFormat="1" hidden="1" x14ac:dyDescent="0.15">
      <c r="A119" s="193"/>
      <c r="B119" s="198"/>
      <c r="C119" s="199"/>
      <c r="D119" s="200"/>
      <c r="E119" s="193"/>
      <c r="F119" s="205"/>
      <c r="G119" s="198"/>
      <c r="H119" s="199"/>
      <c r="I119" s="204"/>
      <c r="J119" s="199"/>
      <c r="K119" s="193"/>
      <c r="L119" s="193"/>
      <c r="M119" s="199"/>
      <c r="N119" s="193"/>
      <c r="O119" s="199">
        <f t="shared" si="14"/>
        <v>56359.154999999941</v>
      </c>
      <c r="P119" s="199">
        <f t="shared" si="15"/>
        <v>808198.50499999977</v>
      </c>
    </row>
    <row r="120" spans="1:17" s="214" customFormat="1" hidden="1" x14ac:dyDescent="0.15">
      <c r="A120" s="193"/>
      <c r="B120" s="198"/>
      <c r="C120" s="199"/>
      <c r="D120" s="200"/>
      <c r="E120" s="193"/>
      <c r="F120" s="205"/>
      <c r="G120" s="198"/>
      <c r="H120" s="199"/>
      <c r="I120" s="200"/>
      <c r="J120" s="199"/>
      <c r="K120" s="193"/>
      <c r="L120" s="193"/>
      <c r="M120" s="199"/>
      <c r="N120" s="193"/>
      <c r="O120" s="199">
        <f t="shared" si="14"/>
        <v>56359.154999999941</v>
      </c>
      <c r="P120" s="199">
        <f t="shared" si="15"/>
        <v>808198.50499999977</v>
      </c>
    </row>
    <row r="121" spans="1:17" s="214" customFormat="1" hidden="1" x14ac:dyDescent="0.15">
      <c r="A121" s="193"/>
      <c r="B121" s="198"/>
      <c r="C121" s="199"/>
      <c r="D121" s="200"/>
      <c r="E121" s="193"/>
      <c r="F121" s="205"/>
      <c r="G121" s="198"/>
      <c r="H121" s="199"/>
      <c r="I121" s="200"/>
      <c r="J121" s="199"/>
      <c r="K121" s="193"/>
      <c r="L121" s="193"/>
      <c r="M121" s="199"/>
      <c r="N121" s="193"/>
      <c r="O121" s="199">
        <f t="shared" si="14"/>
        <v>56359.154999999941</v>
      </c>
      <c r="P121" s="199">
        <f t="shared" si="15"/>
        <v>808198.50499999977</v>
      </c>
    </row>
    <row r="122" spans="1:17" s="214" customFormat="1" hidden="1" x14ac:dyDescent="0.15">
      <c r="A122" s="193"/>
      <c r="B122" s="198"/>
      <c r="C122" s="199"/>
      <c r="D122" s="204"/>
      <c r="E122" s="193"/>
      <c r="F122" s="205"/>
      <c r="G122" s="198"/>
      <c r="H122" s="199"/>
      <c r="I122" s="204"/>
      <c r="J122" s="199"/>
      <c r="K122" s="207"/>
      <c r="L122" s="193"/>
      <c r="M122" s="199"/>
      <c r="N122" s="193"/>
      <c r="O122" s="199">
        <f t="shared" si="14"/>
        <v>56359.154999999941</v>
      </c>
      <c r="P122" s="199">
        <f t="shared" si="15"/>
        <v>808198.50499999977</v>
      </c>
    </row>
    <row r="123" spans="1:17" s="214" customFormat="1" hidden="1" x14ac:dyDescent="0.15">
      <c r="A123" s="193"/>
      <c r="B123" s="193"/>
      <c r="C123" s="199"/>
      <c r="D123" s="204"/>
      <c r="E123" s="193"/>
      <c r="F123" s="203"/>
      <c r="G123" s="210"/>
      <c r="H123" s="199"/>
      <c r="I123" s="204"/>
      <c r="J123" s="199"/>
      <c r="K123" s="193"/>
      <c r="L123" s="193"/>
      <c r="M123" s="199"/>
      <c r="N123" s="193"/>
      <c r="O123" s="199">
        <f t="shared" si="14"/>
        <v>56359.154999999941</v>
      </c>
      <c r="P123" s="199">
        <f t="shared" si="15"/>
        <v>808198.50499999977</v>
      </c>
    </row>
    <row r="124" spans="1:17" s="214" customFormat="1" hidden="1" x14ac:dyDescent="0.15">
      <c r="A124" s="193"/>
      <c r="B124" s="193"/>
      <c r="C124" s="199"/>
      <c r="D124" s="200"/>
      <c r="E124" s="193"/>
      <c r="F124" s="205"/>
      <c r="G124" s="198"/>
      <c r="H124" s="199"/>
      <c r="I124" s="204"/>
      <c r="J124" s="199"/>
      <c r="K124" s="193"/>
      <c r="L124" s="193"/>
      <c r="M124" s="199"/>
      <c r="N124" s="193"/>
      <c r="O124" s="199">
        <f t="shared" si="14"/>
        <v>56359.154999999941</v>
      </c>
      <c r="P124" s="199">
        <f t="shared" si="15"/>
        <v>808198.50499999977</v>
      </c>
    </row>
    <row r="125" spans="1:17" s="214" customFormat="1" hidden="1" x14ac:dyDescent="0.15">
      <c r="A125" s="193"/>
      <c r="B125" s="193"/>
      <c r="C125" s="199"/>
      <c r="D125" s="204"/>
      <c r="E125" s="193"/>
      <c r="F125" s="193"/>
      <c r="G125" s="210"/>
      <c r="H125" s="199"/>
      <c r="I125" s="204"/>
      <c r="J125" s="199"/>
      <c r="K125" s="193"/>
      <c r="L125" s="193"/>
      <c r="M125" s="199"/>
      <c r="N125" s="193"/>
      <c r="O125" s="199">
        <f t="shared" si="14"/>
        <v>56359.154999999941</v>
      </c>
      <c r="P125" s="199">
        <f t="shared" si="15"/>
        <v>808198.50499999977</v>
      </c>
    </row>
    <row r="126" spans="1:17" s="214" customFormat="1" hidden="1" x14ac:dyDescent="0.15">
      <c r="A126" s="193"/>
      <c r="B126" s="193"/>
      <c r="C126" s="199"/>
      <c r="D126" s="204"/>
      <c r="E126" s="193"/>
      <c r="F126" s="203"/>
      <c r="G126" s="210"/>
      <c r="H126" s="199"/>
      <c r="I126" s="204"/>
      <c r="J126" s="199"/>
      <c r="K126" s="193"/>
      <c r="L126" s="193"/>
      <c r="M126" s="199"/>
      <c r="N126" s="193"/>
      <c r="O126" s="199">
        <f t="shared" si="14"/>
        <v>56359.154999999941</v>
      </c>
      <c r="P126" s="199">
        <f t="shared" si="15"/>
        <v>808198.50499999977</v>
      </c>
    </row>
    <row r="127" spans="1:17" s="214" customFormat="1" hidden="1" x14ac:dyDescent="0.15">
      <c r="A127" s="193"/>
      <c r="B127" s="193"/>
      <c r="C127" s="199"/>
      <c r="D127" s="204"/>
      <c r="E127" s="193"/>
      <c r="F127" s="193"/>
      <c r="G127" s="198"/>
      <c r="H127" s="199"/>
      <c r="I127" s="204"/>
      <c r="J127" s="199"/>
      <c r="K127" s="193"/>
      <c r="L127" s="193"/>
      <c r="M127" s="199"/>
      <c r="N127" s="193"/>
      <c r="O127" s="199">
        <f t="shared" si="14"/>
        <v>56359.154999999941</v>
      </c>
      <c r="P127" s="199">
        <f t="shared" si="15"/>
        <v>808198.50499999977</v>
      </c>
    </row>
    <row r="128" spans="1:17" s="214" customFormat="1" hidden="1" x14ac:dyDescent="0.15">
      <c r="A128" s="193"/>
      <c r="B128" s="193"/>
      <c r="C128" s="199"/>
      <c r="D128" s="200"/>
      <c r="E128" s="193"/>
      <c r="F128" s="193"/>
      <c r="G128" s="198"/>
      <c r="H128" s="199"/>
      <c r="I128" s="204"/>
      <c r="J128" s="199"/>
      <c r="K128" s="193"/>
      <c r="L128" s="193"/>
      <c r="M128" s="199"/>
      <c r="N128" s="193"/>
      <c r="O128" s="199">
        <f t="shared" si="14"/>
        <v>56359.154999999941</v>
      </c>
      <c r="P128" s="199">
        <f t="shared" si="15"/>
        <v>808198.50499999977</v>
      </c>
    </row>
    <row r="129" spans="1:16" s="214" customFormat="1" hidden="1" x14ac:dyDescent="0.15">
      <c r="A129" s="193"/>
      <c r="B129" s="193"/>
      <c r="C129" s="199"/>
      <c r="D129" s="204"/>
      <c r="E129" s="193"/>
      <c r="F129" s="203"/>
      <c r="G129" s="215"/>
      <c r="H129" s="199"/>
      <c r="I129" s="204"/>
      <c r="J129" s="199"/>
      <c r="K129" s="193"/>
      <c r="L129" s="193"/>
      <c r="M129" s="199"/>
      <c r="N129" s="193"/>
      <c r="O129" s="199">
        <f t="shared" si="14"/>
        <v>56359.154999999941</v>
      </c>
      <c r="P129" s="199">
        <f t="shared" si="15"/>
        <v>808198.50499999977</v>
      </c>
    </row>
    <row r="130" spans="1:16" s="214" customFormat="1" hidden="1" x14ac:dyDescent="0.15">
      <c r="A130" s="193"/>
      <c r="B130" s="193"/>
      <c r="C130" s="199"/>
      <c r="D130" s="200"/>
      <c r="E130" s="193"/>
      <c r="F130" s="193"/>
      <c r="G130" s="198"/>
      <c r="H130" s="199"/>
      <c r="I130" s="204"/>
      <c r="J130" s="199"/>
      <c r="K130" s="207"/>
      <c r="L130" s="193"/>
      <c r="M130" s="199"/>
      <c r="N130" s="193"/>
      <c r="O130" s="199">
        <f t="shared" si="14"/>
        <v>56359.154999999941</v>
      </c>
      <c r="P130" s="199">
        <f t="shared" si="15"/>
        <v>808198.50499999977</v>
      </c>
    </row>
    <row r="131" spans="1:16" s="214" customFormat="1" hidden="1" x14ac:dyDescent="0.15">
      <c r="A131" s="193"/>
      <c r="B131" s="193"/>
      <c r="C131" s="199"/>
      <c r="D131" s="204"/>
      <c r="E131" s="193"/>
      <c r="F131" s="19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4"/>
        <v>56359.154999999941</v>
      </c>
      <c r="P131" s="199">
        <f t="shared" si="15"/>
        <v>808198.50499999977</v>
      </c>
    </row>
    <row r="132" spans="1:16" s="214" customFormat="1" hidden="1" x14ac:dyDescent="0.15">
      <c r="A132" s="193"/>
      <c r="B132" s="193"/>
      <c r="C132" s="199"/>
      <c r="D132" s="204"/>
      <c r="E132" s="193"/>
      <c r="F132" s="193"/>
      <c r="G132" s="198"/>
      <c r="H132" s="199"/>
      <c r="I132" s="204"/>
      <c r="J132" s="199"/>
      <c r="K132" s="193"/>
      <c r="L132" s="193"/>
      <c r="M132" s="199"/>
      <c r="N132" s="193"/>
      <c r="O132" s="199">
        <f t="shared" si="14"/>
        <v>56359.154999999941</v>
      </c>
      <c r="P132" s="199">
        <f t="shared" si="15"/>
        <v>808198.50499999977</v>
      </c>
    </row>
    <row r="133" spans="1:16" s="214" customFormat="1" hidden="1" x14ac:dyDescent="0.15">
      <c r="A133" s="193"/>
      <c r="B133" s="193"/>
      <c r="C133" s="199"/>
      <c r="D133" s="200"/>
      <c r="E133" s="193"/>
      <c r="F133" s="193"/>
      <c r="G133" s="198"/>
      <c r="H133" s="199"/>
      <c r="I133" s="204"/>
      <c r="J133" s="199"/>
      <c r="K133" s="207"/>
      <c r="L133" s="193"/>
      <c r="M133" s="199"/>
      <c r="N133" s="193"/>
      <c r="O133" s="199">
        <f t="shared" si="14"/>
        <v>56359.154999999941</v>
      </c>
      <c r="P133" s="199">
        <f t="shared" si="15"/>
        <v>808198.50499999977</v>
      </c>
    </row>
    <row r="134" spans="1:16" s="214" customFormat="1" hidden="1" x14ac:dyDescent="0.15">
      <c r="A134" s="193"/>
      <c r="B134" s="193"/>
      <c r="C134" s="199"/>
      <c r="D134" s="204"/>
      <c r="E134" s="193"/>
      <c r="F134" s="203"/>
      <c r="G134" s="210"/>
      <c r="H134" s="199"/>
      <c r="I134" s="204"/>
      <c r="J134" s="199"/>
      <c r="K134" s="193"/>
      <c r="L134" s="193"/>
      <c r="M134" s="199"/>
      <c r="N134" s="193"/>
      <c r="O134" s="199">
        <f t="shared" si="14"/>
        <v>56359.154999999941</v>
      </c>
      <c r="P134" s="199">
        <f t="shared" si="15"/>
        <v>808198.50499999977</v>
      </c>
    </row>
    <row r="135" spans="1:16" s="214" customFormat="1" hidden="1" x14ac:dyDescent="0.15">
      <c r="A135" s="193"/>
      <c r="B135" s="193"/>
      <c r="C135" s="199"/>
      <c r="D135" s="204"/>
      <c r="E135" s="193"/>
      <c r="F135" s="193"/>
      <c r="G135" s="198"/>
      <c r="H135" s="199"/>
      <c r="I135" s="204"/>
      <c r="J135" s="199"/>
      <c r="K135" s="205"/>
      <c r="L135" s="193"/>
      <c r="M135" s="199"/>
      <c r="N135" s="193"/>
      <c r="O135" s="199">
        <f t="shared" si="14"/>
        <v>56359.154999999941</v>
      </c>
      <c r="P135" s="199">
        <f t="shared" si="15"/>
        <v>808198.50499999977</v>
      </c>
    </row>
    <row r="136" spans="1:16" s="214" customFormat="1" hidden="1" x14ac:dyDescent="0.15">
      <c r="A136" s="193"/>
      <c r="B136" s="193"/>
      <c r="C136" s="199"/>
      <c r="D136" s="204"/>
      <c r="E136" s="193"/>
      <c r="F136" s="193"/>
      <c r="G136" s="198"/>
      <c r="H136" s="199"/>
      <c r="I136" s="204"/>
      <c r="J136" s="199"/>
      <c r="K136" s="205"/>
      <c r="L136" s="193"/>
      <c r="M136" s="199"/>
      <c r="N136" s="193"/>
      <c r="O136" s="199">
        <f t="shared" si="14"/>
        <v>56359.154999999941</v>
      </c>
      <c r="P136" s="199">
        <f t="shared" si="15"/>
        <v>808198.50499999977</v>
      </c>
    </row>
    <row r="137" spans="1:16" s="214" customFormat="1" hidden="1" x14ac:dyDescent="0.15">
      <c r="A137" s="193"/>
      <c r="B137" s="193"/>
      <c r="C137" s="199"/>
      <c r="D137" s="204"/>
      <c r="E137" s="193"/>
      <c r="F137" s="193"/>
      <c r="G137" s="198"/>
      <c r="H137" s="199"/>
      <c r="I137" s="204"/>
      <c r="J137" s="199"/>
      <c r="K137" s="193"/>
      <c r="L137" s="193"/>
      <c r="M137" s="199"/>
      <c r="N137" s="193"/>
      <c r="O137" s="199">
        <f t="shared" si="14"/>
        <v>56359.154999999941</v>
      </c>
      <c r="P137" s="199">
        <f t="shared" si="15"/>
        <v>808198.50499999977</v>
      </c>
    </row>
    <row r="138" spans="1:16" s="214" customFormat="1" hidden="1" x14ac:dyDescent="0.15">
      <c r="A138" s="193"/>
      <c r="B138" s="193"/>
      <c r="C138" s="199"/>
      <c r="D138" s="204"/>
      <c r="E138" s="193"/>
      <c r="F138" s="205"/>
      <c r="G138" s="198"/>
      <c r="H138" s="199"/>
      <c r="I138" s="204"/>
      <c r="J138" s="199"/>
      <c r="K138" s="193"/>
      <c r="L138" s="193"/>
      <c r="M138" s="199"/>
      <c r="N138" s="193"/>
      <c r="O138" s="199">
        <f t="shared" si="14"/>
        <v>56359.154999999941</v>
      </c>
      <c r="P138" s="199">
        <f t="shared" si="15"/>
        <v>808198.50499999977</v>
      </c>
    </row>
    <row r="139" spans="1:16" s="214" customFormat="1" hidden="1" x14ac:dyDescent="0.15">
      <c r="A139" s="193"/>
      <c r="B139" s="193"/>
      <c r="C139" s="199"/>
      <c r="D139" s="200"/>
      <c r="E139" s="193"/>
      <c r="F139" s="205"/>
      <c r="G139" s="198"/>
      <c r="H139" s="199"/>
      <c r="I139" s="204"/>
      <c r="J139" s="199"/>
      <c r="K139" s="193"/>
      <c r="L139" s="193"/>
      <c r="M139" s="199"/>
      <c r="N139" s="193"/>
      <c r="O139" s="199">
        <f t="shared" si="14"/>
        <v>56359.154999999941</v>
      </c>
      <c r="P139" s="199">
        <f t="shared" si="15"/>
        <v>808198.50499999977</v>
      </c>
    </row>
    <row r="140" spans="1:16" s="214" customFormat="1" hidden="1" x14ac:dyDescent="0.15">
      <c r="A140" s="193"/>
      <c r="B140" s="193"/>
      <c r="C140" s="199"/>
      <c r="D140" s="204"/>
      <c r="E140" s="193"/>
      <c r="F140" s="203"/>
      <c r="G140" s="198"/>
      <c r="H140" s="199"/>
      <c r="I140" s="204"/>
      <c r="J140" s="199"/>
      <c r="K140" s="193"/>
      <c r="L140" s="193"/>
      <c r="M140" s="199"/>
      <c r="N140" s="193"/>
      <c r="O140" s="199">
        <f t="shared" si="14"/>
        <v>56359.154999999941</v>
      </c>
      <c r="P140" s="199">
        <f t="shared" si="15"/>
        <v>808198.50499999977</v>
      </c>
    </row>
    <row r="141" spans="1:16" s="214" customFormat="1" hidden="1" x14ac:dyDescent="0.15">
      <c r="A141" s="193"/>
      <c r="B141" s="193"/>
      <c r="C141" s="199"/>
      <c r="D141" s="204"/>
      <c r="E141" s="193"/>
      <c r="F141" s="193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14"/>
        <v>56359.154999999941</v>
      </c>
      <c r="P141" s="199">
        <f t="shared" si="15"/>
        <v>808198.50499999977</v>
      </c>
    </row>
    <row r="142" spans="1:16" s="214" customFormat="1" hidden="1" x14ac:dyDescent="0.15">
      <c r="A142" s="193"/>
      <c r="B142" s="193"/>
      <c r="C142" s="199"/>
      <c r="D142" s="200"/>
      <c r="E142" s="193"/>
      <c r="F142" s="193"/>
      <c r="G142" s="198"/>
      <c r="H142" s="199"/>
      <c r="I142" s="204"/>
      <c r="J142" s="199"/>
      <c r="K142" s="193"/>
      <c r="L142" s="193"/>
      <c r="M142" s="199"/>
      <c r="N142" s="193"/>
      <c r="O142" s="199">
        <f t="shared" si="14"/>
        <v>56359.154999999941</v>
      </c>
      <c r="P142" s="199">
        <f t="shared" si="15"/>
        <v>808198.50499999977</v>
      </c>
    </row>
    <row r="143" spans="1:16" s="214" customFormat="1" hidden="1" x14ac:dyDescent="0.15">
      <c r="A143" s="193"/>
      <c r="B143" s="193"/>
      <c r="C143" s="199"/>
      <c r="D143" s="200"/>
      <c r="E143" s="193"/>
      <c r="F143" s="203"/>
      <c r="G143" s="215"/>
      <c r="H143" s="199"/>
      <c r="I143" s="204"/>
      <c r="J143" s="199"/>
      <c r="K143" s="193"/>
      <c r="L143" s="193"/>
      <c r="M143" s="199"/>
      <c r="N143" s="193"/>
      <c r="O143" s="199">
        <f t="shared" si="14"/>
        <v>56359.154999999941</v>
      </c>
      <c r="P143" s="199">
        <f t="shared" si="15"/>
        <v>808198.50499999977</v>
      </c>
    </row>
    <row r="144" spans="1:16" s="214" customFormat="1" hidden="1" x14ac:dyDescent="0.15">
      <c r="A144" s="193"/>
      <c r="B144" s="193"/>
      <c r="C144" s="199"/>
      <c r="D144" s="200"/>
      <c r="E144" s="193"/>
      <c r="F144" s="203"/>
      <c r="G144" s="215"/>
      <c r="H144" s="199"/>
      <c r="I144" s="200"/>
      <c r="J144" s="199"/>
      <c r="K144" s="193"/>
      <c r="L144" s="193"/>
      <c r="M144" s="199"/>
      <c r="N144" s="193"/>
      <c r="O144" s="199">
        <f t="shared" ref="O144:O207" si="16">+O143-J144-M144</f>
        <v>56359.154999999941</v>
      </c>
      <c r="P144" s="199">
        <f t="shared" ref="P144:P207" si="17">P143+H144-J144-M144</f>
        <v>808198.50499999977</v>
      </c>
    </row>
    <row r="145" spans="1:16" hidden="1" x14ac:dyDescent="0.15">
      <c r="A145" s="193"/>
      <c r="B145" s="193"/>
      <c r="C145" s="199"/>
      <c r="D145" s="204"/>
      <c r="E145" s="193"/>
      <c r="F145" s="205"/>
      <c r="G145" s="198"/>
      <c r="H145" s="199"/>
      <c r="I145" s="204"/>
      <c r="J145" s="199"/>
      <c r="K145" s="193"/>
      <c r="L145" s="193"/>
      <c r="M145" s="199"/>
      <c r="N145" s="193"/>
      <c r="O145" s="199">
        <f t="shared" si="16"/>
        <v>56359.154999999941</v>
      </c>
      <c r="P145" s="199">
        <f t="shared" si="17"/>
        <v>808198.50499999977</v>
      </c>
    </row>
    <row r="146" spans="1:16" hidden="1" x14ac:dyDescent="0.15">
      <c r="A146" s="193"/>
      <c r="B146" s="193"/>
      <c r="C146" s="199"/>
      <c r="D146" s="204"/>
      <c r="E146" s="193"/>
      <c r="F146" s="205"/>
      <c r="G146" s="198"/>
      <c r="H146" s="199"/>
      <c r="I146" s="204"/>
      <c r="J146" s="199"/>
      <c r="K146" s="193"/>
      <c r="L146" s="193"/>
      <c r="M146" s="199"/>
      <c r="N146" s="193"/>
      <c r="O146" s="199">
        <f t="shared" si="16"/>
        <v>56359.154999999941</v>
      </c>
      <c r="P146" s="199">
        <f t="shared" si="17"/>
        <v>808198.50499999977</v>
      </c>
    </row>
    <row r="147" spans="1:16" hidden="1" x14ac:dyDescent="0.15">
      <c r="A147" s="193"/>
      <c r="B147" s="193"/>
      <c r="C147" s="199"/>
      <c r="D147" s="204"/>
      <c r="E147" s="193"/>
      <c r="F147" s="203"/>
      <c r="G147" s="198"/>
      <c r="H147" s="199"/>
      <c r="I147" s="204"/>
      <c r="J147" s="199"/>
      <c r="K147" s="193"/>
      <c r="L147" s="193"/>
      <c r="M147" s="199"/>
      <c r="N147" s="193"/>
      <c r="O147" s="199">
        <f t="shared" si="16"/>
        <v>56359.154999999941</v>
      </c>
      <c r="P147" s="199">
        <f t="shared" si="17"/>
        <v>808198.50499999977</v>
      </c>
    </row>
    <row r="148" spans="1:16" hidden="1" x14ac:dyDescent="0.15">
      <c r="A148" s="193"/>
      <c r="B148" s="193"/>
      <c r="C148" s="199"/>
      <c r="D148" s="200"/>
      <c r="E148" s="193"/>
      <c r="F148" s="193"/>
      <c r="G148" s="210"/>
      <c r="H148" s="199"/>
      <c r="I148" s="204"/>
      <c r="J148" s="199"/>
      <c r="K148" s="193"/>
      <c r="L148" s="193"/>
      <c r="M148" s="199"/>
      <c r="N148" s="193"/>
      <c r="O148" s="199">
        <f t="shared" si="16"/>
        <v>56359.154999999941</v>
      </c>
      <c r="P148" s="199">
        <f t="shared" si="17"/>
        <v>808198.50499999977</v>
      </c>
    </row>
    <row r="149" spans="1:16" hidden="1" x14ac:dyDescent="0.15">
      <c r="A149" s="193"/>
      <c r="B149" s="193"/>
      <c r="C149" s="199"/>
      <c r="D149" s="204"/>
      <c r="E149" s="193"/>
      <c r="F149" s="193"/>
      <c r="G149" s="210"/>
      <c r="H149" s="199"/>
      <c r="I149" s="204"/>
      <c r="J149" s="199"/>
      <c r="K149" s="193"/>
      <c r="L149" s="193"/>
      <c r="M149" s="199"/>
      <c r="N149" s="193"/>
      <c r="O149" s="199">
        <f t="shared" si="16"/>
        <v>56359.154999999941</v>
      </c>
      <c r="P149" s="199">
        <f t="shared" si="17"/>
        <v>808198.50499999977</v>
      </c>
    </row>
    <row r="150" spans="1:16" hidden="1" x14ac:dyDescent="0.15">
      <c r="A150" s="193"/>
      <c r="B150" s="193"/>
      <c r="C150" s="199"/>
      <c r="D150" s="200"/>
      <c r="E150" s="193"/>
      <c r="F150" s="203"/>
      <c r="G150" s="198"/>
      <c r="H150" s="199"/>
      <c r="I150" s="204"/>
      <c r="J150" s="199"/>
      <c r="K150" s="193"/>
      <c r="L150" s="193"/>
      <c r="M150" s="199"/>
      <c r="N150" s="193"/>
      <c r="O150" s="199">
        <f t="shared" si="16"/>
        <v>56359.154999999941</v>
      </c>
      <c r="P150" s="199">
        <f t="shared" si="17"/>
        <v>808198.50499999977</v>
      </c>
    </row>
    <row r="151" spans="1:16" hidden="1" x14ac:dyDescent="0.15">
      <c r="A151" s="193"/>
      <c r="B151" s="193"/>
      <c r="C151" s="199"/>
      <c r="D151" s="204"/>
      <c r="E151" s="193"/>
      <c r="F151" s="193"/>
      <c r="G151" s="210"/>
      <c r="H151" s="199"/>
      <c r="I151" s="204"/>
      <c r="J151" s="199"/>
      <c r="K151" s="211"/>
      <c r="L151" s="193"/>
      <c r="M151" s="199"/>
      <c r="N151" s="193"/>
      <c r="O151" s="199">
        <f t="shared" si="16"/>
        <v>56359.154999999941</v>
      </c>
      <c r="P151" s="199">
        <f t="shared" si="17"/>
        <v>808198.50499999977</v>
      </c>
    </row>
    <row r="152" spans="1:16" hidden="1" x14ac:dyDescent="0.15">
      <c r="A152" s="193"/>
      <c r="B152" s="193"/>
      <c r="C152" s="199"/>
      <c r="D152" s="200"/>
      <c r="E152" s="193"/>
      <c r="F152" s="193"/>
      <c r="G152" s="216"/>
      <c r="H152" s="199"/>
      <c r="I152" s="204"/>
      <c r="J152" s="199"/>
      <c r="K152" s="193"/>
      <c r="L152" s="193"/>
      <c r="M152" s="199"/>
      <c r="N152" s="193"/>
      <c r="O152" s="199">
        <f t="shared" si="16"/>
        <v>56359.154999999941</v>
      </c>
      <c r="P152" s="199">
        <f t="shared" si="17"/>
        <v>808198.50499999977</v>
      </c>
    </row>
    <row r="153" spans="1:16" hidden="1" x14ac:dyDescent="0.15">
      <c r="A153" s="193"/>
      <c r="B153" s="193"/>
      <c r="C153" s="199"/>
      <c r="D153" s="204"/>
      <c r="E153" s="193"/>
      <c r="F153" s="203"/>
      <c r="G153" s="215"/>
      <c r="H153" s="199"/>
      <c r="I153" s="204"/>
      <c r="J153" s="199"/>
      <c r="K153" s="193"/>
      <c r="L153" s="193"/>
      <c r="M153" s="199"/>
      <c r="N153" s="193"/>
      <c r="O153" s="199">
        <f t="shared" si="16"/>
        <v>56359.154999999941</v>
      </c>
      <c r="P153" s="199">
        <f t="shared" si="17"/>
        <v>808198.50499999977</v>
      </c>
    </row>
    <row r="154" spans="1:16" hidden="1" x14ac:dyDescent="0.15">
      <c r="A154" s="193"/>
      <c r="B154" s="193"/>
      <c r="C154" s="199"/>
      <c r="D154" s="204"/>
      <c r="E154" s="193"/>
      <c r="F154" s="193"/>
      <c r="G154" s="210"/>
      <c r="H154" s="199"/>
      <c r="I154" s="204"/>
      <c r="J154" s="199"/>
      <c r="K154" s="193"/>
      <c r="L154" s="193"/>
      <c r="M154" s="199"/>
      <c r="N154" s="193"/>
      <c r="O154" s="199">
        <f t="shared" si="16"/>
        <v>56359.154999999941</v>
      </c>
      <c r="P154" s="199">
        <f t="shared" si="17"/>
        <v>808198.50499999977</v>
      </c>
    </row>
    <row r="155" spans="1:16" hidden="1" x14ac:dyDescent="0.15">
      <c r="A155" s="193"/>
      <c r="B155" s="193"/>
      <c r="C155" s="199"/>
      <c r="D155" s="204"/>
      <c r="E155" s="193"/>
      <c r="F155" s="193"/>
      <c r="G155" s="210"/>
      <c r="H155" s="199"/>
      <c r="I155" s="204"/>
      <c r="J155" s="199"/>
      <c r="K155" s="193"/>
      <c r="L155" s="193"/>
      <c r="M155" s="199"/>
      <c r="N155" s="193"/>
      <c r="O155" s="199">
        <f t="shared" si="16"/>
        <v>56359.154999999941</v>
      </c>
      <c r="P155" s="199">
        <f t="shared" si="17"/>
        <v>808198.50499999977</v>
      </c>
    </row>
    <row r="156" spans="1:16" hidden="1" x14ac:dyDescent="0.15">
      <c r="A156" s="193"/>
      <c r="B156" s="193"/>
      <c r="C156" s="199"/>
      <c r="D156" s="204"/>
      <c r="E156" s="193"/>
      <c r="F156" s="203"/>
      <c r="G156" s="198"/>
      <c r="H156" s="199"/>
      <c r="I156" s="204"/>
      <c r="J156" s="199"/>
      <c r="K156" s="193"/>
      <c r="L156" s="193"/>
      <c r="M156" s="199"/>
      <c r="N156" s="193"/>
      <c r="O156" s="199">
        <f t="shared" si="16"/>
        <v>56359.154999999941</v>
      </c>
      <c r="P156" s="199">
        <f t="shared" si="17"/>
        <v>808198.50499999977</v>
      </c>
    </row>
    <row r="157" spans="1:16" hidden="1" x14ac:dyDescent="0.15">
      <c r="A157" s="193"/>
      <c r="B157" s="193"/>
      <c r="C157" s="199"/>
      <c r="D157" s="200"/>
      <c r="E157" s="193"/>
      <c r="F157" s="193"/>
      <c r="G157" s="210"/>
      <c r="H157" s="199"/>
      <c r="I157" s="204"/>
      <c r="J157" s="199"/>
      <c r="K157" s="193"/>
      <c r="L157" s="193"/>
      <c r="M157" s="199"/>
      <c r="N157" s="193"/>
      <c r="O157" s="199">
        <f t="shared" si="16"/>
        <v>56359.154999999941</v>
      </c>
      <c r="P157" s="199">
        <f t="shared" si="17"/>
        <v>808198.50499999977</v>
      </c>
    </row>
    <row r="158" spans="1:16" hidden="1" x14ac:dyDescent="0.15">
      <c r="A158" s="193"/>
      <c r="B158" s="193"/>
      <c r="C158" s="199"/>
      <c r="D158" s="204"/>
      <c r="E158" s="193"/>
      <c r="F158" s="193"/>
      <c r="G158" s="210"/>
      <c r="H158" s="199"/>
      <c r="I158" s="204"/>
      <c r="J158" s="199"/>
      <c r="K158" s="211"/>
      <c r="L158" s="193"/>
      <c r="M158" s="199"/>
      <c r="N158" s="193"/>
      <c r="O158" s="199">
        <f t="shared" si="16"/>
        <v>56359.154999999941</v>
      </c>
      <c r="P158" s="199">
        <f t="shared" si="17"/>
        <v>808198.50499999977</v>
      </c>
    </row>
    <row r="159" spans="1:16" hidden="1" x14ac:dyDescent="0.15">
      <c r="A159" s="193"/>
      <c r="B159" s="193"/>
      <c r="C159" s="199"/>
      <c r="D159" s="204"/>
      <c r="E159" s="193"/>
      <c r="F159" s="193"/>
      <c r="G159" s="210"/>
      <c r="H159" s="199"/>
      <c r="I159" s="204"/>
      <c r="J159" s="199"/>
      <c r="K159" s="211"/>
      <c r="L159" s="193"/>
      <c r="M159" s="199"/>
      <c r="N159" s="193"/>
      <c r="O159" s="199">
        <f t="shared" si="16"/>
        <v>56359.154999999941</v>
      </c>
      <c r="P159" s="199">
        <f t="shared" si="17"/>
        <v>808198.50499999977</v>
      </c>
    </row>
    <row r="160" spans="1:16" hidden="1" x14ac:dyDescent="0.15">
      <c r="A160" s="193"/>
      <c r="B160" s="193"/>
      <c r="C160" s="199"/>
      <c r="D160" s="200"/>
      <c r="E160" s="193"/>
      <c r="F160" s="205"/>
      <c r="G160" s="198"/>
      <c r="H160" s="199"/>
      <c r="I160" s="204"/>
      <c r="J160" s="199"/>
      <c r="K160" s="193"/>
      <c r="L160" s="193"/>
      <c r="M160" s="199"/>
      <c r="N160" s="193"/>
      <c r="O160" s="199">
        <f t="shared" si="16"/>
        <v>56359.154999999941</v>
      </c>
      <c r="P160" s="199">
        <f t="shared" si="17"/>
        <v>808198.50499999977</v>
      </c>
    </row>
    <row r="161" spans="1:16" hidden="1" x14ac:dyDescent="0.15">
      <c r="A161" s="193"/>
      <c r="B161" s="193"/>
      <c r="C161" s="199"/>
      <c r="D161" s="204"/>
      <c r="E161" s="193"/>
      <c r="F161" s="205"/>
      <c r="G161" s="198"/>
      <c r="H161" s="199"/>
      <c r="I161" s="204"/>
      <c r="J161" s="199"/>
      <c r="K161" s="193"/>
      <c r="L161" s="193"/>
      <c r="M161" s="199"/>
      <c r="N161" s="193"/>
      <c r="O161" s="199">
        <f t="shared" si="16"/>
        <v>56359.154999999941</v>
      </c>
      <c r="P161" s="199">
        <f t="shared" si="17"/>
        <v>808198.50499999977</v>
      </c>
    </row>
    <row r="162" spans="1:16" hidden="1" x14ac:dyDescent="0.15">
      <c r="A162" s="193"/>
      <c r="B162" s="193"/>
      <c r="C162" s="199"/>
      <c r="D162" s="204"/>
      <c r="E162" s="193"/>
      <c r="F162" s="205"/>
      <c r="G162" s="198"/>
      <c r="H162" s="199"/>
      <c r="I162" s="204"/>
      <c r="J162" s="199"/>
      <c r="K162" s="193"/>
      <c r="L162" s="193"/>
      <c r="M162" s="199"/>
      <c r="N162" s="193"/>
      <c r="O162" s="199">
        <f t="shared" si="16"/>
        <v>56359.154999999941</v>
      </c>
      <c r="P162" s="199">
        <f t="shared" si="17"/>
        <v>808198.50499999977</v>
      </c>
    </row>
    <row r="163" spans="1:16" hidden="1" x14ac:dyDescent="0.15">
      <c r="A163" s="193"/>
      <c r="B163" s="193"/>
      <c r="C163" s="199"/>
      <c r="D163" s="204"/>
      <c r="E163" s="193"/>
      <c r="F163" s="205"/>
      <c r="G163" s="198"/>
      <c r="H163" s="199"/>
      <c r="I163" s="204"/>
      <c r="J163" s="199"/>
      <c r="K163" s="193"/>
      <c r="L163" s="193"/>
      <c r="M163" s="199"/>
      <c r="N163" s="193"/>
      <c r="O163" s="199">
        <f t="shared" si="16"/>
        <v>56359.154999999941</v>
      </c>
      <c r="P163" s="199">
        <f t="shared" si="17"/>
        <v>808198.50499999977</v>
      </c>
    </row>
    <row r="164" spans="1:16" hidden="1" x14ac:dyDescent="0.15">
      <c r="A164" s="193"/>
      <c r="B164" s="193"/>
      <c r="C164" s="199"/>
      <c r="D164" s="204"/>
      <c r="E164" s="193"/>
      <c r="F164" s="205"/>
      <c r="G164" s="198"/>
      <c r="H164" s="199"/>
      <c r="I164" s="200"/>
      <c r="J164" s="199"/>
      <c r="K164" s="193"/>
      <c r="L164" s="193"/>
      <c r="M164" s="199"/>
      <c r="N164" s="193"/>
      <c r="O164" s="199">
        <f t="shared" si="16"/>
        <v>56359.154999999941</v>
      </c>
      <c r="P164" s="199">
        <f t="shared" si="17"/>
        <v>808198.50499999977</v>
      </c>
    </row>
    <row r="165" spans="1:16" hidden="1" x14ac:dyDescent="0.15">
      <c r="A165" s="193"/>
      <c r="B165" s="193"/>
      <c r="C165" s="199"/>
      <c r="D165" s="204"/>
      <c r="E165" s="193"/>
      <c r="F165" s="205"/>
      <c r="G165" s="198"/>
      <c r="H165" s="199"/>
      <c r="I165" s="204"/>
      <c r="J165" s="199"/>
      <c r="K165" s="193"/>
      <c r="L165" s="193"/>
      <c r="M165" s="199"/>
      <c r="N165" s="193"/>
      <c r="O165" s="199">
        <f t="shared" si="16"/>
        <v>56359.154999999941</v>
      </c>
      <c r="P165" s="199">
        <f t="shared" si="17"/>
        <v>808198.50499999977</v>
      </c>
    </row>
    <row r="166" spans="1:16" hidden="1" x14ac:dyDescent="0.15">
      <c r="A166" s="193"/>
      <c r="B166" s="193"/>
      <c r="C166" s="199"/>
      <c r="D166" s="204"/>
      <c r="E166" s="193"/>
      <c r="F166" s="217"/>
      <c r="G166" s="198"/>
      <c r="H166" s="199"/>
      <c r="I166" s="204"/>
      <c r="J166" s="199"/>
      <c r="K166" s="193"/>
      <c r="L166" s="193"/>
      <c r="M166" s="199"/>
      <c r="N166" s="193"/>
      <c r="O166" s="199">
        <f t="shared" si="16"/>
        <v>56359.154999999941</v>
      </c>
      <c r="P166" s="199">
        <f t="shared" si="17"/>
        <v>808198.50499999977</v>
      </c>
    </row>
    <row r="167" spans="1:16" hidden="1" x14ac:dyDescent="0.15">
      <c r="A167" s="193"/>
      <c r="B167" s="193"/>
      <c r="C167" s="199"/>
      <c r="D167" s="204"/>
      <c r="E167" s="193"/>
      <c r="F167" s="217"/>
      <c r="G167" s="198"/>
      <c r="H167" s="199"/>
      <c r="I167" s="200"/>
      <c r="J167" s="199"/>
      <c r="K167" s="193"/>
      <c r="L167" s="193"/>
      <c r="M167" s="199"/>
      <c r="N167" s="193"/>
      <c r="O167" s="199">
        <f t="shared" si="16"/>
        <v>56359.154999999941</v>
      </c>
      <c r="P167" s="199">
        <f t="shared" si="17"/>
        <v>808198.50499999977</v>
      </c>
    </row>
    <row r="168" spans="1:16" hidden="1" x14ac:dyDescent="0.15">
      <c r="A168" s="193"/>
      <c r="B168" s="193"/>
      <c r="C168" s="199"/>
      <c r="D168" s="204"/>
      <c r="E168" s="193"/>
      <c r="F168" s="205"/>
      <c r="G168" s="198"/>
      <c r="H168" s="199"/>
      <c r="I168" s="204"/>
      <c r="J168" s="199"/>
      <c r="K168" s="193"/>
      <c r="L168" s="193"/>
      <c r="M168" s="199"/>
      <c r="N168" s="193"/>
      <c r="O168" s="199">
        <f t="shared" si="16"/>
        <v>56359.154999999941</v>
      </c>
      <c r="P168" s="199">
        <f t="shared" si="17"/>
        <v>808198.50499999977</v>
      </c>
    </row>
    <row r="169" spans="1:16" hidden="1" x14ac:dyDescent="0.15">
      <c r="A169" s="193"/>
      <c r="B169" s="193"/>
      <c r="C169" s="199"/>
      <c r="D169" s="200"/>
      <c r="E169" s="193"/>
      <c r="F169" s="203"/>
      <c r="G169" s="215"/>
      <c r="H169" s="199"/>
      <c r="I169" s="204"/>
      <c r="J169" s="199"/>
      <c r="K169" s="193"/>
      <c r="L169" s="193"/>
      <c r="M169" s="199"/>
      <c r="N169" s="193"/>
      <c r="O169" s="199">
        <f t="shared" si="16"/>
        <v>56359.154999999941</v>
      </c>
      <c r="P169" s="199">
        <f t="shared" si="17"/>
        <v>808198.50499999977</v>
      </c>
    </row>
    <row r="170" spans="1:16" hidden="1" x14ac:dyDescent="0.15">
      <c r="A170" s="193"/>
      <c r="B170" s="193"/>
      <c r="C170" s="199"/>
      <c r="D170" s="204"/>
      <c r="E170" s="193"/>
      <c r="F170" s="203"/>
      <c r="G170" s="215"/>
      <c r="H170" s="199"/>
      <c r="I170" s="204"/>
      <c r="J170" s="199"/>
      <c r="K170" s="193"/>
      <c r="L170" s="193"/>
      <c r="M170" s="199"/>
      <c r="N170" s="193"/>
      <c r="O170" s="199">
        <f t="shared" si="16"/>
        <v>56359.154999999941</v>
      </c>
      <c r="P170" s="199">
        <f t="shared" si="17"/>
        <v>808198.50499999977</v>
      </c>
    </row>
    <row r="171" spans="1:16" hidden="1" x14ac:dyDescent="0.15">
      <c r="A171" s="193"/>
      <c r="B171" s="193"/>
      <c r="C171" s="199"/>
      <c r="D171" s="204"/>
      <c r="E171" s="193"/>
      <c r="F171" s="203"/>
      <c r="G171" s="215"/>
      <c r="H171" s="199"/>
      <c r="I171" s="204"/>
      <c r="J171" s="199"/>
      <c r="K171" s="193"/>
      <c r="L171" s="193"/>
      <c r="M171" s="199"/>
      <c r="N171" s="193"/>
      <c r="O171" s="199">
        <f t="shared" si="16"/>
        <v>56359.154999999941</v>
      </c>
      <c r="P171" s="199">
        <f t="shared" si="17"/>
        <v>808198.50499999977</v>
      </c>
    </row>
    <row r="172" spans="1:16" hidden="1" x14ac:dyDescent="0.15">
      <c r="A172" s="193"/>
      <c r="B172" s="193"/>
      <c r="C172" s="199"/>
      <c r="D172" s="204"/>
      <c r="E172" s="193"/>
      <c r="F172" s="203"/>
      <c r="G172" s="215"/>
      <c r="H172" s="199"/>
      <c r="I172" s="204"/>
      <c r="J172" s="199"/>
      <c r="K172" s="193"/>
      <c r="L172" s="193"/>
      <c r="M172" s="199"/>
      <c r="N172" s="193"/>
      <c r="O172" s="199">
        <f t="shared" si="16"/>
        <v>56359.154999999941</v>
      </c>
      <c r="P172" s="199">
        <f t="shared" si="17"/>
        <v>808198.50499999977</v>
      </c>
    </row>
    <row r="173" spans="1:16" hidden="1" x14ac:dyDescent="0.15">
      <c r="A173" s="193"/>
      <c r="B173" s="193"/>
      <c r="C173" s="199"/>
      <c r="D173" s="204"/>
      <c r="E173" s="193"/>
      <c r="F173" s="193"/>
      <c r="G173" s="210"/>
      <c r="H173" s="199"/>
      <c r="I173" s="204"/>
      <c r="J173" s="199"/>
      <c r="K173" s="205"/>
      <c r="L173" s="193"/>
      <c r="M173" s="199"/>
      <c r="N173" s="193"/>
      <c r="O173" s="199">
        <f t="shared" si="16"/>
        <v>56359.154999999941</v>
      </c>
      <c r="P173" s="199">
        <f t="shared" si="17"/>
        <v>808198.50499999977</v>
      </c>
    </row>
    <row r="174" spans="1:16" hidden="1" x14ac:dyDescent="0.15">
      <c r="A174" s="193"/>
      <c r="B174" s="193"/>
      <c r="C174" s="199"/>
      <c r="D174" s="204"/>
      <c r="E174" s="193"/>
      <c r="F174" s="217"/>
      <c r="G174" s="218"/>
      <c r="H174" s="199"/>
      <c r="I174" s="204"/>
      <c r="J174" s="199"/>
      <c r="K174" s="193"/>
      <c r="L174" s="193"/>
      <c r="M174" s="199"/>
      <c r="N174" s="193"/>
      <c r="O174" s="199">
        <f t="shared" si="16"/>
        <v>56359.154999999941</v>
      </c>
      <c r="P174" s="199">
        <f t="shared" si="17"/>
        <v>808198.50499999977</v>
      </c>
    </row>
    <row r="175" spans="1:16" hidden="1" x14ac:dyDescent="0.15">
      <c r="A175" s="193"/>
      <c r="B175" s="193"/>
      <c r="C175" s="199"/>
      <c r="D175" s="204"/>
      <c r="E175" s="193"/>
      <c r="F175" s="193"/>
      <c r="G175" s="210"/>
      <c r="H175" s="199"/>
      <c r="I175" s="204"/>
      <c r="J175" s="199"/>
      <c r="K175" s="193"/>
      <c r="L175" s="193"/>
      <c r="M175" s="199"/>
      <c r="N175" s="193"/>
      <c r="O175" s="199">
        <f t="shared" si="16"/>
        <v>56359.154999999941</v>
      </c>
      <c r="P175" s="199">
        <f t="shared" si="17"/>
        <v>808198.50499999977</v>
      </c>
    </row>
    <row r="176" spans="1:16" hidden="1" x14ac:dyDescent="0.15">
      <c r="A176" s="193"/>
      <c r="B176" s="193"/>
      <c r="C176" s="199"/>
      <c r="D176" s="204"/>
      <c r="E176" s="193"/>
      <c r="F176" s="193"/>
      <c r="G176" s="210"/>
      <c r="H176" s="199"/>
      <c r="I176" s="204"/>
      <c r="J176" s="199"/>
      <c r="K176" s="193"/>
      <c r="L176" s="193"/>
      <c r="M176" s="199"/>
      <c r="N176" s="193"/>
      <c r="O176" s="199">
        <f t="shared" si="16"/>
        <v>56359.154999999941</v>
      </c>
      <c r="P176" s="199">
        <f t="shared" si="17"/>
        <v>808198.50499999977</v>
      </c>
    </row>
    <row r="177" spans="1:16" hidden="1" x14ac:dyDescent="0.15">
      <c r="A177" s="193"/>
      <c r="B177" s="193"/>
      <c r="C177" s="199"/>
      <c r="D177" s="204"/>
      <c r="E177" s="193"/>
      <c r="F177" s="193"/>
      <c r="G177" s="210"/>
      <c r="H177" s="199"/>
      <c r="I177" s="204"/>
      <c r="J177" s="199"/>
      <c r="K177" s="193"/>
      <c r="L177" s="193"/>
      <c r="M177" s="199"/>
      <c r="N177" s="193"/>
      <c r="O177" s="199">
        <f t="shared" si="16"/>
        <v>56359.154999999941</v>
      </c>
      <c r="P177" s="199">
        <f t="shared" si="17"/>
        <v>808198.50499999977</v>
      </c>
    </row>
    <row r="178" spans="1:16" hidden="1" x14ac:dyDescent="0.15">
      <c r="A178" s="193"/>
      <c r="B178" s="193"/>
      <c r="C178" s="199"/>
      <c r="D178" s="204"/>
      <c r="E178" s="193"/>
      <c r="F178" s="203"/>
      <c r="G178" s="218"/>
      <c r="H178" s="199"/>
      <c r="I178" s="204"/>
      <c r="J178" s="199"/>
      <c r="K178" s="193"/>
      <c r="L178" s="193"/>
      <c r="M178" s="199"/>
      <c r="N178" s="193"/>
      <c r="O178" s="199">
        <f t="shared" si="16"/>
        <v>56359.154999999941</v>
      </c>
      <c r="P178" s="199">
        <f t="shared" si="17"/>
        <v>808198.50499999977</v>
      </c>
    </row>
    <row r="179" spans="1:16" hidden="1" x14ac:dyDescent="0.15">
      <c r="A179" s="193"/>
      <c r="B179" s="193"/>
      <c r="C179" s="199"/>
      <c r="D179" s="204"/>
      <c r="E179" s="193"/>
      <c r="F179" s="205"/>
      <c r="G179" s="198"/>
      <c r="H179" s="199"/>
      <c r="I179" s="204"/>
      <c r="J179" s="199"/>
      <c r="K179" s="205"/>
      <c r="L179" s="193"/>
      <c r="M179" s="199"/>
      <c r="N179" s="193"/>
      <c r="O179" s="199">
        <f t="shared" si="16"/>
        <v>56359.154999999941</v>
      </c>
      <c r="P179" s="199">
        <f t="shared" si="17"/>
        <v>808198.50499999977</v>
      </c>
    </row>
    <row r="180" spans="1:16" hidden="1" x14ac:dyDescent="0.15">
      <c r="A180" s="193"/>
      <c r="B180" s="193"/>
      <c r="C180" s="199"/>
      <c r="D180" s="204"/>
      <c r="E180" s="193"/>
      <c r="F180" s="205"/>
      <c r="G180" s="198"/>
      <c r="H180" s="199"/>
      <c r="I180" s="204"/>
      <c r="J180" s="199"/>
      <c r="K180" s="193"/>
      <c r="L180" s="193"/>
      <c r="M180" s="199"/>
      <c r="N180" s="205"/>
      <c r="O180" s="199">
        <f t="shared" si="16"/>
        <v>56359.154999999941</v>
      </c>
      <c r="P180" s="199">
        <f t="shared" si="17"/>
        <v>808198.50499999977</v>
      </c>
    </row>
    <row r="181" spans="1:16" hidden="1" x14ac:dyDescent="0.15">
      <c r="A181" s="193"/>
      <c r="B181" s="193"/>
      <c r="C181" s="199"/>
      <c r="D181" s="204"/>
      <c r="E181" s="193"/>
      <c r="F181" s="217"/>
      <c r="G181" s="218"/>
      <c r="H181" s="199"/>
      <c r="I181" s="204"/>
      <c r="J181" s="199"/>
      <c r="K181" s="193"/>
      <c r="L181" s="193"/>
      <c r="M181" s="199"/>
      <c r="N181" s="193"/>
      <c r="O181" s="199">
        <f t="shared" si="16"/>
        <v>56359.154999999941</v>
      </c>
      <c r="P181" s="199">
        <f t="shared" si="17"/>
        <v>808198.50499999977</v>
      </c>
    </row>
    <row r="182" spans="1:16" hidden="1" x14ac:dyDescent="0.15">
      <c r="A182" s="193"/>
      <c r="B182" s="193"/>
      <c r="C182" s="199"/>
      <c r="D182" s="204"/>
      <c r="E182" s="193"/>
      <c r="F182" s="207"/>
      <c r="G182" s="198"/>
      <c r="H182" s="199"/>
      <c r="I182" s="204"/>
      <c r="J182" s="199"/>
      <c r="K182" s="203"/>
      <c r="L182" s="193"/>
      <c r="M182" s="199"/>
      <c r="N182" s="193"/>
      <c r="O182" s="199">
        <f t="shared" si="16"/>
        <v>56359.154999999941</v>
      </c>
      <c r="P182" s="199">
        <f t="shared" si="17"/>
        <v>808198.50499999977</v>
      </c>
    </row>
    <row r="183" spans="1:16" hidden="1" x14ac:dyDescent="0.15">
      <c r="A183" s="193"/>
      <c r="B183" s="193"/>
      <c r="C183" s="199"/>
      <c r="D183" s="204"/>
      <c r="E183" s="193"/>
      <c r="F183" s="207"/>
      <c r="G183" s="198"/>
      <c r="H183" s="199"/>
      <c r="I183" s="204"/>
      <c r="J183" s="199"/>
      <c r="K183" s="203"/>
      <c r="L183" s="193"/>
      <c r="M183" s="199"/>
      <c r="N183" s="203"/>
      <c r="O183" s="199">
        <f t="shared" si="16"/>
        <v>56359.154999999941</v>
      </c>
      <c r="P183" s="199">
        <f t="shared" si="17"/>
        <v>808198.50499999977</v>
      </c>
    </row>
    <row r="184" spans="1:16" hidden="1" x14ac:dyDescent="0.15">
      <c r="A184" s="193"/>
      <c r="B184" s="193"/>
      <c r="C184" s="199"/>
      <c r="D184" s="204"/>
      <c r="E184" s="193"/>
      <c r="F184" s="207"/>
      <c r="G184" s="198"/>
      <c r="H184" s="199"/>
      <c r="I184" s="204"/>
      <c r="J184" s="199"/>
      <c r="K184" s="203"/>
      <c r="L184" s="193"/>
      <c r="M184" s="199"/>
      <c r="N184" s="203"/>
      <c r="O184" s="199">
        <f t="shared" si="16"/>
        <v>56359.154999999941</v>
      </c>
      <c r="P184" s="199">
        <f t="shared" si="17"/>
        <v>808198.50499999977</v>
      </c>
    </row>
    <row r="185" spans="1:16" hidden="1" x14ac:dyDescent="0.15">
      <c r="A185" s="193"/>
      <c r="B185" s="193"/>
      <c r="C185" s="199"/>
      <c r="D185" s="204"/>
      <c r="E185" s="193"/>
      <c r="F185" s="207"/>
      <c r="G185" s="198"/>
      <c r="H185" s="199"/>
      <c r="I185" s="204"/>
      <c r="J185" s="199"/>
      <c r="K185" s="193"/>
      <c r="L185" s="193"/>
      <c r="M185" s="199"/>
      <c r="N185" s="203"/>
      <c r="O185" s="199">
        <f t="shared" si="16"/>
        <v>56359.154999999941</v>
      </c>
      <c r="P185" s="199">
        <f t="shared" si="17"/>
        <v>808198.50499999977</v>
      </c>
    </row>
    <row r="186" spans="1:16" hidden="1" x14ac:dyDescent="0.15">
      <c r="A186" s="193"/>
      <c r="B186" s="193"/>
      <c r="C186" s="199"/>
      <c r="D186" s="204"/>
      <c r="E186" s="193"/>
      <c r="F186" s="217"/>
      <c r="G186" s="218"/>
      <c r="H186" s="199"/>
      <c r="I186" s="204"/>
      <c r="J186" s="199"/>
      <c r="K186" s="203"/>
      <c r="L186" s="193"/>
      <c r="M186" s="199"/>
      <c r="N186" s="203"/>
      <c r="O186" s="199">
        <f t="shared" si="16"/>
        <v>56359.154999999941</v>
      </c>
      <c r="P186" s="199">
        <f t="shared" si="17"/>
        <v>808198.50499999977</v>
      </c>
    </row>
    <row r="187" spans="1:16" hidden="1" x14ac:dyDescent="0.15">
      <c r="A187" s="193"/>
      <c r="B187" s="193"/>
      <c r="C187" s="199"/>
      <c r="D187" s="204"/>
      <c r="E187" s="193"/>
      <c r="F187" s="193"/>
      <c r="G187" s="210"/>
      <c r="H187" s="199"/>
      <c r="I187" s="204"/>
      <c r="J187" s="199"/>
      <c r="K187" s="205"/>
      <c r="L187" s="193"/>
      <c r="M187" s="199"/>
      <c r="N187" s="203"/>
      <c r="O187" s="199">
        <f t="shared" si="16"/>
        <v>56359.154999999941</v>
      </c>
      <c r="P187" s="199">
        <f t="shared" si="17"/>
        <v>808198.50499999977</v>
      </c>
    </row>
    <row r="188" spans="1:16" hidden="1" x14ac:dyDescent="0.15">
      <c r="A188" s="193"/>
      <c r="B188" s="193"/>
      <c r="C188" s="199"/>
      <c r="D188" s="204"/>
      <c r="E188" s="193"/>
      <c r="F188" s="193"/>
      <c r="G188" s="210"/>
      <c r="H188" s="199"/>
      <c r="I188" s="204"/>
      <c r="J188" s="199"/>
      <c r="K188" s="205"/>
      <c r="L188" s="193"/>
      <c r="M188" s="199"/>
      <c r="N188" s="203"/>
      <c r="O188" s="199">
        <f t="shared" si="16"/>
        <v>56359.154999999941</v>
      </c>
      <c r="P188" s="199">
        <f t="shared" si="17"/>
        <v>808198.50499999977</v>
      </c>
    </row>
    <row r="189" spans="1:16" hidden="1" x14ac:dyDescent="0.15">
      <c r="A189" s="193"/>
      <c r="B189" s="193"/>
      <c r="C189" s="199"/>
      <c r="D189" s="204"/>
      <c r="E189" s="193"/>
      <c r="F189" s="205"/>
      <c r="G189" s="218"/>
      <c r="H189" s="199"/>
      <c r="I189" s="204"/>
      <c r="J189" s="199"/>
      <c r="K189" s="203"/>
      <c r="L189" s="193"/>
      <c r="M189" s="199"/>
      <c r="N189" s="203"/>
      <c r="O189" s="199">
        <f t="shared" si="16"/>
        <v>56359.154999999941</v>
      </c>
      <c r="P189" s="199">
        <f t="shared" si="17"/>
        <v>808198.50499999977</v>
      </c>
    </row>
    <row r="190" spans="1:16" hidden="1" x14ac:dyDescent="0.15">
      <c r="A190" s="193"/>
      <c r="B190" s="193"/>
      <c r="C190" s="199"/>
      <c r="D190" s="204"/>
      <c r="E190" s="193"/>
      <c r="F190" s="205"/>
      <c r="G190" s="198"/>
      <c r="H190" s="199"/>
      <c r="I190" s="204"/>
      <c r="J190" s="199"/>
      <c r="K190" s="193"/>
      <c r="L190" s="193"/>
      <c r="M190" s="199"/>
      <c r="N190" s="203"/>
      <c r="O190" s="199">
        <f t="shared" si="16"/>
        <v>56359.154999999941</v>
      </c>
      <c r="P190" s="199">
        <f t="shared" si="17"/>
        <v>808198.50499999977</v>
      </c>
    </row>
    <row r="191" spans="1:16" hidden="1" x14ac:dyDescent="0.15">
      <c r="A191" s="193"/>
      <c r="B191" s="193"/>
      <c r="C191" s="199"/>
      <c r="D191" s="204"/>
      <c r="E191" s="193"/>
      <c r="F191" s="205"/>
      <c r="G191" s="198"/>
      <c r="H191" s="199"/>
      <c r="I191" s="204"/>
      <c r="J191" s="199"/>
      <c r="K191" s="193"/>
      <c r="L191" s="193"/>
      <c r="M191" s="199"/>
      <c r="N191" s="193"/>
      <c r="O191" s="199">
        <f t="shared" si="16"/>
        <v>56359.154999999941</v>
      </c>
      <c r="P191" s="199">
        <f t="shared" si="17"/>
        <v>808198.50499999977</v>
      </c>
    </row>
    <row r="192" spans="1:16" hidden="1" x14ac:dyDescent="0.15">
      <c r="A192" s="193"/>
      <c r="B192" s="193"/>
      <c r="C192" s="199"/>
      <c r="D192" s="204"/>
      <c r="E192" s="193"/>
      <c r="F192" s="217"/>
      <c r="G192" s="218"/>
      <c r="H192" s="199"/>
      <c r="I192" s="204"/>
      <c r="J192" s="199"/>
      <c r="K192" s="203"/>
      <c r="L192" s="193"/>
      <c r="M192" s="199"/>
      <c r="N192" s="203"/>
      <c r="O192" s="199">
        <f t="shared" si="16"/>
        <v>56359.154999999941</v>
      </c>
      <c r="P192" s="199">
        <f t="shared" si="17"/>
        <v>808198.50499999977</v>
      </c>
    </row>
    <row r="193" spans="1:16" hidden="1" x14ac:dyDescent="0.15">
      <c r="A193" s="193"/>
      <c r="B193" s="193"/>
      <c r="C193" s="199"/>
      <c r="D193" s="204"/>
      <c r="E193" s="193"/>
      <c r="F193" s="217"/>
      <c r="G193" s="215"/>
      <c r="H193" s="199"/>
      <c r="I193" s="204"/>
      <c r="J193" s="199"/>
      <c r="K193" s="203"/>
      <c r="L193" s="193"/>
      <c r="M193" s="199"/>
      <c r="N193" s="203"/>
      <c r="O193" s="199">
        <f t="shared" si="16"/>
        <v>56359.154999999941</v>
      </c>
      <c r="P193" s="199">
        <f t="shared" si="17"/>
        <v>808198.50499999977</v>
      </c>
    </row>
    <row r="194" spans="1:16" hidden="1" x14ac:dyDescent="0.15">
      <c r="A194" s="193"/>
      <c r="B194" s="193"/>
      <c r="C194" s="199"/>
      <c r="D194" s="204"/>
      <c r="E194" s="193"/>
      <c r="F194" s="217"/>
      <c r="G194" s="215"/>
      <c r="H194" s="199"/>
      <c r="I194" s="204"/>
      <c r="J194" s="199"/>
      <c r="K194" s="193"/>
      <c r="L194" s="193"/>
      <c r="M194" s="199"/>
      <c r="N194" s="203"/>
      <c r="O194" s="199">
        <f t="shared" si="16"/>
        <v>56359.154999999941</v>
      </c>
      <c r="P194" s="199">
        <f t="shared" si="17"/>
        <v>808198.50499999977</v>
      </c>
    </row>
    <row r="195" spans="1:16" hidden="1" x14ac:dyDescent="0.15">
      <c r="A195" s="193"/>
      <c r="B195" s="193"/>
      <c r="C195" s="199"/>
      <c r="D195" s="204"/>
      <c r="E195" s="193"/>
      <c r="F195" s="217"/>
      <c r="G195" s="218"/>
      <c r="H195" s="199"/>
      <c r="I195" s="204"/>
      <c r="J195" s="199"/>
      <c r="K195" s="203"/>
      <c r="L195" s="193"/>
      <c r="M195" s="199"/>
      <c r="N195" s="203"/>
      <c r="O195" s="199">
        <f t="shared" si="16"/>
        <v>56359.154999999941</v>
      </c>
      <c r="P195" s="199">
        <f t="shared" si="17"/>
        <v>808198.50499999977</v>
      </c>
    </row>
    <row r="196" spans="1:16" hidden="1" x14ac:dyDescent="0.15">
      <c r="A196" s="193"/>
      <c r="B196" s="193"/>
      <c r="C196" s="199"/>
      <c r="D196" s="204"/>
      <c r="E196" s="193"/>
      <c r="F196" s="193"/>
      <c r="G196" s="198"/>
      <c r="H196" s="199"/>
      <c r="I196" s="204"/>
      <c r="J196" s="199"/>
      <c r="K196" s="193"/>
      <c r="L196" s="193"/>
      <c r="M196" s="199"/>
      <c r="N196" s="203"/>
      <c r="O196" s="199">
        <f t="shared" si="16"/>
        <v>56359.154999999941</v>
      </c>
      <c r="P196" s="199">
        <f t="shared" si="17"/>
        <v>808198.50499999977</v>
      </c>
    </row>
    <row r="197" spans="1:16" hidden="1" x14ac:dyDescent="0.15">
      <c r="A197" s="193"/>
      <c r="B197" s="193"/>
      <c r="C197" s="199"/>
      <c r="D197" s="204"/>
      <c r="E197" s="193"/>
      <c r="F197" s="193"/>
      <c r="G197" s="198"/>
      <c r="H197" s="199"/>
      <c r="I197" s="204"/>
      <c r="J197" s="199"/>
      <c r="K197" s="193"/>
      <c r="L197" s="193"/>
      <c r="M197" s="199"/>
      <c r="N197" s="203"/>
      <c r="O197" s="199">
        <f t="shared" si="16"/>
        <v>56359.154999999941</v>
      </c>
      <c r="P197" s="199">
        <f t="shared" si="17"/>
        <v>808198.50499999977</v>
      </c>
    </row>
    <row r="198" spans="1:16" hidden="1" x14ac:dyDescent="0.15">
      <c r="A198" s="193"/>
      <c r="B198" s="193"/>
      <c r="C198" s="199"/>
      <c r="D198" s="204"/>
      <c r="E198" s="193"/>
      <c r="F198" s="217"/>
      <c r="G198" s="218"/>
      <c r="H198" s="199"/>
      <c r="I198" s="204"/>
      <c r="J198" s="199"/>
      <c r="K198" s="203"/>
      <c r="L198" s="193"/>
      <c r="M198" s="199"/>
      <c r="N198" s="203"/>
      <c r="O198" s="199">
        <f t="shared" si="16"/>
        <v>56359.154999999941</v>
      </c>
      <c r="P198" s="199">
        <f t="shared" si="17"/>
        <v>808198.50499999977</v>
      </c>
    </row>
    <row r="199" spans="1:16" hidden="1" x14ac:dyDescent="0.15">
      <c r="A199" s="193"/>
      <c r="B199" s="193"/>
      <c r="C199" s="199"/>
      <c r="D199" s="204"/>
      <c r="E199" s="193"/>
      <c r="F199" s="217"/>
      <c r="G199" s="198"/>
      <c r="H199" s="199"/>
      <c r="I199" s="204"/>
      <c r="J199" s="199"/>
      <c r="K199" s="193"/>
      <c r="L199" s="193"/>
      <c r="M199" s="199"/>
      <c r="N199" s="203"/>
      <c r="O199" s="199">
        <f t="shared" si="16"/>
        <v>56359.154999999941</v>
      </c>
      <c r="P199" s="199">
        <f t="shared" si="17"/>
        <v>808198.50499999977</v>
      </c>
    </row>
    <row r="200" spans="1:16" hidden="1" x14ac:dyDescent="0.15">
      <c r="A200" s="193"/>
      <c r="B200" s="193"/>
      <c r="C200" s="199"/>
      <c r="D200" s="204"/>
      <c r="E200" s="193"/>
      <c r="F200" s="217"/>
      <c r="G200" s="198"/>
      <c r="H200" s="199"/>
      <c r="I200" s="204"/>
      <c r="J200" s="199"/>
      <c r="K200" s="193"/>
      <c r="L200" s="193"/>
      <c r="M200" s="199"/>
      <c r="N200" s="203"/>
      <c r="O200" s="199">
        <f t="shared" si="16"/>
        <v>56359.154999999941</v>
      </c>
      <c r="P200" s="199">
        <f t="shared" si="17"/>
        <v>808198.50499999977</v>
      </c>
    </row>
    <row r="201" spans="1:16" hidden="1" x14ac:dyDescent="0.15">
      <c r="A201" s="193"/>
      <c r="B201" s="193"/>
      <c r="C201" s="199"/>
      <c r="D201" s="204"/>
      <c r="E201" s="193"/>
      <c r="F201" s="203"/>
      <c r="G201" s="218"/>
      <c r="H201" s="199"/>
      <c r="I201" s="204"/>
      <c r="J201" s="199"/>
      <c r="K201" s="203"/>
      <c r="L201" s="193"/>
      <c r="M201" s="199"/>
      <c r="N201" s="203"/>
      <c r="O201" s="199">
        <f t="shared" si="16"/>
        <v>56359.154999999941</v>
      </c>
      <c r="P201" s="199">
        <f t="shared" si="17"/>
        <v>808198.50499999977</v>
      </c>
    </row>
    <row r="202" spans="1:16" hidden="1" x14ac:dyDescent="0.15">
      <c r="A202" s="193"/>
      <c r="B202" s="193"/>
      <c r="C202" s="199"/>
      <c r="D202" s="204"/>
      <c r="E202" s="193"/>
      <c r="F202" s="203"/>
      <c r="G202" s="219"/>
      <c r="H202" s="199"/>
      <c r="I202" s="204"/>
      <c r="J202" s="199"/>
      <c r="K202" s="193"/>
      <c r="L202" s="193"/>
      <c r="M202" s="199"/>
      <c r="N202" s="203"/>
      <c r="O202" s="199">
        <f t="shared" si="16"/>
        <v>56359.154999999941</v>
      </c>
      <c r="P202" s="199">
        <f t="shared" si="17"/>
        <v>808198.50499999977</v>
      </c>
    </row>
    <row r="203" spans="1:16" hidden="1" x14ac:dyDescent="0.15">
      <c r="A203" s="193"/>
      <c r="B203" s="193"/>
      <c r="C203" s="199"/>
      <c r="D203" s="204"/>
      <c r="E203" s="193"/>
      <c r="F203" s="203"/>
      <c r="G203" s="219"/>
      <c r="H203" s="199"/>
      <c r="I203" s="204"/>
      <c r="J203" s="199"/>
      <c r="K203" s="203"/>
      <c r="L203" s="193"/>
      <c r="M203" s="199"/>
      <c r="N203" s="203"/>
      <c r="O203" s="199">
        <f t="shared" si="16"/>
        <v>56359.154999999941</v>
      </c>
      <c r="P203" s="199">
        <f t="shared" si="17"/>
        <v>808198.50499999977</v>
      </c>
    </row>
    <row r="204" spans="1:16" hidden="1" x14ac:dyDescent="0.15">
      <c r="A204" s="193"/>
      <c r="B204" s="193"/>
      <c r="C204" s="199"/>
      <c r="D204" s="204"/>
      <c r="E204" s="193"/>
      <c r="F204" s="203"/>
      <c r="G204" s="219"/>
      <c r="H204" s="199"/>
      <c r="I204" s="204"/>
      <c r="J204" s="199"/>
      <c r="K204" s="193"/>
      <c r="L204" s="193"/>
      <c r="M204" s="199"/>
      <c r="N204" s="203"/>
      <c r="O204" s="199">
        <f t="shared" si="16"/>
        <v>56359.154999999941</v>
      </c>
      <c r="P204" s="199">
        <f t="shared" si="17"/>
        <v>808198.50499999977</v>
      </c>
    </row>
    <row r="205" spans="1:16" hidden="1" x14ac:dyDescent="0.15">
      <c r="A205" s="193"/>
      <c r="B205" s="193"/>
      <c r="C205" s="199"/>
      <c r="D205" s="204"/>
      <c r="E205" s="193"/>
      <c r="F205" s="193"/>
      <c r="G205" s="198"/>
      <c r="H205" s="199"/>
      <c r="I205" s="204"/>
      <c r="J205" s="199"/>
      <c r="K205" s="193"/>
      <c r="L205" s="193"/>
      <c r="M205" s="199"/>
      <c r="N205" s="203"/>
      <c r="O205" s="199">
        <f t="shared" si="16"/>
        <v>56359.154999999941</v>
      </c>
      <c r="P205" s="199">
        <f t="shared" si="17"/>
        <v>808198.50499999977</v>
      </c>
    </row>
    <row r="206" spans="1:16" hidden="1" x14ac:dyDescent="0.15">
      <c r="A206" s="193"/>
      <c r="B206" s="193"/>
      <c r="C206" s="199"/>
      <c r="D206" s="204"/>
      <c r="E206" s="193"/>
      <c r="F206" s="203"/>
      <c r="G206" s="219"/>
      <c r="H206" s="199"/>
      <c r="I206" s="204"/>
      <c r="J206" s="199"/>
      <c r="K206" s="193"/>
      <c r="L206" s="193"/>
      <c r="M206" s="199"/>
      <c r="N206" s="193"/>
      <c r="O206" s="199">
        <f t="shared" si="16"/>
        <v>56359.154999999941</v>
      </c>
      <c r="P206" s="199">
        <f t="shared" si="17"/>
        <v>808198.50499999977</v>
      </c>
    </row>
    <row r="207" spans="1:16" hidden="1" x14ac:dyDescent="0.15">
      <c r="A207" s="193"/>
      <c r="B207" s="193"/>
      <c r="C207" s="199"/>
      <c r="D207" s="204"/>
      <c r="E207" s="193"/>
      <c r="F207" s="203"/>
      <c r="G207" s="219"/>
      <c r="H207" s="199"/>
      <c r="I207" s="204"/>
      <c r="J207" s="199"/>
      <c r="K207" s="193"/>
      <c r="L207" s="193"/>
      <c r="M207" s="199"/>
      <c r="N207" s="193"/>
      <c r="O207" s="199">
        <f t="shared" si="16"/>
        <v>56359.154999999941</v>
      </c>
      <c r="P207" s="199">
        <f t="shared" si="17"/>
        <v>808198.50499999977</v>
      </c>
    </row>
    <row r="208" spans="1:16" hidden="1" x14ac:dyDescent="0.15">
      <c r="A208" s="193"/>
      <c r="B208" s="193"/>
      <c r="C208" s="199"/>
      <c r="D208" s="204"/>
      <c r="E208" s="193"/>
      <c r="F208" s="203"/>
      <c r="G208" s="219"/>
      <c r="H208" s="199"/>
      <c r="I208" s="204"/>
      <c r="J208" s="199"/>
      <c r="K208" s="193"/>
      <c r="L208" s="193"/>
      <c r="M208" s="199"/>
      <c r="N208" s="193"/>
      <c r="O208" s="199">
        <f t="shared" ref="O208:O210" si="18">+O207-J208-M208</f>
        <v>56359.154999999941</v>
      </c>
      <c r="P208" s="199">
        <f t="shared" ref="P208:P210" si="19">P207+H208-J208-M208</f>
        <v>808198.50499999977</v>
      </c>
    </row>
    <row r="209" spans="1:17" hidden="1" x14ac:dyDescent="0.15">
      <c r="A209" s="193"/>
      <c r="B209" s="193"/>
      <c r="C209" s="199"/>
      <c r="D209" s="204"/>
      <c r="E209" s="193"/>
      <c r="F209" s="193"/>
      <c r="G209" s="210"/>
      <c r="H209" s="199"/>
      <c r="I209" s="204"/>
      <c r="J209" s="199"/>
      <c r="K209" s="193"/>
      <c r="L209" s="193"/>
      <c r="M209" s="199"/>
      <c r="N209" s="193"/>
      <c r="O209" s="199">
        <f t="shared" si="18"/>
        <v>56359.154999999941</v>
      </c>
      <c r="P209" s="199">
        <f t="shared" si="19"/>
        <v>808198.50499999977</v>
      </c>
    </row>
    <row r="210" spans="1:17" x14ac:dyDescent="0.15">
      <c r="A210" s="220"/>
      <c r="B210" s="220"/>
      <c r="C210" s="221"/>
      <c r="D210" s="222"/>
      <c r="E210" s="220"/>
      <c r="F210" s="220"/>
      <c r="G210" s="223"/>
      <c r="H210" s="221"/>
      <c r="I210" s="222"/>
      <c r="J210" s="221"/>
      <c r="K210" s="220"/>
      <c r="L210" s="220"/>
      <c r="M210" s="221"/>
      <c r="N210" s="220"/>
      <c r="O210" s="199">
        <f t="shared" si="18"/>
        <v>56359.154999999941</v>
      </c>
      <c r="P210" s="199">
        <f t="shared" si="19"/>
        <v>808198.50499999977</v>
      </c>
    </row>
    <row r="211" spans="1:17" x14ac:dyDescent="0.15">
      <c r="A211" s="224"/>
      <c r="B211" s="224"/>
      <c r="C211" s="225">
        <f>SUM(C7:C210)</f>
        <v>604323.15499999991</v>
      </c>
      <c r="D211" s="224"/>
      <c r="E211" s="224"/>
      <c r="F211" s="224"/>
      <c r="G211" s="224"/>
      <c r="H211" s="225">
        <f>SUM(H7:H209)</f>
        <v>706996.35</v>
      </c>
      <c r="I211" s="226"/>
      <c r="J211" s="225">
        <f>SUM(J7:J209)</f>
        <v>291664</v>
      </c>
      <c r="K211" s="224"/>
      <c r="L211" s="224"/>
      <c r="M211" s="225">
        <f>SUM(M9:M209)</f>
        <v>211457</v>
      </c>
      <c r="N211" s="224"/>
      <c r="O211" s="227"/>
      <c r="P211" s="228">
        <f>C211+H211-J211-M211</f>
        <v>808198.50499999989</v>
      </c>
      <c r="Q211" s="259"/>
    </row>
    <row r="212" spans="1:17" x14ac:dyDescent="0.15">
      <c r="A212" s="230"/>
      <c r="B212" s="615"/>
      <c r="C212" s="615"/>
      <c r="D212" s="615"/>
      <c r="E212" s="231"/>
      <c r="F212" s="624"/>
      <c r="G212" s="624"/>
      <c r="H212" s="232"/>
      <c r="I212" s="233"/>
      <c r="J212" s="234"/>
      <c r="K212" s="272"/>
      <c r="L212" s="235" t="s">
        <v>200</v>
      </c>
      <c r="M212" s="236">
        <f>+M211+J211</f>
        <v>503121</v>
      </c>
      <c r="N212" s="284"/>
      <c r="O212" s="237">
        <f>+O210</f>
        <v>56359.154999999941</v>
      </c>
      <c r="P212" s="264" t="s">
        <v>536</v>
      </c>
      <c r="Q212" s="259"/>
    </row>
    <row r="213" spans="1:17" x14ac:dyDescent="0.15">
      <c r="A213" s="241" t="s">
        <v>495</v>
      </c>
      <c r="B213" s="292" t="s">
        <v>542</v>
      </c>
      <c r="C213" s="292"/>
      <c r="D213" s="292"/>
      <c r="E213" s="231" t="s">
        <v>67</v>
      </c>
      <c r="F213" s="624">
        <v>70172287.049999997</v>
      </c>
      <c r="G213" s="624"/>
      <c r="H213" s="232" t="s">
        <v>98</v>
      </c>
      <c r="I213" s="233">
        <v>40308</v>
      </c>
      <c r="J213" s="234" t="s">
        <v>199</v>
      </c>
      <c r="K213" s="273">
        <f>SUM(M13)</f>
        <v>13582</v>
      </c>
      <c r="L213" s="235"/>
      <c r="M213" s="236"/>
      <c r="N213" s="235"/>
      <c r="O213" s="237">
        <v>44843</v>
      </c>
      <c r="P213" s="264" t="s">
        <v>537</v>
      </c>
    </row>
    <row r="214" spans="1:17" x14ac:dyDescent="0.15">
      <c r="A214" s="241" t="s">
        <v>496</v>
      </c>
      <c r="B214" s="292" t="s">
        <v>581</v>
      </c>
      <c r="C214" s="292"/>
      <c r="D214" s="292"/>
      <c r="E214" s="231" t="s">
        <v>67</v>
      </c>
      <c r="F214" s="624">
        <v>10753119.939999999</v>
      </c>
      <c r="G214" s="624"/>
      <c r="H214" s="232" t="s">
        <v>98</v>
      </c>
      <c r="I214" s="233">
        <v>40308</v>
      </c>
      <c r="J214" s="234" t="s">
        <v>199</v>
      </c>
      <c r="K214" s="273">
        <f>SUM(M19:M28)</f>
        <v>32334</v>
      </c>
      <c r="L214" s="235"/>
      <c r="M214" s="236"/>
      <c r="N214" s="235"/>
      <c r="O214" s="237">
        <f>+H13+H17</f>
        <v>314295.93900000001</v>
      </c>
      <c r="P214" s="238" t="s">
        <v>574</v>
      </c>
    </row>
    <row r="215" spans="1:17" x14ac:dyDescent="0.15">
      <c r="A215" s="241" t="s">
        <v>534</v>
      </c>
      <c r="B215" s="292" t="s">
        <v>580</v>
      </c>
      <c r="C215" s="292"/>
      <c r="D215" s="292"/>
      <c r="E215" s="231" t="s">
        <v>67</v>
      </c>
      <c r="F215" s="624">
        <v>81604813.189999998</v>
      </c>
      <c r="G215" s="624"/>
      <c r="H215" s="232" t="s">
        <v>98</v>
      </c>
      <c r="I215" s="233">
        <v>40266</v>
      </c>
      <c r="J215" s="234" t="s">
        <v>199</v>
      </c>
      <c r="K215" s="273">
        <f>SUM(M32:M35)</f>
        <v>90639</v>
      </c>
      <c r="L215" s="235"/>
      <c r="M215" s="236"/>
      <c r="N215" s="235"/>
      <c r="O215" s="237">
        <f>+H39</f>
        <v>116911</v>
      </c>
      <c r="P215" s="238" t="s">
        <v>575</v>
      </c>
    </row>
    <row r="216" spans="1:17" x14ac:dyDescent="0.15">
      <c r="A216" s="241" t="s">
        <v>535</v>
      </c>
      <c r="B216" s="292" t="s">
        <v>582</v>
      </c>
      <c r="C216" s="292"/>
      <c r="D216" s="292"/>
      <c r="E216" s="231" t="s">
        <v>67</v>
      </c>
      <c r="F216" s="624">
        <v>26899444.859999999</v>
      </c>
      <c r="G216" s="624"/>
      <c r="H216" s="232" t="s">
        <v>98</v>
      </c>
      <c r="I216" s="233">
        <v>40322</v>
      </c>
      <c r="J216" s="234" t="s">
        <v>199</v>
      </c>
      <c r="K216" s="273">
        <f>SUM(M36:M44)</f>
        <v>74902</v>
      </c>
      <c r="L216" s="235"/>
      <c r="M216" s="236"/>
      <c r="N216" s="235"/>
      <c r="O216" s="237">
        <f>+H40+H41+H42</f>
        <v>275789.41100000002</v>
      </c>
      <c r="P216" s="238" t="s">
        <v>576</v>
      </c>
    </row>
    <row r="217" spans="1:17" hidden="1" x14ac:dyDescent="0.15">
      <c r="A217" s="241"/>
      <c r="B217" s="292" t="s">
        <v>577</v>
      </c>
      <c r="C217" s="292"/>
      <c r="D217" s="292"/>
      <c r="E217" s="231" t="s">
        <v>67</v>
      </c>
      <c r="F217" s="624"/>
      <c r="G217" s="624"/>
      <c r="H217" s="232" t="s">
        <v>98</v>
      </c>
      <c r="I217" s="233"/>
      <c r="J217" s="234" t="s">
        <v>199</v>
      </c>
      <c r="K217" s="273"/>
      <c r="L217" s="235"/>
      <c r="M217" s="236"/>
      <c r="N217" s="235"/>
      <c r="O217" s="237"/>
      <c r="P217" s="238"/>
    </row>
    <row r="218" spans="1:17" hidden="1" x14ac:dyDescent="0.15">
      <c r="A218" s="241"/>
      <c r="B218" s="292"/>
      <c r="C218" s="292"/>
      <c r="D218" s="292"/>
      <c r="E218" s="231"/>
      <c r="F218" s="624"/>
      <c r="G218" s="624"/>
      <c r="H218" s="232"/>
      <c r="I218" s="233"/>
      <c r="J218" s="234"/>
      <c r="K218" s="273"/>
      <c r="L218" s="235"/>
      <c r="M218" s="236"/>
      <c r="N218" s="235"/>
      <c r="O218" s="237"/>
      <c r="P218" s="238"/>
    </row>
    <row r="219" spans="1:17" hidden="1" x14ac:dyDescent="0.15">
      <c r="A219" s="241"/>
      <c r="B219" s="292"/>
      <c r="C219" s="292"/>
      <c r="D219" s="292"/>
      <c r="E219" s="231"/>
      <c r="F219" s="624"/>
      <c r="G219" s="624"/>
      <c r="H219" s="232"/>
      <c r="I219" s="233"/>
      <c r="J219" s="234"/>
      <c r="K219" s="273"/>
      <c r="L219" s="235"/>
      <c r="M219" s="236"/>
      <c r="N219" s="235"/>
      <c r="O219" s="237"/>
      <c r="P219" s="238"/>
    </row>
    <row r="220" spans="1:17" ht="11.25" hidden="1" customHeight="1" x14ac:dyDescent="0.15">
      <c r="A220" s="241"/>
      <c r="B220" s="292"/>
      <c r="C220" s="292"/>
      <c r="D220" s="292"/>
      <c r="E220" s="231"/>
      <c r="F220" s="624"/>
      <c r="G220" s="624"/>
      <c r="H220" s="232"/>
      <c r="I220" s="233"/>
      <c r="J220" s="234"/>
      <c r="K220" s="272"/>
      <c r="L220" s="235"/>
      <c r="M220" s="236"/>
      <c r="N220" s="235"/>
      <c r="O220" s="237"/>
      <c r="P220" s="237"/>
    </row>
    <row r="221" spans="1:17" ht="12" thickBot="1" x14ac:dyDescent="0.2">
      <c r="A221" s="241"/>
      <c r="B221" s="292"/>
      <c r="C221" s="292"/>
      <c r="D221" s="292"/>
      <c r="E221" s="231"/>
      <c r="F221" s="624"/>
      <c r="G221" s="624"/>
      <c r="H221" s="232"/>
      <c r="I221" s="233"/>
      <c r="J221" s="234"/>
      <c r="K221" s="274">
        <f>SUM(K213:K220)</f>
        <v>211457</v>
      </c>
      <c r="L221" s="235"/>
      <c r="M221" s="236"/>
      <c r="N221" s="266"/>
      <c r="O221" s="228" t="s">
        <v>56</v>
      </c>
      <c r="P221" s="242">
        <f>SUM(O212:O220)</f>
        <v>808198.50499999989</v>
      </c>
      <c r="Q221" s="259"/>
    </row>
    <row r="222" spans="1:17" ht="12" thickTop="1" x14ac:dyDescent="0.15">
      <c r="A222" s="247"/>
      <c r="B222" s="248"/>
      <c r="C222" s="234"/>
      <c r="D222" s="243"/>
      <c r="E222" s="243"/>
      <c r="F222" s="247"/>
      <c r="G222" s="243"/>
      <c r="H222" s="234"/>
      <c r="I222" s="243"/>
      <c r="J222" s="234"/>
      <c r="K222" s="236">
        <f>+K221-M211</f>
        <v>0</v>
      </c>
      <c r="L222" s="235"/>
      <c r="M222" s="236"/>
      <c r="N222" s="235"/>
      <c r="O222" s="245"/>
      <c r="P222" s="236">
        <f>+P211-P221</f>
        <v>0</v>
      </c>
    </row>
    <row r="223" spans="1:17" x14ac:dyDescent="0.15">
      <c r="A223" s="249"/>
      <c r="B223" s="250"/>
      <c r="C223" s="186"/>
      <c r="D223" s="251"/>
      <c r="E223" s="251"/>
      <c r="F223" s="183"/>
      <c r="G223" s="251"/>
      <c r="H223" s="186"/>
      <c r="I223" s="251"/>
      <c r="J223" s="186" t="s">
        <v>54</v>
      </c>
      <c r="K223" s="280">
        <f>+K213+K214+K216</f>
        <v>120818</v>
      </c>
      <c r="L223" s="252"/>
      <c r="M223" s="253"/>
      <c r="N223" s="252"/>
      <c r="O223" s="236"/>
      <c r="P223" s="235"/>
    </row>
    <row r="224" spans="1:17" x14ac:dyDescent="0.15">
      <c r="A224" s="252"/>
      <c r="B224" s="250"/>
      <c r="C224" s="186"/>
      <c r="D224" s="251"/>
      <c r="E224" s="251"/>
      <c r="F224" s="183"/>
      <c r="G224" s="251"/>
      <c r="H224" s="186"/>
      <c r="I224" s="251"/>
      <c r="J224" s="186" t="s">
        <v>320</v>
      </c>
      <c r="K224" s="294">
        <f>+K215</f>
        <v>90639</v>
      </c>
      <c r="L224" s="254"/>
      <c r="M224" s="255"/>
      <c r="N224" s="257"/>
      <c r="P224" s="255"/>
    </row>
    <row r="225" spans="1:14" ht="12" thickBot="1" x14ac:dyDescent="0.2">
      <c r="A225" s="235"/>
      <c r="B225" s="250"/>
      <c r="C225" s="186"/>
      <c r="D225" s="251"/>
      <c r="E225" s="251"/>
      <c r="F225" s="183"/>
      <c r="G225" s="251"/>
      <c r="H225" s="186"/>
      <c r="I225" s="251"/>
      <c r="J225" s="186"/>
      <c r="K225" s="295">
        <f>SUM(K223:K224)</f>
        <v>211457</v>
      </c>
      <c r="N225" s="258"/>
    </row>
    <row r="226" spans="1:14" ht="12" thickTop="1" x14ac:dyDescent="0.15"/>
  </sheetData>
  <mergeCells count="17">
    <mergeCell ref="F216:G216"/>
    <mergeCell ref="J3:L3"/>
    <mergeCell ref="A4:C4"/>
    <mergeCell ref="D4:H4"/>
    <mergeCell ref="I4:N4"/>
    <mergeCell ref="J5:K5"/>
    <mergeCell ref="L5:N5"/>
    <mergeCell ref="B212:D212"/>
    <mergeCell ref="F212:G212"/>
    <mergeCell ref="F213:G213"/>
    <mergeCell ref="F214:G214"/>
    <mergeCell ref="F215:G215"/>
    <mergeCell ref="F217:G217"/>
    <mergeCell ref="F218:G218"/>
    <mergeCell ref="F219:G219"/>
    <mergeCell ref="F220:G220"/>
    <mergeCell ref="F221:G221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Q219"/>
  <sheetViews>
    <sheetView zoomScale="115" zoomScaleNormal="115" workbookViewId="0">
      <pane ySplit="6" topLeftCell="A22" activePane="bottomLeft" state="frozen"/>
      <selection pane="bottomLeft" activeCell="A210" sqref="A210:J210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502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454</v>
      </c>
      <c r="B7" s="263"/>
      <c r="C7" s="195">
        <v>98397.514999999927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+C7</f>
        <v>98397.514999999927</v>
      </c>
      <c r="P7" s="195">
        <f>+C205</f>
        <v>816417.5149999999</v>
      </c>
    </row>
    <row r="8" spans="1:17" x14ac:dyDescent="0.15">
      <c r="A8" s="193" t="s">
        <v>455</v>
      </c>
      <c r="B8" s="193"/>
      <c r="C8" s="199">
        <v>89897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98397.514999999927</v>
      </c>
      <c r="P8" s="199">
        <f>P7+H8-J8-M8</f>
        <v>816417.5149999999</v>
      </c>
    </row>
    <row r="9" spans="1:17" x14ac:dyDescent="0.15">
      <c r="A9" s="193" t="s">
        <v>456</v>
      </c>
      <c r="B9" s="193"/>
      <c r="C9" s="199">
        <v>224570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0" si="0">+O8-J9-M9</f>
        <v>98397.514999999927</v>
      </c>
      <c r="P9" s="199">
        <f t="shared" ref="P9:P10" si="1">P8+H9-J9-M9</f>
        <v>816417.5149999999</v>
      </c>
    </row>
    <row r="10" spans="1:17" x14ac:dyDescent="0.15">
      <c r="A10" s="193" t="s">
        <v>494</v>
      </c>
      <c r="B10" s="193"/>
      <c r="C10" s="199">
        <v>134563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si="0"/>
        <v>98397.514999999927</v>
      </c>
      <c r="P10" s="199">
        <f t="shared" si="1"/>
        <v>816417.5149999999</v>
      </c>
    </row>
    <row r="11" spans="1:17" x14ac:dyDescent="0.15">
      <c r="A11" s="193" t="s">
        <v>495</v>
      </c>
      <c r="B11" s="193"/>
      <c r="C11" s="199">
        <v>89677</v>
      </c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ref="O11:O74" si="2">+O10-J11-M11</f>
        <v>98397.514999999927</v>
      </c>
      <c r="P11" s="199">
        <f t="shared" ref="P11:P74" si="3">P10+H11-J11-M11</f>
        <v>816417.5149999999</v>
      </c>
    </row>
    <row r="12" spans="1:17" x14ac:dyDescent="0.15">
      <c r="A12" s="193" t="s">
        <v>496</v>
      </c>
      <c r="B12" s="193"/>
      <c r="C12" s="199">
        <v>179313</v>
      </c>
      <c r="D12" s="200"/>
      <c r="E12" s="193"/>
      <c r="F12" s="203"/>
      <c r="G12" s="193"/>
      <c r="H12" s="199"/>
      <c r="I12" s="200"/>
      <c r="J12" s="199"/>
      <c r="K12" s="205"/>
      <c r="L12" s="193"/>
      <c r="M12" s="199"/>
      <c r="N12" s="207"/>
      <c r="O12" s="199">
        <f t="shared" si="2"/>
        <v>98397.514999999927</v>
      </c>
      <c r="P12" s="199">
        <f t="shared" si="3"/>
        <v>816417.5149999999</v>
      </c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503</v>
      </c>
      <c r="J13" s="199">
        <v>12116</v>
      </c>
      <c r="K13" s="205" t="s">
        <v>454</v>
      </c>
      <c r="L13" s="193"/>
      <c r="M13" s="199"/>
      <c r="N13" s="207"/>
      <c r="O13" s="199">
        <f t="shared" si="2"/>
        <v>86281.514999999927</v>
      </c>
      <c r="P13" s="199">
        <f t="shared" si="3"/>
        <v>804301.5149999999</v>
      </c>
    </row>
    <row r="14" spans="1:17" x14ac:dyDescent="0.15">
      <c r="A14" s="193"/>
      <c r="B14" s="193"/>
      <c r="C14" s="199"/>
      <c r="D14" s="200"/>
      <c r="E14" s="193"/>
      <c r="F14" s="203"/>
      <c r="G14" s="193"/>
      <c r="H14" s="199"/>
      <c r="I14" s="200" t="s">
        <v>504</v>
      </c>
      <c r="J14" s="199">
        <v>4788</v>
      </c>
      <c r="K14" s="205" t="s">
        <v>454</v>
      </c>
      <c r="L14" s="193"/>
      <c r="M14" s="199"/>
      <c r="N14" s="207"/>
      <c r="O14" s="199">
        <f t="shared" si="2"/>
        <v>81493.514999999927</v>
      </c>
      <c r="P14" s="199">
        <f t="shared" si="3"/>
        <v>799513.5149999999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505</v>
      </c>
      <c r="J15" s="199">
        <v>56905</v>
      </c>
      <c r="K15" s="205" t="s">
        <v>454</v>
      </c>
      <c r="L15" s="193"/>
      <c r="M15" s="199"/>
      <c r="N15" s="207"/>
      <c r="O15" s="199">
        <f t="shared" si="2"/>
        <v>24588.514999999927</v>
      </c>
      <c r="P15" s="199">
        <f t="shared" si="3"/>
        <v>742608.5149999999</v>
      </c>
      <c r="Q15" s="259"/>
    </row>
    <row r="16" spans="1:17" x14ac:dyDescent="0.15">
      <c r="A16" s="193"/>
      <c r="B16" s="193"/>
      <c r="C16" s="199"/>
      <c r="D16" s="200" t="s">
        <v>506</v>
      </c>
      <c r="E16" s="193" t="s">
        <v>319</v>
      </c>
      <c r="F16" s="203" t="s">
        <v>534</v>
      </c>
      <c r="G16" s="193"/>
      <c r="H16" s="199">
        <v>134548.64000000001</v>
      </c>
      <c r="I16" s="200" t="s">
        <v>506</v>
      </c>
      <c r="J16" s="199">
        <v>8187</v>
      </c>
      <c r="K16" s="193" t="s">
        <v>454</v>
      </c>
      <c r="L16" s="193"/>
      <c r="M16" s="199"/>
      <c r="N16" s="207"/>
      <c r="O16" s="199">
        <f t="shared" si="2"/>
        <v>16401.514999999927</v>
      </c>
      <c r="P16" s="199">
        <f t="shared" si="3"/>
        <v>868970.15499999991</v>
      </c>
      <c r="Q16" s="259"/>
    </row>
    <row r="17" spans="1:17" x14ac:dyDescent="0.15">
      <c r="A17" s="193"/>
      <c r="B17" s="193"/>
      <c r="C17" s="199"/>
      <c r="D17" s="200"/>
      <c r="E17" s="193"/>
      <c r="F17" s="203"/>
      <c r="G17" s="193"/>
      <c r="H17" s="199"/>
      <c r="I17" s="200" t="s">
        <v>507</v>
      </c>
      <c r="J17" s="199">
        <v>13600</v>
      </c>
      <c r="K17" s="193" t="s">
        <v>454</v>
      </c>
      <c r="L17" s="193"/>
      <c r="M17" s="199"/>
      <c r="N17" s="207"/>
      <c r="O17" s="199">
        <f t="shared" si="2"/>
        <v>2801.5149999999267</v>
      </c>
      <c r="P17" s="199">
        <f t="shared" si="3"/>
        <v>855370.15499999991</v>
      </c>
    </row>
    <row r="18" spans="1:17" x14ac:dyDescent="0.15">
      <c r="A18" s="193"/>
      <c r="B18" s="193"/>
      <c r="C18" s="199"/>
      <c r="D18" s="200"/>
      <c r="E18" s="193"/>
      <c r="F18" s="203"/>
      <c r="G18" s="193"/>
      <c r="H18" s="199"/>
      <c r="I18" s="200" t="s">
        <v>508</v>
      </c>
      <c r="J18" s="199">
        <v>2802</v>
      </c>
      <c r="K18" s="193" t="s">
        <v>454</v>
      </c>
      <c r="L18" s="193"/>
      <c r="M18" s="199"/>
      <c r="N18" s="207"/>
      <c r="O18" s="199">
        <f t="shared" si="2"/>
        <v>-0.48500000007334165</v>
      </c>
      <c r="P18" s="199">
        <f t="shared" si="3"/>
        <v>852568.15499999991</v>
      </c>
    </row>
    <row r="19" spans="1:17" x14ac:dyDescent="0.15">
      <c r="A19" s="193"/>
      <c r="B19" s="193"/>
      <c r="C19" s="199"/>
      <c r="D19" s="200"/>
      <c r="E19" s="193"/>
      <c r="F19" s="203"/>
      <c r="G19" s="193"/>
      <c r="H19" s="199"/>
      <c r="I19" s="200" t="s">
        <v>508</v>
      </c>
      <c r="J19" s="199">
        <v>2158</v>
      </c>
      <c r="K19" s="193" t="s">
        <v>455</v>
      </c>
      <c r="L19" s="193"/>
      <c r="M19" s="199"/>
      <c r="N19" s="207"/>
      <c r="O19" s="199">
        <f>C8+O18-J19-M19</f>
        <v>87738.514999999927</v>
      </c>
      <c r="P19" s="199">
        <f t="shared" si="3"/>
        <v>850410.15499999991</v>
      </c>
    </row>
    <row r="20" spans="1:17" x14ac:dyDescent="0.15">
      <c r="A20" s="193"/>
      <c r="B20" s="198"/>
      <c r="C20" s="199"/>
      <c r="D20" s="200"/>
      <c r="E20" s="193"/>
      <c r="F20" s="203"/>
      <c r="G20" s="198"/>
      <c r="H20" s="199"/>
      <c r="I20" s="200" t="s">
        <v>509</v>
      </c>
      <c r="J20" s="199">
        <v>9733</v>
      </c>
      <c r="K20" s="193" t="s">
        <v>455</v>
      </c>
      <c r="L20" s="193"/>
      <c r="M20" s="199"/>
      <c r="N20" s="193"/>
      <c r="O20" s="199">
        <f t="shared" si="2"/>
        <v>78005.514999999927</v>
      </c>
      <c r="P20" s="199">
        <f t="shared" si="3"/>
        <v>840677.15499999991</v>
      </c>
    </row>
    <row r="21" spans="1:17" x14ac:dyDescent="0.15">
      <c r="A21" s="193"/>
      <c r="B21" s="198"/>
      <c r="C21" s="199"/>
      <c r="D21" s="200"/>
      <c r="E21" s="193"/>
      <c r="F21" s="203"/>
      <c r="G21" s="198"/>
      <c r="H21" s="199"/>
      <c r="I21" s="200" t="s">
        <v>510</v>
      </c>
      <c r="J21" s="199">
        <v>4375</v>
      </c>
      <c r="K21" s="193" t="s">
        <v>455</v>
      </c>
      <c r="L21" s="193"/>
      <c r="M21" s="199"/>
      <c r="N21" s="193"/>
      <c r="O21" s="199">
        <f t="shared" si="2"/>
        <v>73630.514999999927</v>
      </c>
      <c r="P21" s="199">
        <f t="shared" si="3"/>
        <v>836302.15499999991</v>
      </c>
    </row>
    <row r="22" spans="1:17" x14ac:dyDescent="0.15">
      <c r="A22" s="193"/>
      <c r="B22" s="198"/>
      <c r="C22" s="199"/>
      <c r="D22" s="200"/>
      <c r="E22" s="193"/>
      <c r="F22" s="205"/>
      <c r="G22" s="198"/>
      <c r="H22" s="199"/>
      <c r="I22" s="200" t="s">
        <v>511</v>
      </c>
      <c r="J22" s="199">
        <v>3609</v>
      </c>
      <c r="K22" s="193" t="s">
        <v>455</v>
      </c>
      <c r="L22" s="193"/>
      <c r="M22" s="199"/>
      <c r="N22" s="207"/>
      <c r="O22" s="199">
        <f t="shared" si="2"/>
        <v>70021.514999999927</v>
      </c>
      <c r="P22" s="199">
        <f t="shared" si="3"/>
        <v>832693.15499999991</v>
      </c>
      <c r="Q22" s="259"/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512</v>
      </c>
      <c r="J23" s="199">
        <v>10836</v>
      </c>
      <c r="K23" s="193" t="s">
        <v>455</v>
      </c>
      <c r="L23" s="193" t="s">
        <v>538</v>
      </c>
      <c r="M23" s="199">
        <v>57884</v>
      </c>
      <c r="N23" s="193" t="s">
        <v>455</v>
      </c>
      <c r="O23" s="199">
        <f t="shared" si="2"/>
        <v>1301.5149999999267</v>
      </c>
      <c r="P23" s="199">
        <f t="shared" si="3"/>
        <v>763973.15499999991</v>
      </c>
      <c r="Q23" s="259"/>
    </row>
    <row r="24" spans="1:17" x14ac:dyDescent="0.15">
      <c r="A24" s="193"/>
      <c r="B24" s="198"/>
      <c r="C24" s="199"/>
      <c r="D24" s="200"/>
      <c r="E24" s="193"/>
      <c r="F24" s="205"/>
      <c r="G24" s="198"/>
      <c r="H24" s="199"/>
      <c r="I24" s="200" t="s">
        <v>513</v>
      </c>
      <c r="J24" s="199">
        <v>1302</v>
      </c>
      <c r="K24" s="193" t="s">
        <v>455</v>
      </c>
      <c r="L24" s="193"/>
      <c r="M24" s="199"/>
      <c r="N24" s="193"/>
      <c r="O24" s="199">
        <f t="shared" si="2"/>
        <v>-0.48500000007334165</v>
      </c>
      <c r="P24" s="199">
        <f t="shared" si="3"/>
        <v>762671.15499999991</v>
      </c>
      <c r="Q24" s="259"/>
    </row>
    <row r="25" spans="1:17" x14ac:dyDescent="0.15">
      <c r="A25" s="193"/>
      <c r="B25" s="198"/>
      <c r="C25" s="199"/>
      <c r="D25" s="200"/>
      <c r="E25" s="193"/>
      <c r="F25" s="205"/>
      <c r="G25" s="198"/>
      <c r="H25" s="199"/>
      <c r="I25" s="200" t="s">
        <v>513</v>
      </c>
      <c r="J25" s="199">
        <v>14678</v>
      </c>
      <c r="K25" s="193" t="s">
        <v>456</v>
      </c>
      <c r="L25" s="193" t="s">
        <v>538</v>
      </c>
      <c r="M25" s="199">
        <v>104348</v>
      </c>
      <c r="N25" s="193" t="s">
        <v>456</v>
      </c>
      <c r="O25" s="199">
        <f>C9+O24-J25-M25</f>
        <v>105543.51499999993</v>
      </c>
      <c r="P25" s="199">
        <f t="shared" si="3"/>
        <v>643645.15499999991</v>
      </c>
      <c r="Q25" s="259"/>
    </row>
    <row r="26" spans="1:17" x14ac:dyDescent="0.15">
      <c r="A26" s="193"/>
      <c r="B26" s="198"/>
      <c r="C26" s="199"/>
      <c r="D26" s="200"/>
      <c r="E26" s="193"/>
      <c r="F26" s="205"/>
      <c r="G26" s="198"/>
      <c r="H26" s="199"/>
      <c r="I26" s="200" t="s">
        <v>514</v>
      </c>
      <c r="J26" s="199">
        <v>6536</v>
      </c>
      <c r="K26" s="193" t="s">
        <v>456</v>
      </c>
      <c r="L26" s="193"/>
      <c r="M26" s="199"/>
      <c r="N26" s="193"/>
      <c r="O26" s="199">
        <f t="shared" si="2"/>
        <v>99007.514999999927</v>
      </c>
      <c r="P26" s="199">
        <f t="shared" si="3"/>
        <v>637109.15499999991</v>
      </c>
      <c r="Q26" s="259"/>
    </row>
    <row r="27" spans="1:17" x14ac:dyDescent="0.15">
      <c r="A27" s="193"/>
      <c r="B27" s="198"/>
      <c r="C27" s="199"/>
      <c r="D27" s="200" t="s">
        <v>515</v>
      </c>
      <c r="E27" s="193" t="s">
        <v>54</v>
      </c>
      <c r="F27" s="205" t="s">
        <v>535</v>
      </c>
      <c r="G27" s="198"/>
      <c r="H27" s="199">
        <v>134568</v>
      </c>
      <c r="I27" s="200" t="s">
        <v>515</v>
      </c>
      <c r="J27" s="199">
        <v>5910</v>
      </c>
      <c r="K27" s="193" t="s">
        <v>456</v>
      </c>
      <c r="L27" s="193"/>
      <c r="M27" s="199"/>
      <c r="N27" s="193"/>
      <c r="O27" s="199">
        <f t="shared" si="2"/>
        <v>93097.514999999927</v>
      </c>
      <c r="P27" s="199">
        <f t="shared" si="3"/>
        <v>765767.15499999991</v>
      </c>
      <c r="Q27" s="259"/>
    </row>
    <row r="28" spans="1:17" x14ac:dyDescent="0.15">
      <c r="A28" s="193"/>
      <c r="B28" s="198"/>
      <c r="C28" s="199"/>
      <c r="D28" s="200" t="s">
        <v>516</v>
      </c>
      <c r="E28" s="193" t="s">
        <v>54</v>
      </c>
      <c r="F28" s="205" t="s">
        <v>536</v>
      </c>
      <c r="G28" s="198"/>
      <c r="H28" s="199">
        <v>89662</v>
      </c>
      <c r="I28" s="200" t="s">
        <v>516</v>
      </c>
      <c r="J28" s="199">
        <v>11989</v>
      </c>
      <c r="K28" s="193" t="s">
        <v>456</v>
      </c>
      <c r="L28" s="193"/>
      <c r="M28" s="199"/>
      <c r="N28" s="193"/>
      <c r="O28" s="199">
        <f t="shared" si="2"/>
        <v>81108.514999999927</v>
      </c>
      <c r="P28" s="199">
        <f t="shared" si="3"/>
        <v>843440.15499999991</v>
      </c>
      <c r="Q28" s="259"/>
    </row>
    <row r="29" spans="1:17" x14ac:dyDescent="0.15">
      <c r="A29" s="193"/>
      <c r="B29" s="198"/>
      <c r="C29" s="199"/>
      <c r="D29" s="200" t="s">
        <v>517</v>
      </c>
      <c r="E29" s="193" t="s">
        <v>54</v>
      </c>
      <c r="F29" s="205" t="s">
        <v>537</v>
      </c>
      <c r="G29" s="198"/>
      <c r="H29" s="199">
        <v>44843</v>
      </c>
      <c r="I29" s="200" t="s">
        <v>517</v>
      </c>
      <c r="J29" s="199">
        <v>3393</v>
      </c>
      <c r="K29" s="193" t="s">
        <v>456</v>
      </c>
      <c r="L29" s="193" t="s">
        <v>538</v>
      </c>
      <c r="M29" s="199">
        <v>2994</v>
      </c>
      <c r="N29" s="193" t="s">
        <v>456</v>
      </c>
      <c r="O29" s="199">
        <f t="shared" si="2"/>
        <v>74721.514999999927</v>
      </c>
      <c r="P29" s="199">
        <f t="shared" si="3"/>
        <v>881896.15499999991</v>
      </c>
      <c r="Q29" s="259"/>
    </row>
    <row r="30" spans="1:17" x14ac:dyDescent="0.15">
      <c r="A30" s="193"/>
      <c r="B30" s="198"/>
      <c r="C30" s="199"/>
      <c r="D30" s="204"/>
      <c r="E30" s="203"/>
      <c r="F30" s="205"/>
      <c r="G30" s="198"/>
      <c r="H30" s="199"/>
      <c r="I30" s="200" t="s">
        <v>518</v>
      </c>
      <c r="J30" s="199">
        <v>10392</v>
      </c>
      <c r="K30" s="193" t="s">
        <v>456</v>
      </c>
      <c r="L30" s="193"/>
      <c r="M30" s="199"/>
      <c r="N30" s="193"/>
      <c r="O30" s="199">
        <f t="shared" si="2"/>
        <v>64329.514999999927</v>
      </c>
      <c r="P30" s="199">
        <f t="shared" si="3"/>
        <v>871504.15499999991</v>
      </c>
      <c r="Q30" s="259"/>
    </row>
    <row r="31" spans="1:17" x14ac:dyDescent="0.15">
      <c r="A31" s="193"/>
      <c r="B31" s="198"/>
      <c r="C31" s="199"/>
      <c r="D31" s="200"/>
      <c r="E31" s="193"/>
      <c r="F31" s="203"/>
      <c r="G31" s="198"/>
      <c r="H31" s="199"/>
      <c r="I31" s="200" t="s">
        <v>519</v>
      </c>
      <c r="J31" s="199">
        <v>7409</v>
      </c>
      <c r="K31" s="193" t="s">
        <v>456</v>
      </c>
      <c r="L31" s="193"/>
      <c r="M31" s="199"/>
      <c r="N31" s="193"/>
      <c r="O31" s="199">
        <f t="shared" si="2"/>
        <v>56920.514999999927</v>
      </c>
      <c r="P31" s="199">
        <f t="shared" si="3"/>
        <v>864095.15499999991</v>
      </c>
      <c r="Q31" s="259"/>
    </row>
    <row r="32" spans="1:17" x14ac:dyDescent="0.15">
      <c r="A32" s="193"/>
      <c r="B32" s="198"/>
      <c r="C32" s="199"/>
      <c r="D32" s="200"/>
      <c r="E32" s="193"/>
      <c r="F32" s="203"/>
      <c r="G32" s="193"/>
      <c r="H32" s="199"/>
      <c r="I32" s="200" t="s">
        <v>520</v>
      </c>
      <c r="J32" s="199">
        <v>8653</v>
      </c>
      <c r="K32" s="193" t="s">
        <v>456</v>
      </c>
      <c r="L32" s="193" t="s">
        <v>538</v>
      </c>
      <c r="M32" s="199">
        <v>36171</v>
      </c>
      <c r="N32" s="193" t="s">
        <v>456</v>
      </c>
      <c r="O32" s="199">
        <f t="shared" si="2"/>
        <v>12096.514999999927</v>
      </c>
      <c r="P32" s="199">
        <f t="shared" si="3"/>
        <v>819271.15499999991</v>
      </c>
      <c r="Q32" s="259"/>
    </row>
    <row r="33" spans="1:17" x14ac:dyDescent="0.15">
      <c r="A33" s="193"/>
      <c r="B33" s="198"/>
      <c r="C33" s="199"/>
      <c r="D33" s="200"/>
      <c r="E33" s="193"/>
      <c r="F33" s="203"/>
      <c r="G33" s="193"/>
      <c r="H33" s="199"/>
      <c r="I33" s="200" t="s">
        <v>521</v>
      </c>
      <c r="J33" s="199">
        <v>6310</v>
      </c>
      <c r="K33" s="193" t="s">
        <v>456</v>
      </c>
      <c r="L33" s="193" t="s">
        <v>538</v>
      </c>
      <c r="M33" s="199">
        <v>955</v>
      </c>
      <c r="N33" s="193" t="s">
        <v>456</v>
      </c>
      <c r="O33" s="199">
        <f t="shared" si="2"/>
        <v>4831.5149999999267</v>
      </c>
      <c r="P33" s="199">
        <f t="shared" si="3"/>
        <v>812006.15499999991</v>
      </c>
      <c r="Q33" s="259"/>
    </row>
    <row r="34" spans="1:17" x14ac:dyDescent="0.15">
      <c r="A34" s="193"/>
      <c r="B34" s="198"/>
      <c r="C34" s="199"/>
      <c r="D34" s="200"/>
      <c r="E34" s="193"/>
      <c r="F34" s="203"/>
      <c r="G34" s="193"/>
      <c r="H34" s="199"/>
      <c r="I34" s="200" t="s">
        <v>522</v>
      </c>
      <c r="J34" s="199">
        <v>4832</v>
      </c>
      <c r="K34" s="193" t="s">
        <v>456</v>
      </c>
      <c r="L34" s="193"/>
      <c r="M34" s="199"/>
      <c r="N34" s="193"/>
      <c r="O34" s="199">
        <f t="shared" si="2"/>
        <v>-0.48500000007334165</v>
      </c>
      <c r="P34" s="199">
        <f t="shared" si="3"/>
        <v>807174.15499999991</v>
      </c>
      <c r="Q34" s="259"/>
    </row>
    <row r="35" spans="1:17" x14ac:dyDescent="0.15">
      <c r="A35" s="193"/>
      <c r="B35" s="198"/>
      <c r="C35" s="199"/>
      <c r="D35" s="200"/>
      <c r="E35" s="193"/>
      <c r="F35" s="203"/>
      <c r="G35" s="193"/>
      <c r="H35" s="199"/>
      <c r="I35" s="200" t="s">
        <v>522</v>
      </c>
      <c r="J35" s="199">
        <v>2099</v>
      </c>
      <c r="K35" s="193" t="s">
        <v>494</v>
      </c>
      <c r="L35" s="193"/>
      <c r="M35" s="199"/>
      <c r="N35" s="193"/>
      <c r="O35" s="199">
        <f>C10+O34-J35-M35</f>
        <v>132463.51499999993</v>
      </c>
      <c r="P35" s="199">
        <f t="shared" si="3"/>
        <v>805075.15499999991</v>
      </c>
      <c r="Q35" s="259"/>
    </row>
    <row r="36" spans="1:17" x14ac:dyDescent="0.15">
      <c r="A36" s="193"/>
      <c r="B36" s="198"/>
      <c r="C36" s="199"/>
      <c r="D36" s="200"/>
      <c r="E36" s="193"/>
      <c r="F36" s="203"/>
      <c r="G36" s="193"/>
      <c r="H36" s="199"/>
      <c r="I36" s="200" t="s">
        <v>523</v>
      </c>
      <c r="J36" s="199">
        <v>38707</v>
      </c>
      <c r="K36" s="193" t="s">
        <v>494</v>
      </c>
      <c r="L36" s="193"/>
      <c r="M36" s="199"/>
      <c r="N36" s="205"/>
      <c r="O36" s="199">
        <f t="shared" si="2"/>
        <v>93756.514999999927</v>
      </c>
      <c r="P36" s="199">
        <f t="shared" si="3"/>
        <v>766368.15499999991</v>
      </c>
      <c r="Q36" s="259"/>
    </row>
    <row r="37" spans="1:17" x14ac:dyDescent="0.15">
      <c r="A37" s="193"/>
      <c r="B37" s="198"/>
      <c r="C37" s="199"/>
      <c r="D37" s="200"/>
      <c r="E37" s="193"/>
      <c r="F37" s="203"/>
      <c r="G37" s="193"/>
      <c r="H37" s="199"/>
      <c r="I37" s="200" t="s">
        <v>524</v>
      </c>
      <c r="J37" s="199">
        <v>5638</v>
      </c>
      <c r="K37" s="193" t="s">
        <v>494</v>
      </c>
      <c r="L37" s="193" t="s">
        <v>538</v>
      </c>
      <c r="M37" s="199">
        <v>74019</v>
      </c>
      <c r="N37" s="193" t="s">
        <v>494</v>
      </c>
      <c r="O37" s="199">
        <f t="shared" si="2"/>
        <v>14099.514999999927</v>
      </c>
      <c r="P37" s="199">
        <f t="shared" si="3"/>
        <v>686711.15499999991</v>
      </c>
      <c r="Q37" s="259"/>
    </row>
    <row r="38" spans="1:17" x14ac:dyDescent="0.15">
      <c r="A38" s="193"/>
      <c r="B38" s="198"/>
      <c r="C38" s="199"/>
      <c r="D38" s="200"/>
      <c r="E38" s="193"/>
      <c r="F38" s="205"/>
      <c r="G38" s="198"/>
      <c r="H38" s="199"/>
      <c r="I38" s="200" t="s">
        <v>525</v>
      </c>
      <c r="J38" s="199">
        <v>6880</v>
      </c>
      <c r="K38" s="193" t="s">
        <v>494</v>
      </c>
      <c r="L38" s="193"/>
      <c r="M38" s="199"/>
      <c r="N38" s="193"/>
      <c r="O38" s="199">
        <f t="shared" si="2"/>
        <v>7219.5149999999267</v>
      </c>
      <c r="P38" s="199">
        <f t="shared" si="3"/>
        <v>679831.15499999991</v>
      </c>
      <c r="Q38" s="259"/>
    </row>
    <row r="39" spans="1:17" x14ac:dyDescent="0.15">
      <c r="A39" s="193"/>
      <c r="B39" s="198"/>
      <c r="C39" s="199"/>
      <c r="D39" s="200"/>
      <c r="E39" s="193"/>
      <c r="F39" s="205"/>
      <c r="G39" s="198"/>
      <c r="H39" s="199"/>
      <c r="I39" s="200" t="s">
        <v>526</v>
      </c>
      <c r="J39" s="199">
        <v>7220</v>
      </c>
      <c r="K39" s="193" t="s">
        <v>494</v>
      </c>
      <c r="L39" s="193"/>
      <c r="M39" s="199"/>
      <c r="N39" s="193"/>
      <c r="O39" s="199">
        <f t="shared" si="2"/>
        <v>-0.48500000007334165</v>
      </c>
      <c r="P39" s="199">
        <f t="shared" si="3"/>
        <v>672611.15499999991</v>
      </c>
      <c r="Q39" s="259"/>
    </row>
    <row r="40" spans="1:17" x14ac:dyDescent="0.15">
      <c r="A40" s="193"/>
      <c r="B40" s="198"/>
      <c r="C40" s="199"/>
      <c r="D40" s="200"/>
      <c r="E40" s="193"/>
      <c r="F40" s="205"/>
      <c r="G40" s="198"/>
      <c r="H40" s="199"/>
      <c r="I40" s="200" t="s">
        <v>526</v>
      </c>
      <c r="J40" s="199">
        <v>2883</v>
      </c>
      <c r="K40" s="193" t="s">
        <v>495</v>
      </c>
      <c r="L40" s="193" t="s">
        <v>538</v>
      </c>
      <c r="M40" s="199">
        <v>9216</v>
      </c>
      <c r="N40" s="193" t="s">
        <v>495</v>
      </c>
      <c r="O40" s="199">
        <f>C11+O39-J40-M40</f>
        <v>77577.514999999927</v>
      </c>
      <c r="P40" s="199">
        <f t="shared" si="3"/>
        <v>660512.15499999991</v>
      </c>
      <c r="Q40" s="259"/>
    </row>
    <row r="41" spans="1:17" x14ac:dyDescent="0.15">
      <c r="A41" s="193"/>
      <c r="B41" s="198"/>
      <c r="C41" s="199"/>
      <c r="D41" s="200"/>
      <c r="E41" s="193"/>
      <c r="F41" s="203"/>
      <c r="G41" s="198"/>
      <c r="H41" s="199"/>
      <c r="I41" s="200" t="s">
        <v>527</v>
      </c>
      <c r="J41" s="199">
        <v>13512</v>
      </c>
      <c r="K41" s="193" t="s">
        <v>495</v>
      </c>
      <c r="L41" s="193"/>
      <c r="M41" s="199"/>
      <c r="N41" s="193"/>
      <c r="O41" s="199">
        <f t="shared" si="2"/>
        <v>64065.514999999927</v>
      </c>
      <c r="P41" s="199">
        <f t="shared" si="3"/>
        <v>647000.15499999991</v>
      </c>
    </row>
    <row r="42" spans="1:17" x14ac:dyDescent="0.15">
      <c r="A42" s="193"/>
      <c r="B42" s="198"/>
      <c r="C42" s="199"/>
      <c r="D42" s="200"/>
      <c r="E42" s="193"/>
      <c r="F42" s="203"/>
      <c r="G42" s="198"/>
      <c r="H42" s="199"/>
      <c r="I42" s="200" t="s">
        <v>528</v>
      </c>
      <c r="J42" s="199">
        <v>10681</v>
      </c>
      <c r="K42" s="193" t="s">
        <v>495</v>
      </c>
      <c r="L42" s="193"/>
      <c r="M42" s="199"/>
      <c r="N42" s="193"/>
      <c r="O42" s="199">
        <f t="shared" si="2"/>
        <v>53384.514999999927</v>
      </c>
      <c r="P42" s="199">
        <f t="shared" si="3"/>
        <v>636319.15499999991</v>
      </c>
    </row>
    <row r="43" spans="1:17" x14ac:dyDescent="0.15">
      <c r="A43" s="193"/>
      <c r="B43" s="198"/>
      <c r="C43" s="199"/>
      <c r="D43" s="200"/>
      <c r="E43" s="193"/>
      <c r="F43" s="205"/>
      <c r="G43" s="198"/>
      <c r="H43" s="199"/>
      <c r="I43" s="200" t="s">
        <v>529</v>
      </c>
      <c r="J43" s="199">
        <v>7928</v>
      </c>
      <c r="K43" s="193" t="s">
        <v>495</v>
      </c>
      <c r="L43" s="193"/>
      <c r="M43" s="199"/>
      <c r="N43" s="207"/>
      <c r="O43" s="199">
        <f t="shared" si="2"/>
        <v>45456.514999999927</v>
      </c>
      <c r="P43" s="199">
        <f t="shared" si="3"/>
        <v>628391.15499999991</v>
      </c>
    </row>
    <row r="44" spans="1:17" x14ac:dyDescent="0.15">
      <c r="A44" s="193"/>
      <c r="B44" s="198"/>
      <c r="C44" s="199"/>
      <c r="D44" s="200"/>
      <c r="E44" s="193"/>
      <c r="F44" s="205"/>
      <c r="G44" s="193"/>
      <c r="H44" s="199"/>
      <c r="I44" s="200" t="s">
        <v>530</v>
      </c>
      <c r="J44" s="199">
        <v>9093</v>
      </c>
      <c r="K44" s="193" t="s">
        <v>495</v>
      </c>
      <c r="L44" s="193"/>
      <c r="M44" s="199"/>
      <c r="N44" s="193"/>
      <c r="O44" s="199">
        <f t="shared" si="2"/>
        <v>36363.514999999927</v>
      </c>
      <c r="P44" s="199">
        <f t="shared" si="3"/>
        <v>619298.15499999991</v>
      </c>
      <c r="Q44" s="259"/>
    </row>
    <row r="45" spans="1:17" x14ac:dyDescent="0.15">
      <c r="A45" s="193"/>
      <c r="B45" s="198"/>
      <c r="C45" s="199"/>
      <c r="D45" s="200"/>
      <c r="E45" s="193"/>
      <c r="F45" s="205"/>
      <c r="G45" s="193"/>
      <c r="H45" s="199"/>
      <c r="I45" s="200" t="s">
        <v>531</v>
      </c>
      <c r="J45" s="199">
        <v>7374</v>
      </c>
      <c r="K45" s="193" t="s">
        <v>495</v>
      </c>
      <c r="L45" s="193"/>
      <c r="M45" s="199"/>
      <c r="N45" s="193"/>
      <c r="O45" s="199">
        <f t="shared" si="2"/>
        <v>28989.514999999927</v>
      </c>
      <c r="P45" s="199">
        <f t="shared" si="3"/>
        <v>611924.15499999991</v>
      </c>
      <c r="Q45" s="259"/>
    </row>
    <row r="46" spans="1:17" x14ac:dyDescent="0.15">
      <c r="A46" s="193"/>
      <c r="B46" s="198"/>
      <c r="C46" s="199"/>
      <c r="D46" s="200"/>
      <c r="E46" s="193"/>
      <c r="F46" s="205"/>
      <c r="G46" s="193"/>
      <c r="H46" s="199"/>
      <c r="I46" s="200" t="s">
        <v>532</v>
      </c>
      <c r="J46" s="199">
        <v>3050</v>
      </c>
      <c r="K46" s="193" t="s">
        <v>495</v>
      </c>
      <c r="L46" s="193"/>
      <c r="M46" s="199"/>
      <c r="N46" s="193"/>
      <c r="O46" s="199">
        <f t="shared" si="2"/>
        <v>25939.514999999927</v>
      </c>
      <c r="P46" s="199">
        <f t="shared" si="3"/>
        <v>608874.15499999991</v>
      </c>
      <c r="Q46" s="259"/>
    </row>
    <row r="47" spans="1:17" x14ac:dyDescent="0.15">
      <c r="A47" s="193"/>
      <c r="B47" s="198"/>
      <c r="C47" s="199"/>
      <c r="D47" s="200"/>
      <c r="E47" s="193"/>
      <c r="F47" s="205"/>
      <c r="G47" s="193"/>
      <c r="H47" s="199"/>
      <c r="I47" s="200" t="s">
        <v>533</v>
      </c>
      <c r="J47" s="199">
        <v>4551</v>
      </c>
      <c r="K47" s="193" t="s">
        <v>495</v>
      </c>
      <c r="L47" s="193"/>
      <c r="M47" s="199"/>
      <c r="N47" s="193"/>
      <c r="O47" s="199">
        <f t="shared" si="2"/>
        <v>21388.514999999927</v>
      </c>
      <c r="P47" s="199">
        <f t="shared" si="3"/>
        <v>604323.15499999991</v>
      </c>
      <c r="Q47" s="259"/>
    </row>
    <row r="48" spans="1:17" hidden="1" x14ac:dyDescent="0.15">
      <c r="A48" s="193"/>
      <c r="B48" s="198"/>
      <c r="C48" s="199"/>
      <c r="D48" s="200"/>
      <c r="E48" s="193"/>
      <c r="F48" s="205"/>
      <c r="G48" s="198"/>
      <c r="H48" s="199"/>
      <c r="I48" s="200"/>
      <c r="J48" s="199"/>
      <c r="K48" s="193"/>
      <c r="L48" s="193"/>
      <c r="M48" s="199"/>
      <c r="N48" s="205"/>
      <c r="O48" s="199">
        <f t="shared" si="2"/>
        <v>21388.514999999927</v>
      </c>
      <c r="P48" s="199">
        <f t="shared" si="3"/>
        <v>604323.15499999991</v>
      </c>
      <c r="Q48" s="259"/>
    </row>
    <row r="49" spans="1:17" hidden="1" x14ac:dyDescent="0.15">
      <c r="A49" s="193"/>
      <c r="B49" s="208"/>
      <c r="C49" s="199"/>
      <c r="D49" s="200"/>
      <c r="E49" s="193"/>
      <c r="F49" s="209"/>
      <c r="G49" s="198"/>
      <c r="H49" s="199"/>
      <c r="I49" s="200"/>
      <c r="J49" s="199"/>
      <c r="K49" s="193"/>
      <c r="L49" s="193"/>
      <c r="M49" s="199"/>
      <c r="N49" s="193"/>
      <c r="O49" s="199">
        <f t="shared" si="2"/>
        <v>21388.514999999927</v>
      </c>
      <c r="P49" s="199">
        <f t="shared" si="3"/>
        <v>604323.15499999991</v>
      </c>
    </row>
    <row r="50" spans="1:17" hidden="1" x14ac:dyDescent="0.15">
      <c r="A50" s="193"/>
      <c r="B50" s="208"/>
      <c r="C50" s="199"/>
      <c r="D50" s="200"/>
      <c r="E50" s="193"/>
      <c r="F50" s="209"/>
      <c r="G50" s="198"/>
      <c r="H50" s="199"/>
      <c r="I50" s="200"/>
      <c r="J50" s="199"/>
      <c r="K50" s="193"/>
      <c r="L50" s="193"/>
      <c r="M50" s="199"/>
      <c r="N50" s="193"/>
      <c r="O50" s="199">
        <f t="shared" si="2"/>
        <v>21388.514999999927</v>
      </c>
      <c r="P50" s="199">
        <f t="shared" si="3"/>
        <v>604323.15499999991</v>
      </c>
    </row>
    <row r="51" spans="1:17" hidden="1" x14ac:dyDescent="0.15">
      <c r="A51" s="193"/>
      <c r="B51" s="208"/>
      <c r="C51" s="199"/>
      <c r="D51" s="200"/>
      <c r="E51" s="193"/>
      <c r="F51" s="209"/>
      <c r="G51" s="198"/>
      <c r="H51" s="199"/>
      <c r="I51" s="200"/>
      <c r="J51" s="199"/>
      <c r="K51" s="193"/>
      <c r="L51" s="193"/>
      <c r="M51" s="199"/>
      <c r="N51" s="193"/>
      <c r="O51" s="199">
        <f t="shared" si="2"/>
        <v>21388.514999999927</v>
      </c>
      <c r="P51" s="199">
        <f t="shared" si="3"/>
        <v>604323.15499999991</v>
      </c>
    </row>
    <row r="52" spans="1:17" hidden="1" x14ac:dyDescent="0.15">
      <c r="A52" s="193"/>
      <c r="B52" s="208"/>
      <c r="C52" s="199"/>
      <c r="D52" s="200"/>
      <c r="E52" s="193"/>
      <c r="F52" s="209"/>
      <c r="G52" s="198"/>
      <c r="H52" s="199"/>
      <c r="I52" s="200"/>
      <c r="J52" s="199"/>
      <c r="K52" s="205"/>
      <c r="L52" s="193"/>
      <c r="M52" s="199"/>
      <c r="N52" s="193"/>
      <c r="O52" s="199">
        <f t="shared" si="2"/>
        <v>21388.514999999927</v>
      </c>
      <c r="P52" s="199">
        <f t="shared" si="3"/>
        <v>604323.15499999991</v>
      </c>
    </row>
    <row r="53" spans="1:17" hidden="1" x14ac:dyDescent="0.15">
      <c r="A53" s="193"/>
      <c r="B53" s="210"/>
      <c r="C53" s="199"/>
      <c r="D53" s="204"/>
      <c r="E53" s="203"/>
      <c r="F53" s="193"/>
      <c r="G53" s="210"/>
      <c r="H53" s="199"/>
      <c r="I53" s="200"/>
      <c r="J53" s="199"/>
      <c r="K53" s="193"/>
      <c r="L53" s="193"/>
      <c r="M53" s="199"/>
      <c r="N53" s="205"/>
      <c r="O53" s="199">
        <f t="shared" si="2"/>
        <v>21388.514999999927</v>
      </c>
      <c r="P53" s="199">
        <f t="shared" si="3"/>
        <v>604323.15499999991</v>
      </c>
      <c r="Q53" s="259"/>
    </row>
    <row r="54" spans="1:17" hidden="1" x14ac:dyDescent="0.15">
      <c r="A54" s="193"/>
      <c r="B54" s="210"/>
      <c r="C54" s="199"/>
      <c r="D54" s="204"/>
      <c r="E54" s="203"/>
      <c r="F54" s="193"/>
      <c r="G54" s="210"/>
      <c r="H54" s="199"/>
      <c r="I54" s="200"/>
      <c r="J54" s="199"/>
      <c r="K54" s="193"/>
      <c r="L54" s="193"/>
      <c r="M54" s="199"/>
      <c r="N54" s="207"/>
      <c r="O54" s="199">
        <f t="shared" si="2"/>
        <v>21388.514999999927</v>
      </c>
      <c r="P54" s="199">
        <f t="shared" si="3"/>
        <v>604323.15499999991</v>
      </c>
      <c r="Q54" s="259"/>
    </row>
    <row r="55" spans="1:17" hidden="1" x14ac:dyDescent="0.15">
      <c r="A55" s="193"/>
      <c r="B55" s="210"/>
      <c r="C55" s="199"/>
      <c r="D55" s="200"/>
      <c r="E55" s="193"/>
      <c r="F55" s="203"/>
      <c r="G55" s="210"/>
      <c r="H55" s="199"/>
      <c r="I55" s="200"/>
      <c r="J55" s="199"/>
      <c r="K55" s="193"/>
      <c r="L55" s="193"/>
      <c r="M55" s="199"/>
      <c r="N55" s="207"/>
      <c r="O55" s="199">
        <f t="shared" si="2"/>
        <v>21388.514999999927</v>
      </c>
      <c r="P55" s="199">
        <f t="shared" si="3"/>
        <v>604323.15499999991</v>
      </c>
    </row>
    <row r="56" spans="1:17" hidden="1" x14ac:dyDescent="0.15">
      <c r="A56" s="193"/>
      <c r="B56" s="210"/>
      <c r="C56" s="199"/>
      <c r="D56" s="200"/>
      <c r="E56" s="193"/>
      <c r="F56" s="203"/>
      <c r="G56" s="210"/>
      <c r="H56" s="199"/>
      <c r="I56" s="200"/>
      <c r="J56" s="199"/>
      <c r="K56" s="193"/>
      <c r="L56" s="193"/>
      <c r="M56" s="199"/>
      <c r="N56" s="207"/>
      <c r="O56" s="199">
        <f t="shared" si="2"/>
        <v>21388.514999999927</v>
      </c>
      <c r="P56" s="199">
        <f t="shared" si="3"/>
        <v>604323.15499999991</v>
      </c>
    </row>
    <row r="57" spans="1:17" hidden="1" x14ac:dyDescent="0.15">
      <c r="A57" s="211"/>
      <c r="B57" s="211"/>
      <c r="C57" s="199"/>
      <c r="D57" s="204"/>
      <c r="E57" s="193"/>
      <c r="F57" s="212"/>
      <c r="G57" s="213"/>
      <c r="H57" s="199"/>
      <c r="I57" s="200"/>
      <c r="J57" s="199"/>
      <c r="K57" s="193"/>
      <c r="L57" s="193"/>
      <c r="M57" s="199"/>
      <c r="N57" s="207"/>
      <c r="O57" s="199">
        <f t="shared" si="2"/>
        <v>21388.514999999927</v>
      </c>
      <c r="P57" s="199">
        <f t="shared" si="3"/>
        <v>604323.15499999991</v>
      </c>
    </row>
    <row r="58" spans="1:17" hidden="1" x14ac:dyDescent="0.15">
      <c r="A58" s="211"/>
      <c r="B58" s="211"/>
      <c r="C58" s="199"/>
      <c r="D58" s="204"/>
      <c r="E58" s="193"/>
      <c r="F58" s="212"/>
      <c r="G58" s="213"/>
      <c r="H58" s="199"/>
      <c r="I58" s="200"/>
      <c r="J58" s="199"/>
      <c r="K58" s="203"/>
      <c r="L58" s="193"/>
      <c r="M58" s="199"/>
      <c r="N58" s="203"/>
      <c r="O58" s="199">
        <f t="shared" si="2"/>
        <v>21388.514999999927</v>
      </c>
      <c r="P58" s="199">
        <f t="shared" si="3"/>
        <v>604323.15499999991</v>
      </c>
    </row>
    <row r="59" spans="1:17" hidden="1" x14ac:dyDescent="0.15">
      <c r="A59" s="211"/>
      <c r="B59" s="211"/>
      <c r="C59" s="199"/>
      <c r="D59" s="204"/>
      <c r="E59" s="193"/>
      <c r="F59" s="212"/>
      <c r="G59" s="213"/>
      <c r="H59" s="199"/>
      <c r="I59" s="200"/>
      <c r="J59" s="199"/>
      <c r="K59" s="205"/>
      <c r="L59" s="193"/>
      <c r="M59" s="199"/>
      <c r="N59" s="203"/>
      <c r="O59" s="199">
        <f t="shared" si="2"/>
        <v>21388.514999999927</v>
      </c>
      <c r="P59" s="199">
        <f t="shared" si="3"/>
        <v>604323.15499999991</v>
      </c>
    </row>
    <row r="60" spans="1:17" hidden="1" x14ac:dyDescent="0.15">
      <c r="A60" s="211"/>
      <c r="B60" s="211"/>
      <c r="C60" s="199"/>
      <c r="D60" s="204"/>
      <c r="E60" s="193"/>
      <c r="F60" s="212"/>
      <c r="G60" s="213"/>
      <c r="H60" s="199"/>
      <c r="I60" s="200"/>
      <c r="J60" s="199"/>
      <c r="K60" s="205"/>
      <c r="L60" s="193"/>
      <c r="M60" s="199"/>
      <c r="N60" s="207"/>
      <c r="O60" s="199">
        <f t="shared" si="2"/>
        <v>21388.514999999927</v>
      </c>
      <c r="P60" s="199">
        <f t="shared" si="3"/>
        <v>604323.15499999991</v>
      </c>
    </row>
    <row r="61" spans="1:17" hidden="1" x14ac:dyDescent="0.15">
      <c r="A61" s="205"/>
      <c r="B61" s="208"/>
      <c r="C61" s="199"/>
      <c r="D61" s="200"/>
      <c r="E61" s="193"/>
      <c r="F61" s="203"/>
      <c r="G61" s="198"/>
      <c r="H61" s="199"/>
      <c r="I61" s="200"/>
      <c r="J61" s="199"/>
      <c r="K61" s="205"/>
      <c r="L61" s="193"/>
      <c r="M61" s="199"/>
      <c r="N61" s="207"/>
      <c r="O61" s="199">
        <f t="shared" si="2"/>
        <v>21388.514999999927</v>
      </c>
      <c r="P61" s="199">
        <f t="shared" si="3"/>
        <v>604323.15499999991</v>
      </c>
    </row>
    <row r="62" spans="1:17" hidden="1" x14ac:dyDescent="0.15">
      <c r="A62" s="205"/>
      <c r="B62" s="208"/>
      <c r="C62" s="199"/>
      <c r="D62" s="200"/>
      <c r="E62" s="193"/>
      <c r="F62" s="203"/>
      <c r="G62" s="198"/>
      <c r="H62" s="199"/>
      <c r="I62" s="200"/>
      <c r="J62" s="199"/>
      <c r="K62" s="205"/>
      <c r="L62" s="193"/>
      <c r="M62" s="199"/>
      <c r="N62" s="207"/>
      <c r="O62" s="199">
        <f t="shared" si="2"/>
        <v>21388.514999999927</v>
      </c>
      <c r="P62" s="199">
        <f t="shared" si="3"/>
        <v>604323.15499999991</v>
      </c>
    </row>
    <row r="63" spans="1:17" hidden="1" x14ac:dyDescent="0.15">
      <c r="A63" s="205"/>
      <c r="B63" s="208"/>
      <c r="C63" s="199"/>
      <c r="D63" s="200"/>
      <c r="E63" s="193"/>
      <c r="F63" s="205"/>
      <c r="G63" s="198"/>
      <c r="H63" s="199"/>
      <c r="I63" s="200"/>
      <c r="J63" s="199"/>
      <c r="K63" s="205"/>
      <c r="L63" s="193"/>
      <c r="M63" s="199"/>
      <c r="N63" s="207"/>
      <c r="O63" s="199">
        <f t="shared" si="2"/>
        <v>21388.514999999927</v>
      </c>
      <c r="P63" s="199">
        <f t="shared" si="3"/>
        <v>604323.15499999991</v>
      </c>
      <c r="Q63" s="259"/>
    </row>
    <row r="64" spans="1:17" hidden="1" x14ac:dyDescent="0.15">
      <c r="A64" s="205"/>
      <c r="B64" s="208"/>
      <c r="C64" s="199"/>
      <c r="D64" s="200"/>
      <c r="E64" s="193"/>
      <c r="F64" s="193"/>
      <c r="G64" s="198"/>
      <c r="H64" s="199"/>
      <c r="I64" s="200"/>
      <c r="J64" s="199"/>
      <c r="K64" s="205"/>
      <c r="L64" s="193"/>
      <c r="M64" s="199"/>
      <c r="N64" s="207"/>
      <c r="O64" s="199">
        <f t="shared" si="2"/>
        <v>21388.514999999927</v>
      </c>
      <c r="P64" s="199">
        <f t="shared" si="3"/>
        <v>604323.15499999991</v>
      </c>
      <c r="Q64" s="259"/>
    </row>
    <row r="65" spans="1:17" hidden="1" x14ac:dyDescent="0.15">
      <c r="A65" s="205"/>
      <c r="B65" s="208"/>
      <c r="C65" s="199"/>
      <c r="D65" s="200"/>
      <c r="E65" s="193"/>
      <c r="F65" s="193"/>
      <c r="G65" s="198"/>
      <c r="H65" s="199"/>
      <c r="I65" s="200"/>
      <c r="J65" s="199"/>
      <c r="K65" s="205"/>
      <c r="L65" s="193"/>
      <c r="M65" s="199"/>
      <c r="N65" s="207"/>
      <c r="O65" s="199">
        <f t="shared" si="2"/>
        <v>21388.514999999927</v>
      </c>
      <c r="P65" s="199">
        <f t="shared" si="3"/>
        <v>604323.15499999991</v>
      </c>
      <c r="Q65" s="259"/>
    </row>
    <row r="66" spans="1:17" hidden="1" x14ac:dyDescent="0.15">
      <c r="A66" s="205"/>
      <c r="B66" s="208"/>
      <c r="C66" s="199"/>
      <c r="D66" s="200"/>
      <c r="E66" s="193"/>
      <c r="F66" s="193"/>
      <c r="G66" s="198"/>
      <c r="H66" s="199"/>
      <c r="I66" s="200"/>
      <c r="J66" s="199"/>
      <c r="K66" s="205"/>
      <c r="L66" s="193"/>
      <c r="M66" s="199"/>
      <c r="N66" s="207"/>
      <c r="O66" s="199">
        <f t="shared" si="2"/>
        <v>21388.514999999927</v>
      </c>
      <c r="P66" s="199">
        <f t="shared" si="3"/>
        <v>604323.15499999991</v>
      </c>
      <c r="Q66" s="259"/>
    </row>
    <row r="67" spans="1:17" hidden="1" x14ac:dyDescent="0.15">
      <c r="A67" s="205"/>
      <c r="B67" s="208"/>
      <c r="C67" s="199"/>
      <c r="D67" s="200"/>
      <c r="E67" s="193"/>
      <c r="F67" s="193"/>
      <c r="G67" s="198"/>
      <c r="H67" s="199"/>
      <c r="I67" s="200"/>
      <c r="J67" s="199"/>
      <c r="K67" s="205"/>
      <c r="L67" s="193"/>
      <c r="M67" s="199"/>
      <c r="N67" s="207"/>
      <c r="O67" s="199">
        <f t="shared" si="2"/>
        <v>21388.514999999927</v>
      </c>
      <c r="P67" s="199">
        <f t="shared" si="3"/>
        <v>604323.15499999991</v>
      </c>
      <c r="Q67" s="259"/>
    </row>
    <row r="68" spans="1:17" hidden="1" x14ac:dyDescent="0.15">
      <c r="A68" s="205"/>
      <c r="B68" s="208"/>
      <c r="C68" s="199"/>
      <c r="D68" s="204"/>
      <c r="E68" s="193"/>
      <c r="F68" s="193"/>
      <c r="G68" s="198"/>
      <c r="H68" s="199"/>
      <c r="I68" s="200"/>
      <c r="J68" s="199"/>
      <c r="K68" s="205"/>
      <c r="L68" s="193"/>
      <c r="M68" s="199"/>
      <c r="N68" s="207"/>
      <c r="O68" s="199">
        <f t="shared" si="2"/>
        <v>21388.514999999927</v>
      </c>
      <c r="P68" s="199">
        <f t="shared" si="3"/>
        <v>604323.15499999991</v>
      </c>
      <c r="Q68" s="259"/>
    </row>
    <row r="69" spans="1:17" hidden="1" x14ac:dyDescent="0.15">
      <c r="A69" s="205"/>
      <c r="B69" s="208"/>
      <c r="C69" s="199"/>
      <c r="D69" s="204"/>
      <c r="E69" s="193"/>
      <c r="F69" s="193"/>
      <c r="G69" s="198"/>
      <c r="H69" s="199"/>
      <c r="I69" s="200"/>
      <c r="J69" s="199"/>
      <c r="K69" s="205"/>
      <c r="L69" s="193"/>
      <c r="M69" s="199"/>
      <c r="N69" s="207"/>
      <c r="O69" s="199">
        <f t="shared" si="2"/>
        <v>21388.514999999927</v>
      </c>
      <c r="P69" s="199">
        <f t="shared" si="3"/>
        <v>604323.15499999991</v>
      </c>
      <c r="Q69" s="259"/>
    </row>
    <row r="70" spans="1:17" hidden="1" x14ac:dyDescent="0.15">
      <c r="A70" s="205"/>
      <c r="B70" s="208"/>
      <c r="C70" s="199"/>
      <c r="D70" s="204"/>
      <c r="E70" s="193"/>
      <c r="F70" s="193"/>
      <c r="G70" s="198"/>
      <c r="H70" s="199"/>
      <c r="I70" s="200"/>
      <c r="J70" s="199"/>
      <c r="K70" s="205"/>
      <c r="L70" s="193"/>
      <c r="M70" s="199"/>
      <c r="N70" s="207"/>
      <c r="O70" s="199">
        <f t="shared" si="2"/>
        <v>21388.514999999927</v>
      </c>
      <c r="P70" s="199">
        <f t="shared" si="3"/>
        <v>604323.15499999991</v>
      </c>
      <c r="Q70" s="259"/>
    </row>
    <row r="71" spans="1:17" hidden="1" x14ac:dyDescent="0.15">
      <c r="A71" s="205"/>
      <c r="B71" s="208"/>
      <c r="C71" s="199"/>
      <c r="D71" s="200"/>
      <c r="E71" s="193"/>
      <c r="F71" s="193"/>
      <c r="G71" s="198"/>
      <c r="H71" s="199"/>
      <c r="I71" s="200"/>
      <c r="J71" s="199"/>
      <c r="K71" s="205"/>
      <c r="L71" s="193"/>
      <c r="M71" s="199"/>
      <c r="N71" s="207"/>
      <c r="O71" s="199">
        <f t="shared" si="2"/>
        <v>21388.514999999927</v>
      </c>
      <c r="P71" s="199">
        <f t="shared" si="3"/>
        <v>604323.15499999991</v>
      </c>
    </row>
    <row r="72" spans="1:17" hidden="1" x14ac:dyDescent="0.15">
      <c r="A72" s="205"/>
      <c r="B72" s="208"/>
      <c r="C72" s="199"/>
      <c r="D72" s="204"/>
      <c r="E72" s="193"/>
      <c r="F72" s="193"/>
      <c r="G72" s="198"/>
      <c r="H72" s="199"/>
      <c r="I72" s="200"/>
      <c r="J72" s="199"/>
      <c r="K72" s="205"/>
      <c r="L72" s="193"/>
      <c r="M72" s="199"/>
      <c r="N72" s="207"/>
      <c r="O72" s="199">
        <f t="shared" si="2"/>
        <v>21388.514999999927</v>
      </c>
      <c r="P72" s="199">
        <f t="shared" si="3"/>
        <v>604323.15499999991</v>
      </c>
    </row>
    <row r="73" spans="1:17" hidden="1" x14ac:dyDescent="0.15">
      <c r="A73" s="205"/>
      <c r="B73" s="208"/>
      <c r="C73" s="199"/>
      <c r="D73" s="204"/>
      <c r="E73" s="193"/>
      <c r="F73" s="193"/>
      <c r="G73" s="198"/>
      <c r="H73" s="199"/>
      <c r="I73" s="200"/>
      <c r="J73" s="199"/>
      <c r="K73" s="205"/>
      <c r="L73" s="193"/>
      <c r="M73" s="199"/>
      <c r="N73" s="207"/>
      <c r="O73" s="199">
        <f t="shared" si="2"/>
        <v>21388.514999999927</v>
      </c>
      <c r="P73" s="199">
        <f t="shared" si="3"/>
        <v>604323.15499999991</v>
      </c>
    </row>
    <row r="74" spans="1:17" hidden="1" x14ac:dyDescent="0.15">
      <c r="A74" s="205"/>
      <c r="B74" s="208"/>
      <c r="C74" s="199"/>
      <c r="D74" s="204"/>
      <c r="E74" s="193"/>
      <c r="F74" s="193"/>
      <c r="G74" s="198"/>
      <c r="H74" s="199"/>
      <c r="I74" s="200"/>
      <c r="J74" s="199"/>
      <c r="K74" s="205"/>
      <c r="L74" s="193"/>
      <c r="M74" s="199"/>
      <c r="N74" s="207"/>
      <c r="O74" s="199">
        <f t="shared" si="2"/>
        <v>21388.514999999927</v>
      </c>
      <c r="P74" s="199">
        <f t="shared" si="3"/>
        <v>604323.15499999991</v>
      </c>
    </row>
    <row r="75" spans="1:17" hidden="1" x14ac:dyDescent="0.15">
      <c r="A75" s="205"/>
      <c r="B75" s="208"/>
      <c r="C75" s="199"/>
      <c r="D75" s="200"/>
      <c r="E75" s="193"/>
      <c r="F75" s="205"/>
      <c r="G75" s="198"/>
      <c r="H75" s="199"/>
      <c r="I75" s="200"/>
      <c r="J75" s="199"/>
      <c r="K75" s="205"/>
      <c r="L75" s="193"/>
      <c r="M75" s="199"/>
      <c r="N75" s="207"/>
      <c r="O75" s="199">
        <f t="shared" ref="O75:O138" si="4">+O74-J75-M75</f>
        <v>21388.514999999927</v>
      </c>
      <c r="P75" s="199">
        <f t="shared" ref="P75:P138" si="5">P74+H75-J75-M75</f>
        <v>604323.15499999991</v>
      </c>
    </row>
    <row r="76" spans="1:17" hidden="1" x14ac:dyDescent="0.15">
      <c r="A76" s="205"/>
      <c r="B76" s="208"/>
      <c r="C76" s="199"/>
      <c r="D76" s="200"/>
      <c r="E76" s="193"/>
      <c r="F76" s="205"/>
      <c r="G76" s="198"/>
      <c r="H76" s="199"/>
      <c r="I76" s="200"/>
      <c r="J76" s="199"/>
      <c r="K76" s="205"/>
      <c r="L76" s="193"/>
      <c r="M76" s="199"/>
      <c r="N76" s="207"/>
      <c r="O76" s="199">
        <f t="shared" si="4"/>
        <v>21388.514999999927</v>
      </c>
      <c r="P76" s="199">
        <f t="shared" si="5"/>
        <v>604323.15499999991</v>
      </c>
    </row>
    <row r="77" spans="1:17" hidden="1" x14ac:dyDescent="0.15">
      <c r="A77" s="205"/>
      <c r="B77" s="208"/>
      <c r="C77" s="199"/>
      <c r="D77" s="200"/>
      <c r="E77" s="193"/>
      <c r="F77" s="205"/>
      <c r="G77" s="198"/>
      <c r="H77" s="199"/>
      <c r="I77" s="200"/>
      <c r="J77" s="199"/>
      <c r="K77" s="205"/>
      <c r="L77" s="193"/>
      <c r="M77" s="199"/>
      <c r="N77" s="207"/>
      <c r="O77" s="199">
        <f t="shared" si="4"/>
        <v>21388.514999999927</v>
      </c>
      <c r="P77" s="199">
        <f t="shared" si="5"/>
        <v>604323.15499999991</v>
      </c>
    </row>
    <row r="78" spans="1:17" hidden="1" x14ac:dyDescent="0.15">
      <c r="A78" s="205"/>
      <c r="B78" s="208"/>
      <c r="C78" s="199"/>
      <c r="D78" s="204"/>
      <c r="E78" s="193"/>
      <c r="F78" s="193"/>
      <c r="G78" s="198"/>
      <c r="H78" s="199"/>
      <c r="I78" s="200"/>
      <c r="J78" s="199"/>
      <c r="K78" s="205"/>
      <c r="L78" s="193"/>
      <c r="M78" s="199"/>
      <c r="N78" s="207"/>
      <c r="O78" s="199">
        <f t="shared" si="4"/>
        <v>21388.514999999927</v>
      </c>
      <c r="P78" s="199">
        <f t="shared" si="5"/>
        <v>604323.15499999991</v>
      </c>
    </row>
    <row r="79" spans="1:17" hidden="1" x14ac:dyDescent="0.15">
      <c r="A79" s="205"/>
      <c r="B79" s="208"/>
      <c r="C79" s="199"/>
      <c r="D79" s="204"/>
      <c r="E79" s="193"/>
      <c r="F79" s="193"/>
      <c r="G79" s="198"/>
      <c r="H79" s="199"/>
      <c r="I79" s="200"/>
      <c r="J79" s="199"/>
      <c r="K79" s="205"/>
      <c r="L79" s="193"/>
      <c r="M79" s="199"/>
      <c r="N79" s="193"/>
      <c r="O79" s="199">
        <f t="shared" si="4"/>
        <v>21388.514999999927</v>
      </c>
      <c r="P79" s="199">
        <f t="shared" si="5"/>
        <v>604323.15499999991</v>
      </c>
    </row>
    <row r="80" spans="1:17" hidden="1" x14ac:dyDescent="0.15">
      <c r="A80" s="205"/>
      <c r="B80" s="208"/>
      <c r="C80" s="199"/>
      <c r="D80" s="204"/>
      <c r="E80" s="193"/>
      <c r="F80" s="193"/>
      <c r="G80" s="198"/>
      <c r="H80" s="199"/>
      <c r="I80" s="200"/>
      <c r="J80" s="199"/>
      <c r="K80" s="193"/>
      <c r="L80" s="193"/>
      <c r="M80" s="199"/>
      <c r="N80" s="193"/>
      <c r="O80" s="199">
        <f t="shared" si="4"/>
        <v>21388.514999999927</v>
      </c>
      <c r="P80" s="199">
        <f t="shared" si="5"/>
        <v>604323.15499999991</v>
      </c>
    </row>
    <row r="81" spans="1:17" hidden="1" x14ac:dyDescent="0.15">
      <c r="A81" s="205"/>
      <c r="B81" s="208"/>
      <c r="C81" s="199"/>
      <c r="D81" s="200"/>
      <c r="E81" s="193"/>
      <c r="F81" s="193"/>
      <c r="G81" s="198"/>
      <c r="H81" s="199"/>
      <c r="I81" s="200"/>
      <c r="J81" s="199"/>
      <c r="K81" s="193"/>
      <c r="L81" s="193"/>
      <c r="M81" s="199"/>
      <c r="N81" s="193"/>
      <c r="O81" s="199">
        <f t="shared" si="4"/>
        <v>21388.514999999927</v>
      </c>
      <c r="P81" s="199">
        <f t="shared" si="5"/>
        <v>604323.15499999991</v>
      </c>
    </row>
    <row r="82" spans="1:17" hidden="1" x14ac:dyDescent="0.15">
      <c r="A82" s="205"/>
      <c r="B82" s="208"/>
      <c r="C82" s="199"/>
      <c r="D82" s="204"/>
      <c r="E82" s="193"/>
      <c r="F82" s="193"/>
      <c r="G82" s="198"/>
      <c r="H82" s="199"/>
      <c r="I82" s="200"/>
      <c r="J82" s="199"/>
      <c r="K82" s="205"/>
      <c r="L82" s="193"/>
      <c r="M82" s="199"/>
      <c r="N82" s="207"/>
      <c r="O82" s="199">
        <f t="shared" si="4"/>
        <v>21388.514999999927</v>
      </c>
      <c r="P82" s="199">
        <f t="shared" si="5"/>
        <v>604323.15499999991</v>
      </c>
    </row>
    <row r="83" spans="1:17" hidden="1" x14ac:dyDescent="0.15">
      <c r="A83" s="205"/>
      <c r="B83" s="208"/>
      <c r="C83" s="199"/>
      <c r="D83" s="204"/>
      <c r="E83" s="193"/>
      <c r="F83" s="193"/>
      <c r="G83" s="198"/>
      <c r="H83" s="199"/>
      <c r="I83" s="200"/>
      <c r="J83" s="199"/>
      <c r="K83" s="205"/>
      <c r="L83" s="193"/>
      <c r="M83" s="199"/>
      <c r="N83" s="207"/>
      <c r="O83" s="199">
        <f t="shared" si="4"/>
        <v>21388.514999999927</v>
      </c>
      <c r="P83" s="199">
        <f t="shared" si="5"/>
        <v>604323.15499999991</v>
      </c>
    </row>
    <row r="84" spans="1:17" hidden="1" x14ac:dyDescent="0.15">
      <c r="A84" s="205"/>
      <c r="B84" s="208"/>
      <c r="C84" s="199"/>
      <c r="D84" s="204"/>
      <c r="E84" s="193"/>
      <c r="F84" s="193"/>
      <c r="G84" s="198"/>
      <c r="H84" s="199"/>
      <c r="I84" s="200"/>
      <c r="J84" s="199"/>
      <c r="K84" s="205"/>
      <c r="L84" s="193"/>
      <c r="M84" s="199"/>
      <c r="N84" s="207"/>
      <c r="O84" s="199">
        <f t="shared" si="4"/>
        <v>21388.514999999927</v>
      </c>
      <c r="P84" s="199">
        <f t="shared" si="5"/>
        <v>604323.15499999991</v>
      </c>
    </row>
    <row r="85" spans="1:17" hidden="1" x14ac:dyDescent="0.15">
      <c r="A85" s="205"/>
      <c r="B85" s="208"/>
      <c r="C85" s="199"/>
      <c r="D85" s="204"/>
      <c r="E85" s="193"/>
      <c r="F85" s="193"/>
      <c r="G85" s="198"/>
      <c r="H85" s="199"/>
      <c r="I85" s="200"/>
      <c r="J85" s="199"/>
      <c r="K85" s="205"/>
      <c r="L85" s="193"/>
      <c r="M85" s="199"/>
      <c r="N85" s="207"/>
      <c r="O85" s="199">
        <f t="shared" si="4"/>
        <v>21388.514999999927</v>
      </c>
      <c r="P85" s="199">
        <f t="shared" si="5"/>
        <v>604323.15499999991</v>
      </c>
    </row>
    <row r="86" spans="1:17" hidden="1" x14ac:dyDescent="0.15">
      <c r="A86" s="205"/>
      <c r="B86" s="208"/>
      <c r="C86" s="199"/>
      <c r="D86" s="200"/>
      <c r="E86" s="193"/>
      <c r="F86" s="203"/>
      <c r="G86" s="193"/>
      <c r="H86" s="199"/>
      <c r="I86" s="200"/>
      <c r="J86" s="199"/>
      <c r="K86" s="205"/>
      <c r="L86" s="193"/>
      <c r="M86" s="199"/>
      <c r="N86" s="207"/>
      <c r="O86" s="199">
        <f t="shared" si="4"/>
        <v>21388.514999999927</v>
      </c>
      <c r="P86" s="199">
        <f t="shared" si="5"/>
        <v>604323.15499999991</v>
      </c>
    </row>
    <row r="87" spans="1:17" hidden="1" x14ac:dyDescent="0.15">
      <c r="A87" s="205"/>
      <c r="B87" s="208"/>
      <c r="C87" s="199"/>
      <c r="D87" s="200"/>
      <c r="E87" s="193"/>
      <c r="F87" s="203"/>
      <c r="G87" s="198"/>
      <c r="H87" s="199"/>
      <c r="I87" s="200"/>
      <c r="J87" s="199"/>
      <c r="K87" s="205"/>
      <c r="L87" s="193"/>
      <c r="M87" s="199"/>
      <c r="N87" s="207"/>
      <c r="O87" s="199">
        <f t="shared" si="4"/>
        <v>21388.514999999927</v>
      </c>
      <c r="P87" s="199">
        <f t="shared" si="5"/>
        <v>604323.15499999991</v>
      </c>
    </row>
    <row r="88" spans="1:17" hidden="1" x14ac:dyDescent="0.15">
      <c r="A88" s="193"/>
      <c r="B88" s="193"/>
      <c r="C88" s="199"/>
      <c r="D88" s="204"/>
      <c r="E88" s="193"/>
      <c r="F88" s="203"/>
      <c r="G88" s="198"/>
      <c r="H88" s="199"/>
      <c r="I88" s="200"/>
      <c r="J88" s="199"/>
      <c r="K88" s="205"/>
      <c r="L88" s="193"/>
      <c r="M88" s="199"/>
      <c r="N88" s="193"/>
      <c r="O88" s="199">
        <f t="shared" si="4"/>
        <v>21388.514999999927</v>
      </c>
      <c r="P88" s="199">
        <f t="shared" si="5"/>
        <v>604323.15499999991</v>
      </c>
    </row>
    <row r="89" spans="1:17" hidden="1" x14ac:dyDescent="0.15">
      <c r="A89" s="193"/>
      <c r="B89" s="193"/>
      <c r="C89" s="199"/>
      <c r="D89" s="204"/>
      <c r="E89" s="193"/>
      <c r="F89" s="203"/>
      <c r="G89" s="198"/>
      <c r="H89" s="199"/>
      <c r="I89" s="200"/>
      <c r="J89" s="199"/>
      <c r="K89" s="205"/>
      <c r="L89" s="193"/>
      <c r="M89" s="199"/>
      <c r="N89" s="193"/>
      <c r="O89" s="199">
        <f t="shared" si="4"/>
        <v>21388.514999999927</v>
      </c>
      <c r="P89" s="199">
        <f t="shared" si="5"/>
        <v>604323.15499999991</v>
      </c>
    </row>
    <row r="90" spans="1:17" hidden="1" x14ac:dyDescent="0.15">
      <c r="A90" s="193"/>
      <c r="B90" s="193"/>
      <c r="C90" s="199"/>
      <c r="D90" s="204"/>
      <c r="E90" s="193"/>
      <c r="F90" s="203"/>
      <c r="G90" s="198"/>
      <c r="H90" s="199"/>
      <c r="I90" s="200"/>
      <c r="J90" s="199"/>
      <c r="K90" s="193"/>
      <c r="L90" s="193"/>
      <c r="M90" s="199"/>
      <c r="N90" s="193"/>
      <c r="O90" s="199">
        <f t="shared" si="4"/>
        <v>21388.514999999927</v>
      </c>
      <c r="P90" s="199">
        <f t="shared" si="5"/>
        <v>604323.15499999991</v>
      </c>
    </row>
    <row r="91" spans="1:17" hidden="1" x14ac:dyDescent="0.15">
      <c r="A91" s="193"/>
      <c r="B91" s="193"/>
      <c r="C91" s="199"/>
      <c r="D91" s="200"/>
      <c r="E91" s="193"/>
      <c r="F91" s="193"/>
      <c r="G91" s="210"/>
      <c r="H91" s="199"/>
      <c r="I91" s="200"/>
      <c r="J91" s="199"/>
      <c r="K91" s="205"/>
      <c r="L91" s="193"/>
      <c r="M91" s="199"/>
      <c r="N91" s="207"/>
      <c r="O91" s="199">
        <f t="shared" si="4"/>
        <v>21388.514999999927</v>
      </c>
      <c r="P91" s="199">
        <f t="shared" si="5"/>
        <v>604323.15499999991</v>
      </c>
      <c r="Q91" s="259"/>
    </row>
    <row r="92" spans="1:17" hidden="1" x14ac:dyDescent="0.15">
      <c r="A92" s="193"/>
      <c r="B92" s="193"/>
      <c r="C92" s="199"/>
      <c r="D92" s="204"/>
      <c r="E92" s="203"/>
      <c r="F92" s="193"/>
      <c r="G92" s="210"/>
      <c r="H92" s="199"/>
      <c r="I92" s="200"/>
      <c r="J92" s="199"/>
      <c r="K92" s="205"/>
      <c r="L92" s="193"/>
      <c r="M92" s="199"/>
      <c r="N92" s="193"/>
      <c r="O92" s="199">
        <f t="shared" si="4"/>
        <v>21388.514999999927</v>
      </c>
      <c r="P92" s="199">
        <f t="shared" si="5"/>
        <v>604323.15499999991</v>
      </c>
      <c r="Q92" s="259"/>
    </row>
    <row r="93" spans="1:17" hidden="1" x14ac:dyDescent="0.15">
      <c r="A93" s="193"/>
      <c r="B93" s="193"/>
      <c r="C93" s="199"/>
      <c r="D93" s="204"/>
      <c r="E93" s="203"/>
      <c r="F93" s="193"/>
      <c r="G93" s="210"/>
      <c r="H93" s="199"/>
      <c r="I93" s="200"/>
      <c r="J93" s="199"/>
      <c r="K93" s="205"/>
      <c r="L93" s="193"/>
      <c r="M93" s="199"/>
      <c r="N93" s="193"/>
      <c r="O93" s="199">
        <f t="shared" si="4"/>
        <v>21388.514999999927</v>
      </c>
      <c r="P93" s="199">
        <f t="shared" si="5"/>
        <v>604323.15499999991</v>
      </c>
      <c r="Q93" s="259"/>
    </row>
    <row r="94" spans="1:17" hidden="1" x14ac:dyDescent="0.15">
      <c r="A94" s="193"/>
      <c r="B94" s="193"/>
      <c r="C94" s="199"/>
      <c r="D94" s="204"/>
      <c r="E94" s="203"/>
      <c r="F94" s="193"/>
      <c r="G94" s="210"/>
      <c r="H94" s="199"/>
      <c r="I94" s="200"/>
      <c r="J94" s="199"/>
      <c r="K94" s="193"/>
      <c r="L94" s="193"/>
      <c r="M94" s="199"/>
      <c r="N94" s="193"/>
      <c r="O94" s="199">
        <f t="shared" si="4"/>
        <v>21388.514999999927</v>
      </c>
      <c r="P94" s="199">
        <f t="shared" si="5"/>
        <v>604323.15499999991</v>
      </c>
    </row>
    <row r="95" spans="1:17" hidden="1" x14ac:dyDescent="0.15">
      <c r="A95" s="193"/>
      <c r="B95" s="193"/>
      <c r="C95" s="199"/>
      <c r="D95" s="200"/>
      <c r="E95" s="193"/>
      <c r="F95" s="205"/>
      <c r="G95" s="193"/>
      <c r="H95" s="199"/>
      <c r="I95" s="200"/>
      <c r="J95" s="199"/>
      <c r="K95" s="193"/>
      <c r="L95" s="193"/>
      <c r="M95" s="199"/>
      <c r="N95" s="193"/>
      <c r="O95" s="199">
        <f t="shared" si="4"/>
        <v>21388.514999999927</v>
      </c>
      <c r="P95" s="199">
        <f t="shared" si="5"/>
        <v>604323.15499999991</v>
      </c>
    </row>
    <row r="96" spans="1:17" hidden="1" x14ac:dyDescent="0.15">
      <c r="A96" s="193"/>
      <c r="B96" s="193"/>
      <c r="C96" s="199"/>
      <c r="D96" s="200"/>
      <c r="E96" s="193"/>
      <c r="F96" s="193"/>
      <c r="G96" s="210"/>
      <c r="H96" s="199"/>
      <c r="I96" s="200"/>
      <c r="J96" s="199"/>
      <c r="K96" s="193"/>
      <c r="L96" s="193"/>
      <c r="M96" s="199"/>
      <c r="N96" s="193"/>
      <c r="O96" s="199">
        <f t="shared" si="4"/>
        <v>21388.514999999927</v>
      </c>
      <c r="P96" s="199">
        <f t="shared" si="5"/>
        <v>604323.15499999991</v>
      </c>
      <c r="Q96" s="259"/>
    </row>
    <row r="97" spans="1:17" hidden="1" x14ac:dyDescent="0.15">
      <c r="A97" s="193"/>
      <c r="B97" s="193"/>
      <c r="C97" s="199"/>
      <c r="D97" s="200"/>
      <c r="E97" s="193"/>
      <c r="F97" s="193"/>
      <c r="G97" s="210"/>
      <c r="H97" s="199"/>
      <c r="I97" s="200"/>
      <c r="J97" s="199"/>
      <c r="K97" s="193"/>
      <c r="L97" s="193"/>
      <c r="M97" s="199"/>
      <c r="N97" s="193"/>
      <c r="O97" s="199">
        <f t="shared" si="4"/>
        <v>21388.514999999927</v>
      </c>
      <c r="P97" s="199">
        <f t="shared" si="5"/>
        <v>604323.15499999991</v>
      </c>
      <c r="Q97" s="259"/>
    </row>
    <row r="98" spans="1:17" hidden="1" x14ac:dyDescent="0.15">
      <c r="A98" s="193"/>
      <c r="B98" s="193"/>
      <c r="C98" s="199"/>
      <c r="D98" s="200"/>
      <c r="E98" s="193"/>
      <c r="F98" s="193"/>
      <c r="G98" s="210"/>
      <c r="H98" s="199"/>
      <c r="I98" s="200"/>
      <c r="J98" s="199"/>
      <c r="K98" s="193"/>
      <c r="L98" s="193"/>
      <c r="M98" s="199"/>
      <c r="N98" s="193"/>
      <c r="O98" s="199">
        <f t="shared" si="4"/>
        <v>21388.514999999927</v>
      </c>
      <c r="P98" s="199">
        <f t="shared" si="5"/>
        <v>604323.15499999991</v>
      </c>
    </row>
    <row r="99" spans="1:17" hidden="1" x14ac:dyDescent="0.15">
      <c r="A99" s="193"/>
      <c r="B99" s="193"/>
      <c r="C99" s="199"/>
      <c r="D99" s="200"/>
      <c r="E99" s="193"/>
      <c r="F99" s="193"/>
      <c r="G99" s="210"/>
      <c r="H99" s="199"/>
      <c r="I99" s="200"/>
      <c r="J99" s="199"/>
      <c r="K99" s="207"/>
      <c r="L99" s="193"/>
      <c r="M99" s="199"/>
      <c r="N99" s="207"/>
      <c r="O99" s="199">
        <f t="shared" si="4"/>
        <v>21388.514999999927</v>
      </c>
      <c r="P99" s="199">
        <f t="shared" si="5"/>
        <v>604323.15499999991</v>
      </c>
      <c r="Q99" s="259"/>
    </row>
    <row r="100" spans="1:17" hidden="1" x14ac:dyDescent="0.15">
      <c r="A100" s="193"/>
      <c r="B100" s="193"/>
      <c r="C100" s="199"/>
      <c r="D100" s="204"/>
      <c r="E100" s="193"/>
      <c r="F100" s="193"/>
      <c r="G100" s="210"/>
      <c r="H100" s="199"/>
      <c r="I100" s="200"/>
      <c r="J100" s="199"/>
      <c r="K100" s="193"/>
      <c r="L100" s="193"/>
      <c r="M100" s="199"/>
      <c r="N100" s="193"/>
      <c r="O100" s="199">
        <f t="shared" si="4"/>
        <v>21388.514999999927</v>
      </c>
      <c r="P100" s="199">
        <f t="shared" si="5"/>
        <v>604323.15499999991</v>
      </c>
      <c r="Q100" s="259"/>
    </row>
    <row r="101" spans="1:17" hidden="1" x14ac:dyDescent="0.15">
      <c r="A101" s="193"/>
      <c r="B101" s="193"/>
      <c r="C101" s="199"/>
      <c r="D101" s="204"/>
      <c r="E101" s="193"/>
      <c r="F101" s="193"/>
      <c r="G101" s="210"/>
      <c r="H101" s="199"/>
      <c r="I101" s="200"/>
      <c r="J101" s="199"/>
      <c r="K101" s="193"/>
      <c r="L101" s="193"/>
      <c r="M101" s="199"/>
      <c r="N101" s="193"/>
      <c r="O101" s="199">
        <f t="shared" si="4"/>
        <v>21388.514999999927</v>
      </c>
      <c r="P101" s="199">
        <f t="shared" si="5"/>
        <v>604323.15499999991</v>
      </c>
      <c r="Q101" s="259"/>
    </row>
    <row r="102" spans="1:17" hidden="1" x14ac:dyDescent="0.15">
      <c r="A102" s="193"/>
      <c r="B102" s="193"/>
      <c r="C102" s="199"/>
      <c r="D102" s="204"/>
      <c r="E102" s="193"/>
      <c r="F102" s="193"/>
      <c r="G102" s="210"/>
      <c r="H102" s="199"/>
      <c r="I102" s="200"/>
      <c r="J102" s="199"/>
      <c r="K102" s="193"/>
      <c r="L102" s="193"/>
      <c r="M102" s="199"/>
      <c r="N102" s="193"/>
      <c r="O102" s="199">
        <f t="shared" si="4"/>
        <v>21388.514999999927</v>
      </c>
      <c r="P102" s="199">
        <f t="shared" si="5"/>
        <v>604323.15499999991</v>
      </c>
      <c r="Q102" s="259"/>
    </row>
    <row r="103" spans="1:17" hidden="1" x14ac:dyDescent="0.15">
      <c r="A103" s="193"/>
      <c r="B103" s="193"/>
      <c r="C103" s="199"/>
      <c r="D103" s="204"/>
      <c r="E103" s="193"/>
      <c r="F103" s="193"/>
      <c r="G103" s="210"/>
      <c r="H103" s="199"/>
      <c r="I103" s="200"/>
      <c r="J103" s="199"/>
      <c r="K103" s="193"/>
      <c r="L103" s="193"/>
      <c r="M103" s="199"/>
      <c r="N103" s="193"/>
      <c r="O103" s="199">
        <f t="shared" si="4"/>
        <v>21388.514999999927</v>
      </c>
      <c r="P103" s="199">
        <f t="shared" si="5"/>
        <v>604323.15499999991</v>
      </c>
      <c r="Q103" s="259"/>
    </row>
    <row r="104" spans="1:17" hidden="1" x14ac:dyDescent="0.15">
      <c r="A104" s="193"/>
      <c r="B104" s="193"/>
      <c r="C104" s="199"/>
      <c r="D104" s="204"/>
      <c r="E104" s="193"/>
      <c r="F104" s="193"/>
      <c r="G104" s="210"/>
      <c r="H104" s="199"/>
      <c r="I104" s="200"/>
      <c r="J104" s="199"/>
      <c r="K104" s="193"/>
      <c r="L104" s="193"/>
      <c r="M104" s="199"/>
      <c r="N104" s="193"/>
      <c r="O104" s="199">
        <f t="shared" si="4"/>
        <v>21388.514999999927</v>
      </c>
      <c r="P104" s="199">
        <f t="shared" si="5"/>
        <v>604323.15499999991</v>
      </c>
    </row>
    <row r="105" spans="1:17" hidden="1" x14ac:dyDescent="0.15">
      <c r="A105" s="193"/>
      <c r="B105" s="193"/>
      <c r="C105" s="199"/>
      <c r="D105" s="200"/>
      <c r="E105" s="193"/>
      <c r="F105" s="193"/>
      <c r="G105" s="210"/>
      <c r="H105" s="199"/>
      <c r="I105" s="200"/>
      <c r="J105" s="199"/>
      <c r="K105" s="193"/>
      <c r="L105" s="193"/>
      <c r="M105" s="199"/>
      <c r="N105" s="207"/>
      <c r="O105" s="199">
        <f t="shared" si="4"/>
        <v>21388.514999999927</v>
      </c>
      <c r="P105" s="199">
        <f t="shared" si="5"/>
        <v>604323.15499999991</v>
      </c>
    </row>
    <row r="106" spans="1:17" hidden="1" x14ac:dyDescent="0.15">
      <c r="A106" s="193"/>
      <c r="B106" s="193"/>
      <c r="C106" s="199"/>
      <c r="D106" s="200"/>
      <c r="E106" s="193"/>
      <c r="F106" s="205"/>
      <c r="G106" s="193"/>
      <c r="H106" s="199"/>
      <c r="I106" s="200"/>
      <c r="J106" s="199"/>
      <c r="K106" s="193"/>
      <c r="L106" s="193"/>
      <c r="M106" s="199"/>
      <c r="N106" s="193"/>
      <c r="O106" s="199">
        <f t="shared" si="4"/>
        <v>21388.514999999927</v>
      </c>
      <c r="P106" s="199">
        <f t="shared" si="5"/>
        <v>604323.15499999991</v>
      </c>
    </row>
    <row r="107" spans="1:17" hidden="1" x14ac:dyDescent="0.15">
      <c r="A107" s="193"/>
      <c r="B107" s="193"/>
      <c r="C107" s="199"/>
      <c r="D107" s="204"/>
      <c r="E107" s="193"/>
      <c r="F107" s="203"/>
      <c r="G107" s="210"/>
      <c r="H107" s="199"/>
      <c r="I107" s="200"/>
      <c r="J107" s="199"/>
      <c r="K107" s="193"/>
      <c r="L107" s="193"/>
      <c r="M107" s="199"/>
      <c r="N107" s="193"/>
      <c r="O107" s="199">
        <f t="shared" si="4"/>
        <v>21388.514999999927</v>
      </c>
      <c r="P107" s="199">
        <f t="shared" si="5"/>
        <v>604323.15499999991</v>
      </c>
      <c r="Q107" s="259"/>
    </row>
    <row r="108" spans="1:17" hidden="1" x14ac:dyDescent="0.15">
      <c r="A108" s="193"/>
      <c r="B108" s="193"/>
      <c r="C108" s="199"/>
      <c r="D108" s="204"/>
      <c r="E108" s="193"/>
      <c r="F108" s="203"/>
      <c r="G108" s="210"/>
      <c r="H108" s="199"/>
      <c r="I108" s="200"/>
      <c r="J108" s="199"/>
      <c r="K108" s="193"/>
      <c r="L108" s="193"/>
      <c r="M108" s="199"/>
      <c r="N108" s="193"/>
      <c r="O108" s="199">
        <f t="shared" si="4"/>
        <v>21388.514999999927</v>
      </c>
      <c r="P108" s="199">
        <f t="shared" si="5"/>
        <v>604323.15499999991</v>
      </c>
      <c r="Q108" s="259"/>
    </row>
    <row r="109" spans="1:17" s="214" customFormat="1" hidden="1" x14ac:dyDescent="0.15">
      <c r="A109" s="193"/>
      <c r="B109" s="193"/>
      <c r="C109" s="199"/>
      <c r="D109" s="204"/>
      <c r="E109" s="193"/>
      <c r="F109" s="193"/>
      <c r="G109" s="210"/>
      <c r="H109" s="199"/>
      <c r="I109" s="200"/>
      <c r="J109" s="199"/>
      <c r="K109" s="193"/>
      <c r="L109" s="193"/>
      <c r="M109" s="199"/>
      <c r="N109" s="193"/>
      <c r="O109" s="199">
        <f t="shared" si="4"/>
        <v>21388.514999999927</v>
      </c>
      <c r="P109" s="199">
        <f t="shared" si="5"/>
        <v>604323.15499999991</v>
      </c>
    </row>
    <row r="110" spans="1:17" s="214" customFormat="1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0"/>
      <c r="J110" s="199"/>
      <c r="K110" s="193"/>
      <c r="L110" s="193"/>
      <c r="M110" s="199"/>
      <c r="N110" s="193"/>
      <c r="O110" s="199">
        <f t="shared" si="4"/>
        <v>21388.514999999927</v>
      </c>
      <c r="P110" s="199">
        <f t="shared" si="5"/>
        <v>604323.15499999991</v>
      </c>
      <c r="Q110" s="260"/>
    </row>
    <row r="111" spans="1:17" s="214" customFormat="1" hidden="1" x14ac:dyDescent="0.15">
      <c r="A111" s="193"/>
      <c r="B111" s="198"/>
      <c r="C111" s="199"/>
      <c r="D111" s="200"/>
      <c r="E111" s="203"/>
      <c r="F111" s="203"/>
      <c r="G111" s="198"/>
      <c r="H111" s="199"/>
      <c r="I111" s="200"/>
      <c r="J111" s="199"/>
      <c r="K111" s="193"/>
      <c r="L111" s="193"/>
      <c r="M111" s="199"/>
      <c r="N111" s="193"/>
      <c r="O111" s="199">
        <f t="shared" si="4"/>
        <v>21388.514999999927</v>
      </c>
      <c r="P111" s="199">
        <f t="shared" si="5"/>
        <v>604323.15499999991</v>
      </c>
      <c r="Q111" s="260"/>
    </row>
    <row r="112" spans="1:17" s="214" customFormat="1" hidden="1" x14ac:dyDescent="0.15">
      <c r="A112" s="193"/>
      <c r="B112" s="198"/>
      <c r="C112" s="199"/>
      <c r="D112" s="200"/>
      <c r="E112" s="193"/>
      <c r="F112" s="205"/>
      <c r="G112" s="198"/>
      <c r="H112" s="199"/>
      <c r="I112" s="200"/>
      <c r="J112" s="199"/>
      <c r="K112" s="193"/>
      <c r="L112" s="193"/>
      <c r="M112" s="199"/>
      <c r="N112" s="193"/>
      <c r="O112" s="199">
        <f t="shared" si="4"/>
        <v>21388.514999999927</v>
      </c>
      <c r="P112" s="199">
        <f t="shared" si="5"/>
        <v>604323.15499999991</v>
      </c>
      <c r="Q112" s="260"/>
    </row>
    <row r="113" spans="1:16" s="214" customFormat="1" hidden="1" x14ac:dyDescent="0.15">
      <c r="A113" s="193"/>
      <c r="B113" s="198"/>
      <c r="C113" s="199"/>
      <c r="D113" s="200"/>
      <c r="E113" s="193"/>
      <c r="F113" s="205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4"/>
        <v>21388.514999999927</v>
      </c>
      <c r="P113" s="199">
        <f t="shared" si="5"/>
        <v>604323.15499999991</v>
      </c>
    </row>
    <row r="114" spans="1:16" s="214" customFormat="1" hidden="1" x14ac:dyDescent="0.15">
      <c r="A114" s="193"/>
      <c r="B114" s="198"/>
      <c r="C114" s="199"/>
      <c r="D114" s="200"/>
      <c r="E114" s="193"/>
      <c r="F114" s="205"/>
      <c r="G114" s="198"/>
      <c r="H114" s="199"/>
      <c r="I114" s="200"/>
      <c r="J114" s="199"/>
      <c r="K114" s="193"/>
      <c r="L114" s="193"/>
      <c r="M114" s="199"/>
      <c r="N114" s="193"/>
      <c r="O114" s="199">
        <f t="shared" si="4"/>
        <v>21388.514999999927</v>
      </c>
      <c r="P114" s="199">
        <f t="shared" si="5"/>
        <v>604323.15499999991</v>
      </c>
    </row>
    <row r="115" spans="1:16" s="214" customFormat="1" hidden="1" x14ac:dyDescent="0.15">
      <c r="A115" s="193"/>
      <c r="B115" s="198"/>
      <c r="C115" s="199"/>
      <c r="D115" s="200"/>
      <c r="E115" s="193"/>
      <c r="F115" s="205"/>
      <c r="G115" s="198"/>
      <c r="H115" s="199"/>
      <c r="I115" s="200"/>
      <c r="J115" s="199"/>
      <c r="K115" s="193"/>
      <c r="L115" s="193"/>
      <c r="M115" s="199"/>
      <c r="N115" s="193"/>
      <c r="O115" s="199">
        <f t="shared" si="4"/>
        <v>21388.514999999927</v>
      </c>
      <c r="P115" s="199">
        <f t="shared" si="5"/>
        <v>604323.15499999991</v>
      </c>
    </row>
    <row r="116" spans="1:16" s="214" customFormat="1" hidden="1" x14ac:dyDescent="0.15">
      <c r="A116" s="193"/>
      <c r="B116" s="198"/>
      <c r="C116" s="199"/>
      <c r="D116" s="204"/>
      <c r="E116" s="193"/>
      <c r="F116" s="205"/>
      <c r="G116" s="198"/>
      <c r="H116" s="199"/>
      <c r="I116" s="204"/>
      <c r="J116" s="199"/>
      <c r="K116" s="207"/>
      <c r="L116" s="193"/>
      <c r="M116" s="199"/>
      <c r="N116" s="193"/>
      <c r="O116" s="199">
        <f t="shared" si="4"/>
        <v>21388.514999999927</v>
      </c>
      <c r="P116" s="199">
        <f t="shared" si="5"/>
        <v>604323.15499999991</v>
      </c>
    </row>
    <row r="117" spans="1:16" s="214" customFormat="1" hidden="1" x14ac:dyDescent="0.15">
      <c r="A117" s="193"/>
      <c r="B117" s="193"/>
      <c r="C117" s="199"/>
      <c r="D117" s="204"/>
      <c r="E117" s="193"/>
      <c r="F117" s="203"/>
      <c r="G117" s="210"/>
      <c r="H117" s="199"/>
      <c r="I117" s="204"/>
      <c r="J117" s="199"/>
      <c r="K117" s="193"/>
      <c r="L117" s="193"/>
      <c r="M117" s="199"/>
      <c r="N117" s="193"/>
      <c r="O117" s="199">
        <f t="shared" si="4"/>
        <v>21388.514999999927</v>
      </c>
      <c r="P117" s="199">
        <f t="shared" si="5"/>
        <v>604323.15499999991</v>
      </c>
    </row>
    <row r="118" spans="1:16" s="214" customFormat="1" hidden="1" x14ac:dyDescent="0.15">
      <c r="A118" s="193"/>
      <c r="B118" s="193"/>
      <c r="C118" s="199"/>
      <c r="D118" s="200"/>
      <c r="E118" s="193"/>
      <c r="F118" s="205"/>
      <c r="G118" s="198"/>
      <c r="H118" s="199"/>
      <c r="I118" s="204"/>
      <c r="J118" s="199"/>
      <c r="K118" s="193"/>
      <c r="L118" s="193"/>
      <c r="M118" s="199"/>
      <c r="N118" s="193"/>
      <c r="O118" s="199">
        <f t="shared" si="4"/>
        <v>21388.514999999927</v>
      </c>
      <c r="P118" s="199">
        <f t="shared" si="5"/>
        <v>604323.15499999991</v>
      </c>
    </row>
    <row r="119" spans="1:16" s="214" customFormat="1" hidden="1" x14ac:dyDescent="0.15">
      <c r="A119" s="193"/>
      <c r="B119" s="193"/>
      <c r="C119" s="199"/>
      <c r="D119" s="204"/>
      <c r="E119" s="193"/>
      <c r="F119" s="193"/>
      <c r="G119" s="210"/>
      <c r="H119" s="199"/>
      <c r="I119" s="204"/>
      <c r="J119" s="199"/>
      <c r="K119" s="193"/>
      <c r="L119" s="193"/>
      <c r="M119" s="199"/>
      <c r="N119" s="193"/>
      <c r="O119" s="199">
        <f t="shared" si="4"/>
        <v>21388.514999999927</v>
      </c>
      <c r="P119" s="199">
        <f t="shared" si="5"/>
        <v>604323.15499999991</v>
      </c>
    </row>
    <row r="120" spans="1:16" s="214" customFormat="1" hidden="1" x14ac:dyDescent="0.15">
      <c r="A120" s="193"/>
      <c r="B120" s="193"/>
      <c r="C120" s="199"/>
      <c r="D120" s="204"/>
      <c r="E120" s="193"/>
      <c r="F120" s="203"/>
      <c r="G120" s="210"/>
      <c r="H120" s="199"/>
      <c r="I120" s="204"/>
      <c r="J120" s="199"/>
      <c r="K120" s="193"/>
      <c r="L120" s="193"/>
      <c r="M120" s="199"/>
      <c r="N120" s="193"/>
      <c r="O120" s="199">
        <f t="shared" si="4"/>
        <v>21388.514999999927</v>
      </c>
      <c r="P120" s="199">
        <f t="shared" si="5"/>
        <v>604323.15499999991</v>
      </c>
    </row>
    <row r="121" spans="1:16" s="214" customFormat="1" hidden="1" x14ac:dyDescent="0.15">
      <c r="A121" s="193"/>
      <c r="B121" s="193"/>
      <c r="C121" s="199"/>
      <c r="D121" s="204"/>
      <c r="E121" s="193"/>
      <c r="F121" s="193"/>
      <c r="G121" s="198"/>
      <c r="H121" s="199"/>
      <c r="I121" s="204"/>
      <c r="J121" s="199"/>
      <c r="K121" s="193"/>
      <c r="L121" s="193"/>
      <c r="M121" s="199"/>
      <c r="N121" s="193"/>
      <c r="O121" s="199">
        <f t="shared" si="4"/>
        <v>21388.514999999927</v>
      </c>
      <c r="P121" s="199">
        <f t="shared" si="5"/>
        <v>604323.15499999991</v>
      </c>
    </row>
    <row r="122" spans="1:16" s="214" customFormat="1" hidden="1" x14ac:dyDescent="0.15">
      <c r="A122" s="193"/>
      <c r="B122" s="193"/>
      <c r="C122" s="199"/>
      <c r="D122" s="200"/>
      <c r="E122" s="193"/>
      <c r="F122" s="193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4"/>
        <v>21388.514999999927</v>
      </c>
      <c r="P122" s="199">
        <f t="shared" si="5"/>
        <v>604323.15499999991</v>
      </c>
    </row>
    <row r="123" spans="1:16" s="214" customFormat="1" hidden="1" x14ac:dyDescent="0.15">
      <c r="A123" s="193"/>
      <c r="B123" s="193"/>
      <c r="C123" s="199"/>
      <c r="D123" s="204"/>
      <c r="E123" s="193"/>
      <c r="F123" s="203"/>
      <c r="G123" s="215"/>
      <c r="H123" s="199"/>
      <c r="I123" s="204"/>
      <c r="J123" s="199"/>
      <c r="K123" s="193"/>
      <c r="L123" s="193"/>
      <c r="M123" s="199"/>
      <c r="N123" s="193"/>
      <c r="O123" s="199">
        <f t="shared" si="4"/>
        <v>21388.514999999927</v>
      </c>
      <c r="P123" s="199">
        <f t="shared" si="5"/>
        <v>604323.15499999991</v>
      </c>
    </row>
    <row r="124" spans="1:16" s="214" customFormat="1" hidden="1" x14ac:dyDescent="0.15">
      <c r="A124" s="193"/>
      <c r="B124" s="193"/>
      <c r="C124" s="199"/>
      <c r="D124" s="200"/>
      <c r="E124" s="193"/>
      <c r="F124" s="193"/>
      <c r="G124" s="198"/>
      <c r="H124" s="199"/>
      <c r="I124" s="204"/>
      <c r="J124" s="199"/>
      <c r="K124" s="207"/>
      <c r="L124" s="193"/>
      <c r="M124" s="199"/>
      <c r="N124" s="193"/>
      <c r="O124" s="199">
        <f t="shared" si="4"/>
        <v>21388.514999999927</v>
      </c>
      <c r="P124" s="199">
        <f t="shared" si="5"/>
        <v>604323.15499999991</v>
      </c>
    </row>
    <row r="125" spans="1:16" s="214" customFormat="1" hidden="1" x14ac:dyDescent="0.15">
      <c r="A125" s="193"/>
      <c r="B125" s="193"/>
      <c r="C125" s="199"/>
      <c r="D125" s="204"/>
      <c r="E125" s="193"/>
      <c r="F125" s="193"/>
      <c r="G125" s="198"/>
      <c r="H125" s="199"/>
      <c r="I125" s="204"/>
      <c r="J125" s="199"/>
      <c r="K125" s="193"/>
      <c r="L125" s="193"/>
      <c r="M125" s="199"/>
      <c r="N125" s="193"/>
      <c r="O125" s="199">
        <f t="shared" si="4"/>
        <v>21388.514999999927</v>
      </c>
      <c r="P125" s="199">
        <f t="shared" si="5"/>
        <v>604323.15499999991</v>
      </c>
    </row>
    <row r="126" spans="1:16" s="214" customFormat="1" hidden="1" x14ac:dyDescent="0.15">
      <c r="A126" s="193"/>
      <c r="B126" s="193"/>
      <c r="C126" s="199"/>
      <c r="D126" s="204"/>
      <c r="E126" s="193"/>
      <c r="F126" s="193"/>
      <c r="G126" s="198"/>
      <c r="H126" s="199"/>
      <c r="I126" s="204"/>
      <c r="J126" s="199"/>
      <c r="K126" s="193"/>
      <c r="L126" s="193"/>
      <c r="M126" s="199"/>
      <c r="N126" s="193"/>
      <c r="O126" s="199">
        <f t="shared" si="4"/>
        <v>21388.514999999927</v>
      </c>
      <c r="P126" s="199">
        <f t="shared" si="5"/>
        <v>604323.15499999991</v>
      </c>
    </row>
    <row r="127" spans="1:16" s="214" customFormat="1" hidden="1" x14ac:dyDescent="0.15">
      <c r="A127" s="193"/>
      <c r="B127" s="193"/>
      <c r="C127" s="199"/>
      <c r="D127" s="200"/>
      <c r="E127" s="193"/>
      <c r="F127" s="193"/>
      <c r="G127" s="198"/>
      <c r="H127" s="199"/>
      <c r="I127" s="204"/>
      <c r="J127" s="199"/>
      <c r="K127" s="207"/>
      <c r="L127" s="193"/>
      <c r="M127" s="199"/>
      <c r="N127" s="193"/>
      <c r="O127" s="199">
        <f t="shared" si="4"/>
        <v>21388.514999999927</v>
      </c>
      <c r="P127" s="199">
        <f t="shared" si="5"/>
        <v>604323.15499999991</v>
      </c>
    </row>
    <row r="128" spans="1:16" s="214" customFormat="1" hidden="1" x14ac:dyDescent="0.15">
      <c r="A128" s="193"/>
      <c r="B128" s="193"/>
      <c r="C128" s="199"/>
      <c r="D128" s="204"/>
      <c r="E128" s="193"/>
      <c r="F128" s="203"/>
      <c r="G128" s="210"/>
      <c r="H128" s="199"/>
      <c r="I128" s="204"/>
      <c r="J128" s="199"/>
      <c r="K128" s="193"/>
      <c r="L128" s="193"/>
      <c r="M128" s="199"/>
      <c r="N128" s="193"/>
      <c r="O128" s="199">
        <f t="shared" si="4"/>
        <v>21388.514999999927</v>
      </c>
      <c r="P128" s="199">
        <f t="shared" si="5"/>
        <v>604323.15499999991</v>
      </c>
    </row>
    <row r="129" spans="1:16" s="214" customFormat="1" hidden="1" x14ac:dyDescent="0.15">
      <c r="A129" s="193"/>
      <c r="B129" s="193"/>
      <c r="C129" s="199"/>
      <c r="D129" s="204"/>
      <c r="E129" s="193"/>
      <c r="F129" s="193"/>
      <c r="G129" s="198"/>
      <c r="H129" s="199"/>
      <c r="I129" s="204"/>
      <c r="J129" s="199"/>
      <c r="K129" s="205"/>
      <c r="L129" s="193"/>
      <c r="M129" s="199"/>
      <c r="N129" s="193"/>
      <c r="O129" s="199">
        <f t="shared" si="4"/>
        <v>21388.514999999927</v>
      </c>
      <c r="P129" s="199">
        <f t="shared" si="5"/>
        <v>604323.15499999991</v>
      </c>
    </row>
    <row r="130" spans="1:16" s="214" customFormat="1" hidden="1" x14ac:dyDescent="0.15">
      <c r="A130" s="193"/>
      <c r="B130" s="193"/>
      <c r="C130" s="199"/>
      <c r="D130" s="204"/>
      <c r="E130" s="193"/>
      <c r="F130" s="193"/>
      <c r="G130" s="198"/>
      <c r="H130" s="199"/>
      <c r="I130" s="204"/>
      <c r="J130" s="199"/>
      <c r="K130" s="205"/>
      <c r="L130" s="193"/>
      <c r="M130" s="199"/>
      <c r="N130" s="193"/>
      <c r="O130" s="199">
        <f t="shared" si="4"/>
        <v>21388.514999999927</v>
      </c>
      <c r="P130" s="199">
        <f t="shared" si="5"/>
        <v>604323.15499999991</v>
      </c>
    </row>
    <row r="131" spans="1:16" s="214" customFormat="1" hidden="1" x14ac:dyDescent="0.15">
      <c r="A131" s="193"/>
      <c r="B131" s="193"/>
      <c r="C131" s="199"/>
      <c r="D131" s="204"/>
      <c r="E131" s="193"/>
      <c r="F131" s="19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4"/>
        <v>21388.514999999927</v>
      </c>
      <c r="P131" s="199">
        <f t="shared" si="5"/>
        <v>604323.15499999991</v>
      </c>
    </row>
    <row r="132" spans="1:16" s="214" customFormat="1" hidden="1" x14ac:dyDescent="0.15">
      <c r="A132" s="193"/>
      <c r="B132" s="193"/>
      <c r="C132" s="199"/>
      <c r="D132" s="204"/>
      <c r="E132" s="193"/>
      <c r="F132" s="205"/>
      <c r="G132" s="198"/>
      <c r="H132" s="199"/>
      <c r="I132" s="204"/>
      <c r="J132" s="199"/>
      <c r="K132" s="193"/>
      <c r="L132" s="193"/>
      <c r="M132" s="199"/>
      <c r="N132" s="193"/>
      <c r="O132" s="199">
        <f t="shared" si="4"/>
        <v>21388.514999999927</v>
      </c>
      <c r="P132" s="199">
        <f t="shared" si="5"/>
        <v>604323.15499999991</v>
      </c>
    </row>
    <row r="133" spans="1:16" s="214" customFormat="1" hidden="1" x14ac:dyDescent="0.15">
      <c r="A133" s="193"/>
      <c r="B133" s="193"/>
      <c r="C133" s="199"/>
      <c r="D133" s="200"/>
      <c r="E133" s="193"/>
      <c r="F133" s="205"/>
      <c r="G133" s="198"/>
      <c r="H133" s="199"/>
      <c r="I133" s="204"/>
      <c r="J133" s="199"/>
      <c r="K133" s="193"/>
      <c r="L133" s="193"/>
      <c r="M133" s="199"/>
      <c r="N133" s="193"/>
      <c r="O133" s="199">
        <f t="shared" si="4"/>
        <v>21388.514999999927</v>
      </c>
      <c r="P133" s="199">
        <f t="shared" si="5"/>
        <v>604323.15499999991</v>
      </c>
    </row>
    <row r="134" spans="1:16" s="214" customFormat="1" hidden="1" x14ac:dyDescent="0.15">
      <c r="A134" s="193"/>
      <c r="B134" s="193"/>
      <c r="C134" s="199"/>
      <c r="D134" s="204"/>
      <c r="E134" s="193"/>
      <c r="F134" s="203"/>
      <c r="G134" s="198"/>
      <c r="H134" s="199"/>
      <c r="I134" s="204"/>
      <c r="J134" s="199"/>
      <c r="K134" s="193"/>
      <c r="L134" s="193"/>
      <c r="M134" s="199"/>
      <c r="N134" s="193"/>
      <c r="O134" s="199">
        <f t="shared" si="4"/>
        <v>21388.514999999927</v>
      </c>
      <c r="P134" s="199">
        <f t="shared" si="5"/>
        <v>604323.15499999991</v>
      </c>
    </row>
    <row r="135" spans="1:16" s="214" customFormat="1" hidden="1" x14ac:dyDescent="0.15">
      <c r="A135" s="193"/>
      <c r="B135" s="193"/>
      <c r="C135" s="199"/>
      <c r="D135" s="204"/>
      <c r="E135" s="193"/>
      <c r="F135" s="193"/>
      <c r="G135" s="198"/>
      <c r="H135" s="199"/>
      <c r="I135" s="204"/>
      <c r="J135" s="199"/>
      <c r="K135" s="193"/>
      <c r="L135" s="193"/>
      <c r="M135" s="199"/>
      <c r="N135" s="193"/>
      <c r="O135" s="199">
        <f t="shared" si="4"/>
        <v>21388.514999999927</v>
      </c>
      <c r="P135" s="199">
        <f t="shared" si="5"/>
        <v>604323.15499999991</v>
      </c>
    </row>
    <row r="136" spans="1:16" s="214" customFormat="1" hidden="1" x14ac:dyDescent="0.15">
      <c r="A136" s="193"/>
      <c r="B136" s="193"/>
      <c r="C136" s="199"/>
      <c r="D136" s="200"/>
      <c r="E136" s="193"/>
      <c r="F136" s="193"/>
      <c r="G136" s="198"/>
      <c r="H136" s="199"/>
      <c r="I136" s="204"/>
      <c r="J136" s="199"/>
      <c r="K136" s="193"/>
      <c r="L136" s="193"/>
      <c r="M136" s="199"/>
      <c r="N136" s="193"/>
      <c r="O136" s="199">
        <f t="shared" si="4"/>
        <v>21388.514999999927</v>
      </c>
      <c r="P136" s="199">
        <f t="shared" si="5"/>
        <v>604323.15499999991</v>
      </c>
    </row>
    <row r="137" spans="1:16" s="214" customFormat="1" hidden="1" x14ac:dyDescent="0.15">
      <c r="A137" s="193"/>
      <c r="B137" s="193"/>
      <c r="C137" s="199"/>
      <c r="D137" s="200"/>
      <c r="E137" s="193"/>
      <c r="F137" s="203"/>
      <c r="G137" s="215"/>
      <c r="H137" s="199"/>
      <c r="I137" s="204"/>
      <c r="J137" s="199"/>
      <c r="K137" s="193"/>
      <c r="L137" s="193"/>
      <c r="M137" s="199"/>
      <c r="N137" s="193"/>
      <c r="O137" s="199">
        <f t="shared" si="4"/>
        <v>21388.514999999927</v>
      </c>
      <c r="P137" s="199">
        <f t="shared" si="5"/>
        <v>604323.15499999991</v>
      </c>
    </row>
    <row r="138" spans="1:16" s="214" customFormat="1" hidden="1" x14ac:dyDescent="0.15">
      <c r="A138" s="193"/>
      <c r="B138" s="193"/>
      <c r="C138" s="199"/>
      <c r="D138" s="200"/>
      <c r="E138" s="193"/>
      <c r="F138" s="203"/>
      <c r="G138" s="215"/>
      <c r="H138" s="199"/>
      <c r="I138" s="200"/>
      <c r="J138" s="199"/>
      <c r="K138" s="193"/>
      <c r="L138" s="193"/>
      <c r="M138" s="199"/>
      <c r="N138" s="193"/>
      <c r="O138" s="199">
        <f t="shared" si="4"/>
        <v>21388.514999999927</v>
      </c>
      <c r="P138" s="199">
        <f t="shared" si="5"/>
        <v>604323.15499999991</v>
      </c>
    </row>
    <row r="139" spans="1:16" hidden="1" x14ac:dyDescent="0.15">
      <c r="A139" s="193"/>
      <c r="B139" s="193"/>
      <c r="C139" s="199"/>
      <c r="D139" s="204"/>
      <c r="E139" s="193"/>
      <c r="F139" s="205"/>
      <c r="G139" s="198"/>
      <c r="H139" s="199"/>
      <c r="I139" s="204"/>
      <c r="J139" s="199"/>
      <c r="K139" s="193"/>
      <c r="L139" s="193"/>
      <c r="M139" s="199"/>
      <c r="N139" s="193"/>
      <c r="O139" s="199">
        <f t="shared" ref="O139:O202" si="6">+O138-J139-M139</f>
        <v>21388.514999999927</v>
      </c>
      <c r="P139" s="199">
        <f t="shared" ref="P139:P202" si="7">P138+H139-J139-M139</f>
        <v>604323.15499999991</v>
      </c>
    </row>
    <row r="140" spans="1:16" hidden="1" x14ac:dyDescent="0.15">
      <c r="A140" s="193"/>
      <c r="B140" s="193"/>
      <c r="C140" s="199"/>
      <c r="D140" s="204"/>
      <c r="E140" s="193"/>
      <c r="F140" s="205"/>
      <c r="G140" s="198"/>
      <c r="H140" s="199"/>
      <c r="I140" s="204"/>
      <c r="J140" s="199"/>
      <c r="K140" s="193"/>
      <c r="L140" s="193"/>
      <c r="M140" s="199"/>
      <c r="N140" s="193"/>
      <c r="O140" s="199">
        <f t="shared" si="6"/>
        <v>21388.514999999927</v>
      </c>
      <c r="P140" s="199">
        <f t="shared" si="7"/>
        <v>604323.15499999991</v>
      </c>
    </row>
    <row r="141" spans="1:16" hidden="1" x14ac:dyDescent="0.15">
      <c r="A141" s="193"/>
      <c r="B141" s="193"/>
      <c r="C141" s="199"/>
      <c r="D141" s="204"/>
      <c r="E141" s="193"/>
      <c r="F141" s="203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6"/>
        <v>21388.514999999927</v>
      </c>
      <c r="P141" s="199">
        <f t="shared" si="7"/>
        <v>604323.15499999991</v>
      </c>
    </row>
    <row r="142" spans="1:16" hidden="1" x14ac:dyDescent="0.15">
      <c r="A142" s="193"/>
      <c r="B142" s="193"/>
      <c r="C142" s="199"/>
      <c r="D142" s="200"/>
      <c r="E142" s="193"/>
      <c r="F142" s="193"/>
      <c r="G142" s="210"/>
      <c r="H142" s="199"/>
      <c r="I142" s="204"/>
      <c r="J142" s="199"/>
      <c r="K142" s="193"/>
      <c r="L142" s="193"/>
      <c r="M142" s="199"/>
      <c r="N142" s="193"/>
      <c r="O142" s="199">
        <f t="shared" si="6"/>
        <v>21388.514999999927</v>
      </c>
      <c r="P142" s="199">
        <f t="shared" si="7"/>
        <v>604323.15499999991</v>
      </c>
    </row>
    <row r="143" spans="1:16" hidden="1" x14ac:dyDescent="0.15">
      <c r="A143" s="193"/>
      <c r="B143" s="193"/>
      <c r="C143" s="199"/>
      <c r="D143" s="204"/>
      <c r="E143" s="193"/>
      <c r="F143" s="193"/>
      <c r="G143" s="210"/>
      <c r="H143" s="199"/>
      <c r="I143" s="204"/>
      <c r="J143" s="199"/>
      <c r="K143" s="193"/>
      <c r="L143" s="193"/>
      <c r="M143" s="199"/>
      <c r="N143" s="193"/>
      <c r="O143" s="199">
        <f t="shared" si="6"/>
        <v>21388.514999999927</v>
      </c>
      <c r="P143" s="199">
        <f t="shared" si="7"/>
        <v>604323.15499999991</v>
      </c>
    </row>
    <row r="144" spans="1:16" hidden="1" x14ac:dyDescent="0.15">
      <c r="A144" s="193"/>
      <c r="B144" s="193"/>
      <c r="C144" s="199"/>
      <c r="D144" s="200"/>
      <c r="E144" s="193"/>
      <c r="F144" s="203"/>
      <c r="G144" s="198"/>
      <c r="H144" s="199"/>
      <c r="I144" s="204"/>
      <c r="J144" s="199"/>
      <c r="K144" s="193"/>
      <c r="L144" s="193"/>
      <c r="M144" s="199"/>
      <c r="N144" s="193"/>
      <c r="O144" s="199">
        <f t="shared" si="6"/>
        <v>21388.514999999927</v>
      </c>
      <c r="P144" s="199">
        <f t="shared" si="7"/>
        <v>604323.15499999991</v>
      </c>
    </row>
    <row r="145" spans="1:16" hidden="1" x14ac:dyDescent="0.15">
      <c r="A145" s="193"/>
      <c r="B145" s="193"/>
      <c r="C145" s="199"/>
      <c r="D145" s="204"/>
      <c r="E145" s="193"/>
      <c r="F145" s="193"/>
      <c r="G145" s="210"/>
      <c r="H145" s="199"/>
      <c r="I145" s="204"/>
      <c r="J145" s="199"/>
      <c r="K145" s="211"/>
      <c r="L145" s="193"/>
      <c r="M145" s="199"/>
      <c r="N145" s="193"/>
      <c r="O145" s="199">
        <f t="shared" si="6"/>
        <v>21388.514999999927</v>
      </c>
      <c r="P145" s="199">
        <f t="shared" si="7"/>
        <v>604323.15499999991</v>
      </c>
    </row>
    <row r="146" spans="1:16" hidden="1" x14ac:dyDescent="0.15">
      <c r="A146" s="193"/>
      <c r="B146" s="193"/>
      <c r="C146" s="199"/>
      <c r="D146" s="200"/>
      <c r="E146" s="193"/>
      <c r="F146" s="193"/>
      <c r="G146" s="216"/>
      <c r="H146" s="199"/>
      <c r="I146" s="204"/>
      <c r="J146" s="199"/>
      <c r="K146" s="193"/>
      <c r="L146" s="193"/>
      <c r="M146" s="199"/>
      <c r="N146" s="193"/>
      <c r="O146" s="199">
        <f t="shared" si="6"/>
        <v>21388.514999999927</v>
      </c>
      <c r="P146" s="199">
        <f t="shared" si="7"/>
        <v>604323.15499999991</v>
      </c>
    </row>
    <row r="147" spans="1:16" hidden="1" x14ac:dyDescent="0.15">
      <c r="A147" s="193"/>
      <c r="B147" s="193"/>
      <c r="C147" s="199"/>
      <c r="D147" s="204"/>
      <c r="E147" s="193"/>
      <c r="F147" s="203"/>
      <c r="G147" s="215"/>
      <c r="H147" s="199"/>
      <c r="I147" s="204"/>
      <c r="J147" s="199"/>
      <c r="K147" s="193"/>
      <c r="L147" s="193"/>
      <c r="M147" s="199"/>
      <c r="N147" s="193"/>
      <c r="O147" s="199">
        <f t="shared" si="6"/>
        <v>21388.514999999927</v>
      </c>
      <c r="P147" s="199">
        <f t="shared" si="7"/>
        <v>604323.15499999991</v>
      </c>
    </row>
    <row r="148" spans="1:16" hidden="1" x14ac:dyDescent="0.15">
      <c r="A148" s="193"/>
      <c r="B148" s="193"/>
      <c r="C148" s="199"/>
      <c r="D148" s="204"/>
      <c r="E148" s="193"/>
      <c r="F148" s="193"/>
      <c r="G148" s="210"/>
      <c r="H148" s="199"/>
      <c r="I148" s="204"/>
      <c r="J148" s="199"/>
      <c r="K148" s="193"/>
      <c r="L148" s="193"/>
      <c r="M148" s="199"/>
      <c r="N148" s="193"/>
      <c r="O148" s="199">
        <f t="shared" si="6"/>
        <v>21388.514999999927</v>
      </c>
      <c r="P148" s="199">
        <f t="shared" si="7"/>
        <v>604323.15499999991</v>
      </c>
    </row>
    <row r="149" spans="1:16" hidden="1" x14ac:dyDescent="0.15">
      <c r="A149" s="193"/>
      <c r="B149" s="193"/>
      <c r="C149" s="199"/>
      <c r="D149" s="204"/>
      <c r="E149" s="193"/>
      <c r="F149" s="193"/>
      <c r="G149" s="210"/>
      <c r="H149" s="199"/>
      <c r="I149" s="204"/>
      <c r="J149" s="199"/>
      <c r="K149" s="193"/>
      <c r="L149" s="193"/>
      <c r="M149" s="199"/>
      <c r="N149" s="193"/>
      <c r="O149" s="199">
        <f t="shared" si="6"/>
        <v>21388.514999999927</v>
      </c>
      <c r="P149" s="199">
        <f t="shared" si="7"/>
        <v>604323.15499999991</v>
      </c>
    </row>
    <row r="150" spans="1:16" hidden="1" x14ac:dyDescent="0.15">
      <c r="A150" s="193"/>
      <c r="B150" s="193"/>
      <c r="C150" s="199"/>
      <c r="D150" s="204"/>
      <c r="E150" s="193"/>
      <c r="F150" s="203"/>
      <c r="G150" s="198"/>
      <c r="H150" s="199"/>
      <c r="I150" s="204"/>
      <c r="J150" s="199"/>
      <c r="K150" s="193"/>
      <c r="L150" s="193"/>
      <c r="M150" s="199"/>
      <c r="N150" s="193"/>
      <c r="O150" s="199">
        <f t="shared" si="6"/>
        <v>21388.514999999927</v>
      </c>
      <c r="P150" s="199">
        <f t="shared" si="7"/>
        <v>604323.15499999991</v>
      </c>
    </row>
    <row r="151" spans="1:16" hidden="1" x14ac:dyDescent="0.15">
      <c r="A151" s="193"/>
      <c r="B151" s="193"/>
      <c r="C151" s="199"/>
      <c r="D151" s="200"/>
      <c r="E151" s="193"/>
      <c r="F151" s="193"/>
      <c r="G151" s="210"/>
      <c r="H151" s="199"/>
      <c r="I151" s="204"/>
      <c r="J151" s="199"/>
      <c r="K151" s="193"/>
      <c r="L151" s="193"/>
      <c r="M151" s="199"/>
      <c r="N151" s="193"/>
      <c r="O151" s="199">
        <f t="shared" si="6"/>
        <v>21388.514999999927</v>
      </c>
      <c r="P151" s="199">
        <f t="shared" si="7"/>
        <v>604323.15499999991</v>
      </c>
    </row>
    <row r="152" spans="1:16" hidden="1" x14ac:dyDescent="0.15">
      <c r="A152" s="193"/>
      <c r="B152" s="193"/>
      <c r="C152" s="199"/>
      <c r="D152" s="204"/>
      <c r="E152" s="193"/>
      <c r="F152" s="193"/>
      <c r="G152" s="210"/>
      <c r="H152" s="199"/>
      <c r="I152" s="204"/>
      <c r="J152" s="199"/>
      <c r="K152" s="211"/>
      <c r="L152" s="193"/>
      <c r="M152" s="199"/>
      <c r="N152" s="193"/>
      <c r="O152" s="199">
        <f t="shared" si="6"/>
        <v>21388.514999999927</v>
      </c>
      <c r="P152" s="199">
        <f t="shared" si="7"/>
        <v>604323.15499999991</v>
      </c>
    </row>
    <row r="153" spans="1:16" hidden="1" x14ac:dyDescent="0.15">
      <c r="A153" s="193"/>
      <c r="B153" s="193"/>
      <c r="C153" s="199"/>
      <c r="D153" s="204"/>
      <c r="E153" s="193"/>
      <c r="F153" s="193"/>
      <c r="G153" s="210"/>
      <c r="H153" s="199"/>
      <c r="I153" s="204"/>
      <c r="J153" s="199"/>
      <c r="K153" s="211"/>
      <c r="L153" s="193"/>
      <c r="M153" s="199"/>
      <c r="N153" s="193"/>
      <c r="O153" s="199">
        <f t="shared" si="6"/>
        <v>21388.514999999927</v>
      </c>
      <c r="P153" s="199">
        <f t="shared" si="7"/>
        <v>604323.15499999991</v>
      </c>
    </row>
    <row r="154" spans="1:16" hidden="1" x14ac:dyDescent="0.15">
      <c r="A154" s="193"/>
      <c r="B154" s="193"/>
      <c r="C154" s="199"/>
      <c r="D154" s="200"/>
      <c r="E154" s="193"/>
      <c r="F154" s="205"/>
      <c r="G154" s="198"/>
      <c r="H154" s="199"/>
      <c r="I154" s="204"/>
      <c r="J154" s="199"/>
      <c r="K154" s="193"/>
      <c r="L154" s="193"/>
      <c r="M154" s="199"/>
      <c r="N154" s="193"/>
      <c r="O154" s="199">
        <f t="shared" si="6"/>
        <v>21388.514999999927</v>
      </c>
      <c r="P154" s="199">
        <f t="shared" si="7"/>
        <v>604323.15499999991</v>
      </c>
    </row>
    <row r="155" spans="1:16" hidden="1" x14ac:dyDescent="0.15">
      <c r="A155" s="193"/>
      <c r="B155" s="193"/>
      <c r="C155" s="199"/>
      <c r="D155" s="204"/>
      <c r="E155" s="193"/>
      <c r="F155" s="205"/>
      <c r="G155" s="198"/>
      <c r="H155" s="199"/>
      <c r="I155" s="204"/>
      <c r="J155" s="199"/>
      <c r="K155" s="193"/>
      <c r="L155" s="193"/>
      <c r="M155" s="199"/>
      <c r="N155" s="193"/>
      <c r="O155" s="199">
        <f t="shared" si="6"/>
        <v>21388.514999999927</v>
      </c>
      <c r="P155" s="199">
        <f t="shared" si="7"/>
        <v>604323.15499999991</v>
      </c>
    </row>
    <row r="156" spans="1:16" hidden="1" x14ac:dyDescent="0.15">
      <c r="A156" s="193"/>
      <c r="B156" s="193"/>
      <c r="C156" s="199"/>
      <c r="D156" s="204"/>
      <c r="E156" s="193"/>
      <c r="F156" s="205"/>
      <c r="G156" s="198"/>
      <c r="H156" s="199"/>
      <c r="I156" s="204"/>
      <c r="J156" s="199"/>
      <c r="K156" s="193"/>
      <c r="L156" s="193"/>
      <c r="M156" s="199"/>
      <c r="N156" s="193"/>
      <c r="O156" s="199">
        <f t="shared" si="6"/>
        <v>21388.514999999927</v>
      </c>
      <c r="P156" s="199">
        <f t="shared" si="7"/>
        <v>604323.15499999991</v>
      </c>
    </row>
    <row r="157" spans="1:16" hidden="1" x14ac:dyDescent="0.15">
      <c r="A157" s="193"/>
      <c r="B157" s="193"/>
      <c r="C157" s="199"/>
      <c r="D157" s="204"/>
      <c r="E157" s="193"/>
      <c r="F157" s="205"/>
      <c r="G157" s="198"/>
      <c r="H157" s="199"/>
      <c r="I157" s="204"/>
      <c r="J157" s="199"/>
      <c r="K157" s="193"/>
      <c r="L157" s="193"/>
      <c r="M157" s="199"/>
      <c r="N157" s="193"/>
      <c r="O157" s="199">
        <f t="shared" si="6"/>
        <v>21388.514999999927</v>
      </c>
      <c r="P157" s="199">
        <f t="shared" si="7"/>
        <v>604323.15499999991</v>
      </c>
    </row>
    <row r="158" spans="1:16" hidden="1" x14ac:dyDescent="0.15">
      <c r="A158" s="193"/>
      <c r="B158" s="193"/>
      <c r="C158" s="199"/>
      <c r="D158" s="204"/>
      <c r="E158" s="193"/>
      <c r="F158" s="205"/>
      <c r="G158" s="198"/>
      <c r="H158" s="199"/>
      <c r="I158" s="200"/>
      <c r="J158" s="199"/>
      <c r="K158" s="193"/>
      <c r="L158" s="193"/>
      <c r="M158" s="199"/>
      <c r="N158" s="193"/>
      <c r="O158" s="199">
        <f t="shared" si="6"/>
        <v>21388.514999999927</v>
      </c>
      <c r="P158" s="199">
        <f t="shared" si="7"/>
        <v>604323.15499999991</v>
      </c>
    </row>
    <row r="159" spans="1:16" hidden="1" x14ac:dyDescent="0.15">
      <c r="A159" s="193"/>
      <c r="B159" s="193"/>
      <c r="C159" s="199"/>
      <c r="D159" s="204"/>
      <c r="E159" s="193"/>
      <c r="F159" s="205"/>
      <c r="G159" s="198"/>
      <c r="H159" s="199"/>
      <c r="I159" s="204"/>
      <c r="J159" s="199"/>
      <c r="K159" s="193"/>
      <c r="L159" s="193"/>
      <c r="M159" s="199"/>
      <c r="N159" s="193"/>
      <c r="O159" s="199">
        <f t="shared" si="6"/>
        <v>21388.514999999927</v>
      </c>
      <c r="P159" s="199">
        <f t="shared" si="7"/>
        <v>604323.15499999991</v>
      </c>
    </row>
    <row r="160" spans="1:16" hidden="1" x14ac:dyDescent="0.15">
      <c r="A160" s="193"/>
      <c r="B160" s="193"/>
      <c r="C160" s="199"/>
      <c r="D160" s="204"/>
      <c r="E160" s="193"/>
      <c r="F160" s="217"/>
      <c r="G160" s="198"/>
      <c r="H160" s="199"/>
      <c r="I160" s="204"/>
      <c r="J160" s="199"/>
      <c r="K160" s="193"/>
      <c r="L160" s="193"/>
      <c r="M160" s="199"/>
      <c r="N160" s="193"/>
      <c r="O160" s="199">
        <f t="shared" si="6"/>
        <v>21388.514999999927</v>
      </c>
      <c r="P160" s="199">
        <f t="shared" si="7"/>
        <v>604323.15499999991</v>
      </c>
    </row>
    <row r="161" spans="1:16" hidden="1" x14ac:dyDescent="0.15">
      <c r="A161" s="193"/>
      <c r="B161" s="193"/>
      <c r="C161" s="199"/>
      <c r="D161" s="204"/>
      <c r="E161" s="193"/>
      <c r="F161" s="217"/>
      <c r="G161" s="198"/>
      <c r="H161" s="199"/>
      <c r="I161" s="200"/>
      <c r="J161" s="199"/>
      <c r="K161" s="193"/>
      <c r="L161" s="193"/>
      <c r="M161" s="199"/>
      <c r="N161" s="193"/>
      <c r="O161" s="199">
        <f t="shared" si="6"/>
        <v>21388.514999999927</v>
      </c>
      <c r="P161" s="199">
        <f t="shared" si="7"/>
        <v>604323.15499999991</v>
      </c>
    </row>
    <row r="162" spans="1:16" hidden="1" x14ac:dyDescent="0.15">
      <c r="A162" s="193"/>
      <c r="B162" s="193"/>
      <c r="C162" s="199"/>
      <c r="D162" s="204"/>
      <c r="E162" s="193"/>
      <c r="F162" s="205"/>
      <c r="G162" s="198"/>
      <c r="H162" s="199"/>
      <c r="I162" s="204"/>
      <c r="J162" s="199"/>
      <c r="K162" s="193"/>
      <c r="L162" s="193"/>
      <c r="M162" s="199"/>
      <c r="N162" s="193"/>
      <c r="O162" s="199">
        <f t="shared" si="6"/>
        <v>21388.514999999927</v>
      </c>
      <c r="P162" s="199">
        <f t="shared" si="7"/>
        <v>604323.15499999991</v>
      </c>
    </row>
    <row r="163" spans="1:16" hidden="1" x14ac:dyDescent="0.15">
      <c r="A163" s="193"/>
      <c r="B163" s="193"/>
      <c r="C163" s="199"/>
      <c r="D163" s="200"/>
      <c r="E163" s="193"/>
      <c r="F163" s="203"/>
      <c r="G163" s="215"/>
      <c r="H163" s="199"/>
      <c r="I163" s="204"/>
      <c r="J163" s="199"/>
      <c r="K163" s="193"/>
      <c r="L163" s="193"/>
      <c r="M163" s="199"/>
      <c r="N163" s="193"/>
      <c r="O163" s="199">
        <f t="shared" si="6"/>
        <v>21388.514999999927</v>
      </c>
      <c r="P163" s="199">
        <f t="shared" si="7"/>
        <v>604323.15499999991</v>
      </c>
    </row>
    <row r="164" spans="1:16" hidden="1" x14ac:dyDescent="0.15">
      <c r="A164" s="193"/>
      <c r="B164" s="193"/>
      <c r="C164" s="199"/>
      <c r="D164" s="204"/>
      <c r="E164" s="193"/>
      <c r="F164" s="203"/>
      <c r="G164" s="215"/>
      <c r="H164" s="199"/>
      <c r="I164" s="204"/>
      <c r="J164" s="199"/>
      <c r="K164" s="193"/>
      <c r="L164" s="193"/>
      <c r="M164" s="199"/>
      <c r="N164" s="193"/>
      <c r="O164" s="199">
        <f t="shared" si="6"/>
        <v>21388.514999999927</v>
      </c>
      <c r="P164" s="199">
        <f t="shared" si="7"/>
        <v>604323.15499999991</v>
      </c>
    </row>
    <row r="165" spans="1:16" hidden="1" x14ac:dyDescent="0.15">
      <c r="A165" s="193"/>
      <c r="B165" s="193"/>
      <c r="C165" s="199"/>
      <c r="D165" s="204"/>
      <c r="E165" s="193"/>
      <c r="F165" s="203"/>
      <c r="G165" s="215"/>
      <c r="H165" s="199"/>
      <c r="I165" s="204"/>
      <c r="J165" s="199"/>
      <c r="K165" s="193"/>
      <c r="L165" s="193"/>
      <c r="M165" s="199"/>
      <c r="N165" s="193"/>
      <c r="O165" s="199">
        <f t="shared" si="6"/>
        <v>21388.514999999927</v>
      </c>
      <c r="P165" s="199">
        <f t="shared" si="7"/>
        <v>604323.15499999991</v>
      </c>
    </row>
    <row r="166" spans="1:16" hidden="1" x14ac:dyDescent="0.15">
      <c r="A166" s="193"/>
      <c r="B166" s="193"/>
      <c r="C166" s="199"/>
      <c r="D166" s="204"/>
      <c r="E166" s="193"/>
      <c r="F166" s="203"/>
      <c r="G166" s="215"/>
      <c r="H166" s="199"/>
      <c r="I166" s="204"/>
      <c r="J166" s="199"/>
      <c r="K166" s="193"/>
      <c r="L166" s="193"/>
      <c r="M166" s="199"/>
      <c r="N166" s="193"/>
      <c r="O166" s="199">
        <f t="shared" si="6"/>
        <v>21388.514999999927</v>
      </c>
      <c r="P166" s="199">
        <f t="shared" si="7"/>
        <v>604323.15499999991</v>
      </c>
    </row>
    <row r="167" spans="1:16" hidden="1" x14ac:dyDescent="0.15">
      <c r="A167" s="193"/>
      <c r="B167" s="193"/>
      <c r="C167" s="199"/>
      <c r="D167" s="204"/>
      <c r="E167" s="193"/>
      <c r="F167" s="193"/>
      <c r="G167" s="210"/>
      <c r="H167" s="199"/>
      <c r="I167" s="204"/>
      <c r="J167" s="199"/>
      <c r="K167" s="205"/>
      <c r="L167" s="193"/>
      <c r="M167" s="199"/>
      <c r="N167" s="193"/>
      <c r="O167" s="199">
        <f t="shared" si="6"/>
        <v>21388.514999999927</v>
      </c>
      <c r="P167" s="199">
        <f t="shared" si="7"/>
        <v>604323.15499999991</v>
      </c>
    </row>
    <row r="168" spans="1:16" hidden="1" x14ac:dyDescent="0.15">
      <c r="A168" s="193"/>
      <c r="B168" s="193"/>
      <c r="C168" s="199"/>
      <c r="D168" s="204"/>
      <c r="E168" s="193"/>
      <c r="F168" s="217"/>
      <c r="G168" s="218"/>
      <c r="H168" s="199"/>
      <c r="I168" s="204"/>
      <c r="J168" s="199"/>
      <c r="K168" s="193"/>
      <c r="L168" s="193"/>
      <c r="M168" s="199"/>
      <c r="N168" s="193"/>
      <c r="O168" s="199">
        <f t="shared" si="6"/>
        <v>21388.514999999927</v>
      </c>
      <c r="P168" s="199">
        <f t="shared" si="7"/>
        <v>604323.15499999991</v>
      </c>
    </row>
    <row r="169" spans="1:16" hidden="1" x14ac:dyDescent="0.15">
      <c r="A169" s="193"/>
      <c r="B169" s="193"/>
      <c r="C169" s="199"/>
      <c r="D169" s="204"/>
      <c r="E169" s="193"/>
      <c r="F169" s="193"/>
      <c r="G169" s="210"/>
      <c r="H169" s="199"/>
      <c r="I169" s="204"/>
      <c r="J169" s="199"/>
      <c r="K169" s="193"/>
      <c r="L169" s="193"/>
      <c r="M169" s="199"/>
      <c r="N169" s="193"/>
      <c r="O169" s="199">
        <f t="shared" si="6"/>
        <v>21388.514999999927</v>
      </c>
      <c r="P169" s="199">
        <f t="shared" si="7"/>
        <v>604323.15499999991</v>
      </c>
    </row>
    <row r="170" spans="1:16" hidden="1" x14ac:dyDescent="0.15">
      <c r="A170" s="193"/>
      <c r="B170" s="193"/>
      <c r="C170" s="199"/>
      <c r="D170" s="204"/>
      <c r="E170" s="193"/>
      <c r="F170" s="193"/>
      <c r="G170" s="210"/>
      <c r="H170" s="199"/>
      <c r="I170" s="204"/>
      <c r="J170" s="199"/>
      <c r="K170" s="193"/>
      <c r="L170" s="193"/>
      <c r="M170" s="199"/>
      <c r="N170" s="193"/>
      <c r="O170" s="199">
        <f t="shared" si="6"/>
        <v>21388.514999999927</v>
      </c>
      <c r="P170" s="199">
        <f t="shared" si="7"/>
        <v>604323.15499999991</v>
      </c>
    </row>
    <row r="171" spans="1:16" hidden="1" x14ac:dyDescent="0.15">
      <c r="A171" s="193"/>
      <c r="B171" s="193"/>
      <c r="C171" s="199"/>
      <c r="D171" s="204"/>
      <c r="E171" s="193"/>
      <c r="F171" s="193"/>
      <c r="G171" s="210"/>
      <c r="H171" s="199"/>
      <c r="I171" s="204"/>
      <c r="J171" s="199"/>
      <c r="K171" s="193"/>
      <c r="L171" s="193"/>
      <c r="M171" s="199"/>
      <c r="N171" s="193"/>
      <c r="O171" s="199">
        <f t="shared" si="6"/>
        <v>21388.514999999927</v>
      </c>
      <c r="P171" s="199">
        <f t="shared" si="7"/>
        <v>604323.15499999991</v>
      </c>
    </row>
    <row r="172" spans="1:16" hidden="1" x14ac:dyDescent="0.15">
      <c r="A172" s="193"/>
      <c r="B172" s="193"/>
      <c r="C172" s="199"/>
      <c r="D172" s="204"/>
      <c r="E172" s="193"/>
      <c r="F172" s="203"/>
      <c r="G172" s="218"/>
      <c r="H172" s="199"/>
      <c r="I172" s="204"/>
      <c r="J172" s="199"/>
      <c r="K172" s="193"/>
      <c r="L172" s="193"/>
      <c r="M172" s="199"/>
      <c r="N172" s="193"/>
      <c r="O172" s="199">
        <f t="shared" si="6"/>
        <v>21388.514999999927</v>
      </c>
      <c r="P172" s="199">
        <f t="shared" si="7"/>
        <v>604323.15499999991</v>
      </c>
    </row>
    <row r="173" spans="1:16" hidden="1" x14ac:dyDescent="0.15">
      <c r="A173" s="193"/>
      <c r="B173" s="193"/>
      <c r="C173" s="199"/>
      <c r="D173" s="204"/>
      <c r="E173" s="193"/>
      <c r="F173" s="205"/>
      <c r="G173" s="198"/>
      <c r="H173" s="199"/>
      <c r="I173" s="204"/>
      <c r="J173" s="199"/>
      <c r="K173" s="205"/>
      <c r="L173" s="193"/>
      <c r="M173" s="199"/>
      <c r="N173" s="193"/>
      <c r="O173" s="199">
        <f t="shared" si="6"/>
        <v>21388.514999999927</v>
      </c>
      <c r="P173" s="199">
        <f t="shared" si="7"/>
        <v>604323.15499999991</v>
      </c>
    </row>
    <row r="174" spans="1:16" hidden="1" x14ac:dyDescent="0.15">
      <c r="A174" s="193"/>
      <c r="B174" s="193"/>
      <c r="C174" s="199"/>
      <c r="D174" s="204"/>
      <c r="E174" s="193"/>
      <c r="F174" s="205"/>
      <c r="G174" s="198"/>
      <c r="H174" s="199"/>
      <c r="I174" s="204"/>
      <c r="J174" s="199"/>
      <c r="K174" s="193"/>
      <c r="L174" s="193"/>
      <c r="M174" s="199"/>
      <c r="N174" s="205"/>
      <c r="O174" s="199">
        <f t="shared" si="6"/>
        <v>21388.514999999927</v>
      </c>
      <c r="P174" s="199">
        <f t="shared" si="7"/>
        <v>604323.15499999991</v>
      </c>
    </row>
    <row r="175" spans="1:16" hidden="1" x14ac:dyDescent="0.15">
      <c r="A175" s="193"/>
      <c r="B175" s="193"/>
      <c r="C175" s="199"/>
      <c r="D175" s="204"/>
      <c r="E175" s="193"/>
      <c r="F175" s="217"/>
      <c r="G175" s="218"/>
      <c r="H175" s="199"/>
      <c r="I175" s="204"/>
      <c r="J175" s="199"/>
      <c r="K175" s="193"/>
      <c r="L175" s="193"/>
      <c r="M175" s="199"/>
      <c r="N175" s="193"/>
      <c r="O175" s="199">
        <f t="shared" si="6"/>
        <v>21388.514999999927</v>
      </c>
      <c r="P175" s="199">
        <f t="shared" si="7"/>
        <v>604323.15499999991</v>
      </c>
    </row>
    <row r="176" spans="1:16" hidden="1" x14ac:dyDescent="0.15">
      <c r="A176" s="193"/>
      <c r="B176" s="193"/>
      <c r="C176" s="199"/>
      <c r="D176" s="204"/>
      <c r="E176" s="193"/>
      <c r="F176" s="207"/>
      <c r="G176" s="198"/>
      <c r="H176" s="199"/>
      <c r="I176" s="204"/>
      <c r="J176" s="199"/>
      <c r="K176" s="203"/>
      <c r="L176" s="193"/>
      <c r="M176" s="199"/>
      <c r="N176" s="193"/>
      <c r="O176" s="199">
        <f t="shared" si="6"/>
        <v>21388.514999999927</v>
      </c>
      <c r="P176" s="199">
        <f t="shared" si="7"/>
        <v>604323.15499999991</v>
      </c>
    </row>
    <row r="177" spans="1:16" hidden="1" x14ac:dyDescent="0.15">
      <c r="A177" s="193"/>
      <c r="B177" s="193"/>
      <c r="C177" s="199"/>
      <c r="D177" s="204"/>
      <c r="E177" s="193"/>
      <c r="F177" s="207"/>
      <c r="G177" s="198"/>
      <c r="H177" s="199"/>
      <c r="I177" s="204"/>
      <c r="J177" s="199"/>
      <c r="K177" s="203"/>
      <c r="L177" s="193"/>
      <c r="M177" s="199"/>
      <c r="N177" s="203"/>
      <c r="O177" s="199">
        <f t="shared" si="6"/>
        <v>21388.514999999927</v>
      </c>
      <c r="P177" s="199">
        <f t="shared" si="7"/>
        <v>604323.15499999991</v>
      </c>
    </row>
    <row r="178" spans="1:16" hidden="1" x14ac:dyDescent="0.15">
      <c r="A178" s="193"/>
      <c r="B178" s="193"/>
      <c r="C178" s="199"/>
      <c r="D178" s="204"/>
      <c r="E178" s="193"/>
      <c r="F178" s="207"/>
      <c r="G178" s="198"/>
      <c r="H178" s="199"/>
      <c r="I178" s="204"/>
      <c r="J178" s="199"/>
      <c r="K178" s="203"/>
      <c r="L178" s="193"/>
      <c r="M178" s="199"/>
      <c r="N178" s="203"/>
      <c r="O178" s="199">
        <f t="shared" si="6"/>
        <v>21388.514999999927</v>
      </c>
      <c r="P178" s="199">
        <f t="shared" si="7"/>
        <v>604323.15499999991</v>
      </c>
    </row>
    <row r="179" spans="1:16" hidden="1" x14ac:dyDescent="0.15">
      <c r="A179" s="193"/>
      <c r="B179" s="193"/>
      <c r="C179" s="199"/>
      <c r="D179" s="204"/>
      <c r="E179" s="193"/>
      <c r="F179" s="207"/>
      <c r="G179" s="198"/>
      <c r="H179" s="199"/>
      <c r="I179" s="204"/>
      <c r="J179" s="199"/>
      <c r="K179" s="193"/>
      <c r="L179" s="193"/>
      <c r="M179" s="199"/>
      <c r="N179" s="203"/>
      <c r="O179" s="199">
        <f t="shared" si="6"/>
        <v>21388.514999999927</v>
      </c>
      <c r="P179" s="199">
        <f t="shared" si="7"/>
        <v>604323.15499999991</v>
      </c>
    </row>
    <row r="180" spans="1:16" hidden="1" x14ac:dyDescent="0.15">
      <c r="A180" s="193"/>
      <c r="B180" s="193"/>
      <c r="C180" s="199"/>
      <c r="D180" s="204"/>
      <c r="E180" s="193"/>
      <c r="F180" s="217"/>
      <c r="G180" s="218"/>
      <c r="H180" s="199"/>
      <c r="I180" s="204"/>
      <c r="J180" s="199"/>
      <c r="K180" s="203"/>
      <c r="L180" s="193"/>
      <c r="M180" s="199"/>
      <c r="N180" s="203"/>
      <c r="O180" s="199">
        <f t="shared" si="6"/>
        <v>21388.514999999927</v>
      </c>
      <c r="P180" s="199">
        <f t="shared" si="7"/>
        <v>604323.15499999991</v>
      </c>
    </row>
    <row r="181" spans="1:16" hidden="1" x14ac:dyDescent="0.15">
      <c r="A181" s="193"/>
      <c r="B181" s="193"/>
      <c r="C181" s="199"/>
      <c r="D181" s="204"/>
      <c r="E181" s="193"/>
      <c r="F181" s="193"/>
      <c r="G181" s="210"/>
      <c r="H181" s="199"/>
      <c r="I181" s="204"/>
      <c r="J181" s="199"/>
      <c r="K181" s="205"/>
      <c r="L181" s="193"/>
      <c r="M181" s="199"/>
      <c r="N181" s="203"/>
      <c r="O181" s="199">
        <f t="shared" si="6"/>
        <v>21388.514999999927</v>
      </c>
      <c r="P181" s="199">
        <f t="shared" si="7"/>
        <v>604323.15499999991</v>
      </c>
    </row>
    <row r="182" spans="1:16" hidden="1" x14ac:dyDescent="0.15">
      <c r="A182" s="193"/>
      <c r="B182" s="193"/>
      <c r="C182" s="199"/>
      <c r="D182" s="204"/>
      <c r="E182" s="193"/>
      <c r="F182" s="193"/>
      <c r="G182" s="210"/>
      <c r="H182" s="199"/>
      <c r="I182" s="204"/>
      <c r="J182" s="199"/>
      <c r="K182" s="205"/>
      <c r="L182" s="193"/>
      <c r="M182" s="199"/>
      <c r="N182" s="203"/>
      <c r="O182" s="199">
        <f t="shared" si="6"/>
        <v>21388.514999999927</v>
      </c>
      <c r="P182" s="199">
        <f t="shared" si="7"/>
        <v>604323.15499999991</v>
      </c>
    </row>
    <row r="183" spans="1:16" hidden="1" x14ac:dyDescent="0.15">
      <c r="A183" s="193"/>
      <c r="B183" s="193"/>
      <c r="C183" s="199"/>
      <c r="D183" s="204"/>
      <c r="E183" s="193"/>
      <c r="F183" s="205"/>
      <c r="G183" s="218"/>
      <c r="H183" s="199"/>
      <c r="I183" s="204"/>
      <c r="J183" s="199"/>
      <c r="K183" s="203"/>
      <c r="L183" s="193"/>
      <c r="M183" s="199"/>
      <c r="N183" s="203"/>
      <c r="O183" s="199">
        <f t="shared" si="6"/>
        <v>21388.514999999927</v>
      </c>
      <c r="P183" s="199">
        <f t="shared" si="7"/>
        <v>604323.15499999991</v>
      </c>
    </row>
    <row r="184" spans="1:16" hidden="1" x14ac:dyDescent="0.15">
      <c r="A184" s="193"/>
      <c r="B184" s="193"/>
      <c r="C184" s="199"/>
      <c r="D184" s="204"/>
      <c r="E184" s="193"/>
      <c r="F184" s="205"/>
      <c r="G184" s="198"/>
      <c r="H184" s="199"/>
      <c r="I184" s="204"/>
      <c r="J184" s="199"/>
      <c r="K184" s="193"/>
      <c r="L184" s="193"/>
      <c r="M184" s="199"/>
      <c r="N184" s="203"/>
      <c r="O184" s="199">
        <f t="shared" si="6"/>
        <v>21388.514999999927</v>
      </c>
      <c r="P184" s="199">
        <f t="shared" si="7"/>
        <v>604323.15499999991</v>
      </c>
    </row>
    <row r="185" spans="1:16" hidden="1" x14ac:dyDescent="0.15">
      <c r="A185" s="193"/>
      <c r="B185" s="193"/>
      <c r="C185" s="199"/>
      <c r="D185" s="204"/>
      <c r="E185" s="193"/>
      <c r="F185" s="205"/>
      <c r="G185" s="198"/>
      <c r="H185" s="199"/>
      <c r="I185" s="204"/>
      <c r="J185" s="199"/>
      <c r="K185" s="193"/>
      <c r="L185" s="193"/>
      <c r="M185" s="199"/>
      <c r="N185" s="193"/>
      <c r="O185" s="199">
        <f t="shared" si="6"/>
        <v>21388.514999999927</v>
      </c>
      <c r="P185" s="199">
        <f t="shared" si="7"/>
        <v>604323.15499999991</v>
      </c>
    </row>
    <row r="186" spans="1:16" hidden="1" x14ac:dyDescent="0.15">
      <c r="A186" s="193"/>
      <c r="B186" s="193"/>
      <c r="C186" s="199"/>
      <c r="D186" s="204"/>
      <c r="E186" s="193"/>
      <c r="F186" s="217"/>
      <c r="G186" s="218"/>
      <c r="H186" s="199"/>
      <c r="I186" s="204"/>
      <c r="J186" s="199"/>
      <c r="K186" s="203"/>
      <c r="L186" s="193"/>
      <c r="M186" s="199"/>
      <c r="N186" s="203"/>
      <c r="O186" s="199">
        <f t="shared" si="6"/>
        <v>21388.514999999927</v>
      </c>
      <c r="P186" s="199">
        <f t="shared" si="7"/>
        <v>604323.15499999991</v>
      </c>
    </row>
    <row r="187" spans="1:16" hidden="1" x14ac:dyDescent="0.15">
      <c r="A187" s="193"/>
      <c r="B187" s="193"/>
      <c r="C187" s="199"/>
      <c r="D187" s="204"/>
      <c r="E187" s="193"/>
      <c r="F187" s="217"/>
      <c r="G187" s="215"/>
      <c r="H187" s="199"/>
      <c r="I187" s="204"/>
      <c r="J187" s="199"/>
      <c r="K187" s="203"/>
      <c r="L187" s="193"/>
      <c r="M187" s="199"/>
      <c r="N187" s="203"/>
      <c r="O187" s="199">
        <f t="shared" si="6"/>
        <v>21388.514999999927</v>
      </c>
      <c r="P187" s="199">
        <f t="shared" si="7"/>
        <v>604323.15499999991</v>
      </c>
    </row>
    <row r="188" spans="1:16" hidden="1" x14ac:dyDescent="0.15">
      <c r="A188" s="193"/>
      <c r="B188" s="193"/>
      <c r="C188" s="199"/>
      <c r="D188" s="204"/>
      <c r="E188" s="193"/>
      <c r="F188" s="217"/>
      <c r="G188" s="215"/>
      <c r="H188" s="199"/>
      <c r="I188" s="204"/>
      <c r="J188" s="199"/>
      <c r="K188" s="193"/>
      <c r="L188" s="193"/>
      <c r="M188" s="199"/>
      <c r="N188" s="203"/>
      <c r="O188" s="199">
        <f t="shared" si="6"/>
        <v>21388.514999999927</v>
      </c>
      <c r="P188" s="199">
        <f t="shared" si="7"/>
        <v>604323.15499999991</v>
      </c>
    </row>
    <row r="189" spans="1:16" hidden="1" x14ac:dyDescent="0.15">
      <c r="A189" s="193"/>
      <c r="B189" s="193"/>
      <c r="C189" s="199"/>
      <c r="D189" s="204"/>
      <c r="E189" s="193"/>
      <c r="F189" s="217"/>
      <c r="G189" s="218"/>
      <c r="H189" s="199"/>
      <c r="I189" s="204"/>
      <c r="J189" s="199"/>
      <c r="K189" s="203"/>
      <c r="L189" s="193"/>
      <c r="M189" s="199"/>
      <c r="N189" s="203"/>
      <c r="O189" s="199">
        <f t="shared" si="6"/>
        <v>21388.514999999927</v>
      </c>
      <c r="P189" s="199">
        <f t="shared" si="7"/>
        <v>604323.15499999991</v>
      </c>
    </row>
    <row r="190" spans="1:16" hidden="1" x14ac:dyDescent="0.15">
      <c r="A190" s="193"/>
      <c r="B190" s="193"/>
      <c r="C190" s="199"/>
      <c r="D190" s="204"/>
      <c r="E190" s="193"/>
      <c r="F190" s="193"/>
      <c r="G190" s="198"/>
      <c r="H190" s="199"/>
      <c r="I190" s="204"/>
      <c r="J190" s="199"/>
      <c r="K190" s="193"/>
      <c r="L190" s="193"/>
      <c r="M190" s="199"/>
      <c r="N190" s="203"/>
      <c r="O190" s="199">
        <f t="shared" si="6"/>
        <v>21388.514999999927</v>
      </c>
      <c r="P190" s="199">
        <f t="shared" si="7"/>
        <v>604323.15499999991</v>
      </c>
    </row>
    <row r="191" spans="1:16" hidden="1" x14ac:dyDescent="0.15">
      <c r="A191" s="193"/>
      <c r="B191" s="193"/>
      <c r="C191" s="199"/>
      <c r="D191" s="204"/>
      <c r="E191" s="193"/>
      <c r="F191" s="193"/>
      <c r="G191" s="198"/>
      <c r="H191" s="199"/>
      <c r="I191" s="204"/>
      <c r="J191" s="199"/>
      <c r="K191" s="193"/>
      <c r="L191" s="193"/>
      <c r="M191" s="199"/>
      <c r="N191" s="203"/>
      <c r="O191" s="199">
        <f t="shared" si="6"/>
        <v>21388.514999999927</v>
      </c>
      <c r="P191" s="199">
        <f t="shared" si="7"/>
        <v>604323.15499999991</v>
      </c>
    </row>
    <row r="192" spans="1:16" hidden="1" x14ac:dyDescent="0.15">
      <c r="A192" s="193"/>
      <c r="B192" s="193"/>
      <c r="C192" s="199"/>
      <c r="D192" s="204"/>
      <c r="E192" s="193"/>
      <c r="F192" s="217"/>
      <c r="G192" s="218"/>
      <c r="H192" s="199"/>
      <c r="I192" s="204"/>
      <c r="J192" s="199"/>
      <c r="K192" s="203"/>
      <c r="L192" s="193"/>
      <c r="M192" s="199"/>
      <c r="N192" s="203"/>
      <c r="O192" s="199">
        <f t="shared" si="6"/>
        <v>21388.514999999927</v>
      </c>
      <c r="P192" s="199">
        <f t="shared" si="7"/>
        <v>604323.15499999991</v>
      </c>
    </row>
    <row r="193" spans="1:17" hidden="1" x14ac:dyDescent="0.15">
      <c r="A193" s="193"/>
      <c r="B193" s="193"/>
      <c r="C193" s="199"/>
      <c r="D193" s="204"/>
      <c r="E193" s="193"/>
      <c r="F193" s="217"/>
      <c r="G193" s="198"/>
      <c r="H193" s="199"/>
      <c r="I193" s="204"/>
      <c r="J193" s="199"/>
      <c r="K193" s="193"/>
      <c r="L193" s="193"/>
      <c r="M193" s="199"/>
      <c r="N193" s="203"/>
      <c r="O193" s="199">
        <f t="shared" si="6"/>
        <v>21388.514999999927</v>
      </c>
      <c r="P193" s="199">
        <f t="shared" si="7"/>
        <v>604323.15499999991</v>
      </c>
    </row>
    <row r="194" spans="1:17" hidden="1" x14ac:dyDescent="0.15">
      <c r="A194" s="193"/>
      <c r="B194" s="193"/>
      <c r="C194" s="199"/>
      <c r="D194" s="204"/>
      <c r="E194" s="193"/>
      <c r="F194" s="217"/>
      <c r="G194" s="198"/>
      <c r="H194" s="199"/>
      <c r="I194" s="204"/>
      <c r="J194" s="199"/>
      <c r="K194" s="193"/>
      <c r="L194" s="193"/>
      <c r="M194" s="199"/>
      <c r="N194" s="203"/>
      <c r="O194" s="199">
        <f t="shared" si="6"/>
        <v>21388.514999999927</v>
      </c>
      <c r="P194" s="199">
        <f t="shared" si="7"/>
        <v>604323.15499999991</v>
      </c>
    </row>
    <row r="195" spans="1:17" hidden="1" x14ac:dyDescent="0.15">
      <c r="A195" s="193"/>
      <c r="B195" s="193"/>
      <c r="C195" s="199"/>
      <c r="D195" s="204"/>
      <c r="E195" s="193"/>
      <c r="F195" s="203"/>
      <c r="G195" s="218"/>
      <c r="H195" s="199"/>
      <c r="I195" s="204"/>
      <c r="J195" s="199"/>
      <c r="K195" s="203"/>
      <c r="L195" s="193"/>
      <c r="M195" s="199"/>
      <c r="N195" s="203"/>
      <c r="O195" s="199">
        <f t="shared" si="6"/>
        <v>21388.514999999927</v>
      </c>
      <c r="P195" s="199">
        <f t="shared" si="7"/>
        <v>604323.15499999991</v>
      </c>
    </row>
    <row r="196" spans="1:17" hidden="1" x14ac:dyDescent="0.15">
      <c r="A196" s="193"/>
      <c r="B196" s="193"/>
      <c r="C196" s="199"/>
      <c r="D196" s="204"/>
      <c r="E196" s="193"/>
      <c r="F196" s="203"/>
      <c r="G196" s="219"/>
      <c r="H196" s="199"/>
      <c r="I196" s="204"/>
      <c r="J196" s="199"/>
      <c r="K196" s="193"/>
      <c r="L196" s="193"/>
      <c r="M196" s="199"/>
      <c r="N196" s="203"/>
      <c r="O196" s="199">
        <f t="shared" si="6"/>
        <v>21388.514999999927</v>
      </c>
      <c r="P196" s="199">
        <f t="shared" si="7"/>
        <v>604323.15499999991</v>
      </c>
    </row>
    <row r="197" spans="1:17" hidden="1" x14ac:dyDescent="0.15">
      <c r="A197" s="193"/>
      <c r="B197" s="193"/>
      <c r="C197" s="199"/>
      <c r="D197" s="204"/>
      <c r="E197" s="193"/>
      <c r="F197" s="203"/>
      <c r="G197" s="219"/>
      <c r="H197" s="199"/>
      <c r="I197" s="204"/>
      <c r="J197" s="199"/>
      <c r="K197" s="203"/>
      <c r="L197" s="193"/>
      <c r="M197" s="199"/>
      <c r="N197" s="203"/>
      <c r="O197" s="199">
        <f t="shared" si="6"/>
        <v>21388.514999999927</v>
      </c>
      <c r="P197" s="199">
        <f t="shared" si="7"/>
        <v>604323.15499999991</v>
      </c>
    </row>
    <row r="198" spans="1:17" hidden="1" x14ac:dyDescent="0.15">
      <c r="A198" s="193"/>
      <c r="B198" s="193"/>
      <c r="C198" s="199"/>
      <c r="D198" s="204"/>
      <c r="E198" s="193"/>
      <c r="F198" s="203"/>
      <c r="G198" s="219"/>
      <c r="H198" s="199"/>
      <c r="I198" s="204"/>
      <c r="J198" s="199"/>
      <c r="K198" s="193"/>
      <c r="L198" s="193"/>
      <c r="M198" s="199"/>
      <c r="N198" s="203"/>
      <c r="O198" s="199">
        <f t="shared" si="6"/>
        <v>21388.514999999927</v>
      </c>
      <c r="P198" s="199">
        <f t="shared" si="7"/>
        <v>604323.15499999991</v>
      </c>
    </row>
    <row r="199" spans="1:17" hidden="1" x14ac:dyDescent="0.15">
      <c r="A199" s="193"/>
      <c r="B199" s="193"/>
      <c r="C199" s="199"/>
      <c r="D199" s="204"/>
      <c r="E199" s="193"/>
      <c r="F199" s="193"/>
      <c r="G199" s="198"/>
      <c r="H199" s="199"/>
      <c r="I199" s="204"/>
      <c r="J199" s="199"/>
      <c r="K199" s="193"/>
      <c r="L199" s="193"/>
      <c r="M199" s="199"/>
      <c r="N199" s="203"/>
      <c r="O199" s="199">
        <f t="shared" si="6"/>
        <v>21388.514999999927</v>
      </c>
      <c r="P199" s="199">
        <f t="shared" si="7"/>
        <v>604323.15499999991</v>
      </c>
    </row>
    <row r="200" spans="1:17" hidden="1" x14ac:dyDescent="0.15">
      <c r="A200" s="193"/>
      <c r="B200" s="193"/>
      <c r="C200" s="199"/>
      <c r="D200" s="204"/>
      <c r="E200" s="193"/>
      <c r="F200" s="203"/>
      <c r="G200" s="219"/>
      <c r="H200" s="199"/>
      <c r="I200" s="204"/>
      <c r="J200" s="199"/>
      <c r="K200" s="193"/>
      <c r="L200" s="193"/>
      <c r="M200" s="199"/>
      <c r="N200" s="193"/>
      <c r="O200" s="199">
        <f t="shared" si="6"/>
        <v>21388.514999999927</v>
      </c>
      <c r="P200" s="199">
        <f t="shared" si="7"/>
        <v>604323.15499999991</v>
      </c>
    </row>
    <row r="201" spans="1:17" hidden="1" x14ac:dyDescent="0.15">
      <c r="A201" s="193"/>
      <c r="B201" s="193"/>
      <c r="C201" s="199"/>
      <c r="D201" s="204"/>
      <c r="E201" s="193"/>
      <c r="F201" s="203"/>
      <c r="G201" s="219"/>
      <c r="H201" s="199"/>
      <c r="I201" s="204"/>
      <c r="J201" s="199"/>
      <c r="K201" s="193"/>
      <c r="L201" s="193"/>
      <c r="M201" s="199"/>
      <c r="N201" s="193"/>
      <c r="O201" s="199">
        <f t="shared" si="6"/>
        <v>21388.514999999927</v>
      </c>
      <c r="P201" s="199">
        <f t="shared" si="7"/>
        <v>604323.15499999991</v>
      </c>
    </row>
    <row r="202" spans="1:17" hidden="1" x14ac:dyDescent="0.15">
      <c r="A202" s="193"/>
      <c r="B202" s="193"/>
      <c r="C202" s="199"/>
      <c r="D202" s="204"/>
      <c r="E202" s="193"/>
      <c r="F202" s="203"/>
      <c r="G202" s="219"/>
      <c r="H202" s="199"/>
      <c r="I202" s="204"/>
      <c r="J202" s="199"/>
      <c r="K202" s="193"/>
      <c r="L202" s="193"/>
      <c r="M202" s="199"/>
      <c r="N202" s="193"/>
      <c r="O202" s="199">
        <f t="shared" si="6"/>
        <v>21388.514999999927</v>
      </c>
      <c r="P202" s="199">
        <f t="shared" si="7"/>
        <v>604323.15499999991</v>
      </c>
    </row>
    <row r="203" spans="1:17" hidden="1" x14ac:dyDescent="0.15">
      <c r="A203" s="193"/>
      <c r="B203" s="193"/>
      <c r="C203" s="199"/>
      <c r="D203" s="204"/>
      <c r="E203" s="193"/>
      <c r="F203" s="193"/>
      <c r="G203" s="210"/>
      <c r="H203" s="199"/>
      <c r="I203" s="204"/>
      <c r="J203" s="199"/>
      <c r="K203" s="193"/>
      <c r="L203" s="193"/>
      <c r="M203" s="199"/>
      <c r="N203" s="193"/>
      <c r="O203" s="199">
        <f t="shared" ref="O203:O204" si="8">+O202-J203-M203</f>
        <v>21388.514999999927</v>
      </c>
      <c r="P203" s="199">
        <f t="shared" ref="P203:P204" si="9">P202+H203-J203-M203</f>
        <v>604323.15499999991</v>
      </c>
    </row>
    <row r="204" spans="1:17" x14ac:dyDescent="0.15">
      <c r="A204" s="220"/>
      <c r="B204" s="220"/>
      <c r="C204" s="221"/>
      <c r="D204" s="222"/>
      <c r="E204" s="220"/>
      <c r="F204" s="220"/>
      <c r="G204" s="223"/>
      <c r="H204" s="221"/>
      <c r="I204" s="222"/>
      <c r="J204" s="221"/>
      <c r="K204" s="220"/>
      <c r="L204" s="220"/>
      <c r="M204" s="221"/>
      <c r="N204" s="220"/>
      <c r="O204" s="199">
        <f t="shared" si="8"/>
        <v>21388.514999999927</v>
      </c>
      <c r="P204" s="199">
        <f t="shared" si="9"/>
        <v>604323.15499999991</v>
      </c>
    </row>
    <row r="205" spans="1:17" x14ac:dyDescent="0.15">
      <c r="A205" s="224"/>
      <c r="B205" s="224"/>
      <c r="C205" s="225">
        <f>SUM(C7:C204)</f>
        <v>816417.5149999999</v>
      </c>
      <c r="D205" s="224"/>
      <c r="E205" s="224"/>
      <c r="F205" s="224"/>
      <c r="G205" s="224"/>
      <c r="H205" s="225">
        <f>SUM(H7:H203)</f>
        <v>403621.64</v>
      </c>
      <c r="I205" s="226"/>
      <c r="J205" s="225">
        <f>SUM(J7:J203)</f>
        <v>330129</v>
      </c>
      <c r="K205" s="224"/>
      <c r="L205" s="224"/>
      <c r="M205" s="225">
        <f>SUM(M9:M203)</f>
        <v>285587</v>
      </c>
      <c r="N205" s="224"/>
      <c r="O205" s="227"/>
      <c r="P205" s="228">
        <f>C205+H205-J205-M205</f>
        <v>604323.1549999998</v>
      </c>
      <c r="Q205" s="259"/>
    </row>
    <row r="206" spans="1:17" x14ac:dyDescent="0.15">
      <c r="A206" s="230"/>
      <c r="B206" s="615"/>
      <c r="C206" s="615"/>
      <c r="D206" s="615"/>
      <c r="E206" s="231"/>
      <c r="F206" s="624"/>
      <c r="G206" s="624"/>
      <c r="H206" s="232"/>
      <c r="I206" s="233"/>
      <c r="J206" s="234"/>
      <c r="K206" s="272"/>
      <c r="L206" s="235" t="s">
        <v>200</v>
      </c>
      <c r="M206" s="236">
        <f>+M205+J205</f>
        <v>615716</v>
      </c>
      <c r="N206" s="284"/>
      <c r="O206" s="237">
        <f>+O204</f>
        <v>21388.514999999927</v>
      </c>
      <c r="P206" s="264" t="s">
        <v>495</v>
      </c>
      <c r="Q206" s="259"/>
    </row>
    <row r="207" spans="1:17" x14ac:dyDescent="0.15">
      <c r="A207" s="241" t="str">
        <f>+N23</f>
        <v>AR 260310</v>
      </c>
      <c r="B207" s="290" t="s">
        <v>539</v>
      </c>
      <c r="C207" s="289"/>
      <c r="D207" s="289"/>
      <c r="E207" s="231" t="s">
        <v>67</v>
      </c>
      <c r="F207" s="624">
        <v>27748521.98</v>
      </c>
      <c r="G207" s="624"/>
      <c r="H207" s="232" t="s">
        <v>98</v>
      </c>
      <c r="I207" s="233">
        <v>40273</v>
      </c>
      <c r="J207" s="234" t="s">
        <v>199</v>
      </c>
      <c r="K207" s="273">
        <f>SUM(M23)</f>
        <v>57884</v>
      </c>
      <c r="L207" s="235"/>
      <c r="M207" s="236"/>
      <c r="N207" s="235"/>
      <c r="O207" s="237">
        <f>+C12</f>
        <v>179313</v>
      </c>
      <c r="P207" s="264" t="s">
        <v>496</v>
      </c>
    </row>
    <row r="208" spans="1:17" x14ac:dyDescent="0.15">
      <c r="A208" s="241" t="str">
        <f>+N29</f>
        <v>AR 310310</v>
      </c>
      <c r="B208" s="290" t="s">
        <v>540</v>
      </c>
      <c r="C208" s="289"/>
      <c r="D208" s="289"/>
      <c r="E208" s="231" t="s">
        <v>67</v>
      </c>
      <c r="F208" s="624">
        <v>53085003.740000002</v>
      </c>
      <c r="G208" s="624"/>
      <c r="H208" s="232" t="s">
        <v>98</v>
      </c>
      <c r="I208" s="233">
        <v>40280</v>
      </c>
      <c r="J208" s="234" t="s">
        <v>199</v>
      </c>
      <c r="K208" s="273">
        <f>SUM(M25:M33)</f>
        <v>144468</v>
      </c>
      <c r="L208" s="235"/>
      <c r="M208" s="236"/>
      <c r="N208" s="235"/>
      <c r="O208" s="237">
        <v>134548.64000000001</v>
      </c>
      <c r="P208" s="238" t="s">
        <v>534</v>
      </c>
    </row>
    <row r="209" spans="1:17" x14ac:dyDescent="0.15">
      <c r="A209" s="241" t="str">
        <f>+N37</f>
        <v>AR 140410</v>
      </c>
      <c r="B209" s="290" t="s">
        <v>541</v>
      </c>
      <c r="C209" s="289"/>
      <c r="D209" s="289"/>
      <c r="E209" s="231" t="s">
        <v>67</v>
      </c>
      <c r="F209" s="624">
        <v>61036775.939999998</v>
      </c>
      <c r="G209" s="624"/>
      <c r="H209" s="232" t="s">
        <v>98</v>
      </c>
      <c r="I209" s="233">
        <v>40294</v>
      </c>
      <c r="J209" s="234" t="s">
        <v>199</v>
      </c>
      <c r="K209" s="273">
        <f>SUM(M37)</f>
        <v>74019</v>
      </c>
      <c r="L209" s="235"/>
      <c r="M209" s="236"/>
      <c r="N209" s="235"/>
      <c r="O209" s="237">
        <v>134568</v>
      </c>
      <c r="P209" s="238" t="s">
        <v>535</v>
      </c>
    </row>
    <row r="210" spans="1:17" x14ac:dyDescent="0.15">
      <c r="A210" s="241" t="str">
        <f>+N40</f>
        <v>AR 280410</v>
      </c>
      <c r="B210" s="290" t="s">
        <v>542</v>
      </c>
      <c r="C210" s="289"/>
      <c r="D210" s="289"/>
      <c r="E210" s="231" t="s">
        <v>67</v>
      </c>
      <c r="F210" s="624">
        <v>70172287.049999997</v>
      </c>
      <c r="G210" s="624"/>
      <c r="H210" s="232" t="s">
        <v>98</v>
      </c>
      <c r="I210" s="233">
        <v>40308</v>
      </c>
      <c r="J210" s="234" t="s">
        <v>199</v>
      </c>
      <c r="K210" s="273">
        <f>SUM(M40)</f>
        <v>9216</v>
      </c>
      <c r="L210" s="235"/>
      <c r="M210" s="236"/>
      <c r="N210" s="235"/>
      <c r="O210" s="237">
        <v>89662</v>
      </c>
      <c r="P210" s="238" t="s">
        <v>536</v>
      </c>
    </row>
    <row r="211" spans="1:17" x14ac:dyDescent="0.15">
      <c r="A211" s="241"/>
      <c r="B211" s="289"/>
      <c r="C211" s="289"/>
      <c r="D211" s="289"/>
      <c r="E211" s="231"/>
      <c r="F211" s="624"/>
      <c r="G211" s="624"/>
      <c r="H211" s="232"/>
      <c r="I211" s="233"/>
      <c r="J211" s="234"/>
      <c r="K211" s="273"/>
      <c r="L211" s="235"/>
      <c r="M211" s="236"/>
      <c r="N211" s="235"/>
      <c r="O211" s="237">
        <v>44843</v>
      </c>
      <c r="P211" s="238" t="s">
        <v>537</v>
      </c>
    </row>
    <row r="212" spans="1:17" hidden="1" x14ac:dyDescent="0.15">
      <c r="A212" s="241"/>
      <c r="B212" s="289"/>
      <c r="C212" s="289"/>
      <c r="D212" s="289"/>
      <c r="E212" s="231"/>
      <c r="F212" s="624"/>
      <c r="G212" s="624"/>
      <c r="H212" s="232"/>
      <c r="I212" s="233"/>
      <c r="J212" s="234"/>
      <c r="K212" s="273"/>
      <c r="L212" s="235"/>
      <c r="M212" s="236"/>
      <c r="N212" s="235"/>
      <c r="O212" s="237"/>
      <c r="P212" s="238"/>
    </row>
    <row r="213" spans="1:17" hidden="1" x14ac:dyDescent="0.15">
      <c r="A213" s="241"/>
      <c r="B213" s="289"/>
      <c r="C213" s="289"/>
      <c r="D213" s="289"/>
      <c r="E213" s="231"/>
      <c r="F213" s="624"/>
      <c r="G213" s="624"/>
      <c r="H213" s="232"/>
      <c r="I213" s="233"/>
      <c r="J213" s="234"/>
      <c r="K213" s="273"/>
      <c r="L213" s="235"/>
      <c r="M213" s="236"/>
      <c r="N213" s="235"/>
      <c r="O213" s="237"/>
      <c r="P213" s="238"/>
    </row>
    <row r="214" spans="1:17" ht="11.25" hidden="1" customHeight="1" x14ac:dyDescent="0.15">
      <c r="A214" s="241"/>
      <c r="B214" s="289"/>
      <c r="C214" s="289"/>
      <c r="D214" s="289"/>
      <c r="E214" s="231"/>
      <c r="F214" s="624"/>
      <c r="G214" s="624"/>
      <c r="H214" s="232"/>
      <c r="I214" s="233"/>
      <c r="J214" s="234"/>
      <c r="K214" s="272"/>
      <c r="L214" s="235"/>
      <c r="M214" s="236"/>
      <c r="N214" s="235"/>
      <c r="O214" s="237"/>
      <c r="P214" s="237"/>
    </row>
    <row r="215" spans="1:17" ht="12" thickBot="1" x14ac:dyDescent="0.2">
      <c r="A215" s="241"/>
      <c r="B215" s="289"/>
      <c r="C215" s="289"/>
      <c r="D215" s="289"/>
      <c r="E215" s="231"/>
      <c r="F215" s="624"/>
      <c r="G215" s="624"/>
      <c r="H215" s="232"/>
      <c r="I215" s="233"/>
      <c r="J215" s="234"/>
      <c r="K215" s="274">
        <f>SUM(K207:K214)</f>
        <v>285587</v>
      </c>
      <c r="L215" s="235"/>
      <c r="M215" s="236"/>
      <c r="N215" s="266"/>
      <c r="O215" s="228" t="s">
        <v>56</v>
      </c>
      <c r="P215" s="242">
        <f>SUM(O206:O214)</f>
        <v>604323.15499999991</v>
      </c>
      <c r="Q215" s="259"/>
    </row>
    <row r="216" spans="1:17" ht="12" thickTop="1" x14ac:dyDescent="0.15">
      <c r="A216" s="247"/>
      <c r="B216" s="248"/>
      <c r="C216" s="234"/>
      <c r="D216" s="243"/>
      <c r="E216" s="243"/>
      <c r="F216" s="247"/>
      <c r="G216" s="243"/>
      <c r="H216" s="234"/>
      <c r="I216" s="243"/>
      <c r="J216" s="234"/>
      <c r="K216" s="236">
        <f>+K215-M205</f>
        <v>0</v>
      </c>
      <c r="L216" s="235"/>
      <c r="M216" s="236"/>
      <c r="N216" s="235"/>
      <c r="O216" s="245"/>
      <c r="P216" s="236">
        <f>+P205-P215</f>
        <v>0</v>
      </c>
    </row>
    <row r="217" spans="1:17" x14ac:dyDescent="0.15">
      <c r="A217" s="249"/>
      <c r="B217" s="250"/>
      <c r="C217" s="186"/>
      <c r="D217" s="251"/>
      <c r="E217" s="251"/>
      <c r="F217" s="183"/>
      <c r="G217" s="251"/>
      <c r="H217" s="186"/>
      <c r="I217" s="251"/>
      <c r="J217" s="186"/>
      <c r="K217" s="280"/>
      <c r="L217" s="252"/>
      <c r="M217" s="253"/>
      <c r="N217" s="252"/>
      <c r="O217" s="236"/>
      <c r="P217" s="235"/>
    </row>
    <row r="218" spans="1:17" x14ac:dyDescent="0.15">
      <c r="A218" s="252"/>
      <c r="B218" s="250"/>
      <c r="C218" s="186"/>
      <c r="D218" s="251"/>
      <c r="E218" s="251"/>
      <c r="F218" s="183"/>
      <c r="G218" s="251"/>
      <c r="H218" s="186"/>
      <c r="I218" s="251"/>
      <c r="J218" s="186"/>
      <c r="K218" s="287"/>
      <c r="L218" s="254"/>
      <c r="M218" s="255"/>
      <c r="N218" s="257"/>
      <c r="P218" s="255"/>
    </row>
    <row r="219" spans="1:17" x14ac:dyDescent="0.15">
      <c r="A219" s="235"/>
      <c r="B219" s="250"/>
      <c r="C219" s="186"/>
      <c r="D219" s="251"/>
      <c r="E219" s="251"/>
      <c r="F219" s="183"/>
      <c r="G219" s="251"/>
      <c r="H219" s="186"/>
      <c r="I219" s="251"/>
      <c r="J219" s="186"/>
      <c r="K219" s="183"/>
      <c r="N219" s="258"/>
    </row>
  </sheetData>
  <mergeCells count="17">
    <mergeCell ref="F210:G210"/>
    <mergeCell ref="J3:L3"/>
    <mergeCell ref="A4:C4"/>
    <mergeCell ref="D4:H4"/>
    <mergeCell ref="I4:N4"/>
    <mergeCell ref="J5:K5"/>
    <mergeCell ref="L5:N5"/>
    <mergeCell ref="B206:D206"/>
    <mergeCell ref="F206:G206"/>
    <mergeCell ref="F207:G207"/>
    <mergeCell ref="F208:G208"/>
    <mergeCell ref="F209:G209"/>
    <mergeCell ref="F211:G211"/>
    <mergeCell ref="F212:G212"/>
    <mergeCell ref="F213:G213"/>
    <mergeCell ref="F214:G214"/>
    <mergeCell ref="F215:G21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Q215"/>
  <sheetViews>
    <sheetView zoomScale="115" zoomScaleNormal="115" workbookViewId="0">
      <pane ySplit="6" topLeftCell="A28" activePane="bottomLeft" state="frozen"/>
      <selection pane="bottomLeft" activeCell="P207" sqref="P20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463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410</v>
      </c>
      <c r="B7" s="263"/>
      <c r="C7" s="195">
        <v>57564.514999999927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+C7</f>
        <v>57564.514999999927</v>
      </c>
      <c r="P7" s="195">
        <f>+C201</f>
        <v>955860.5149999999</v>
      </c>
    </row>
    <row r="8" spans="1:17" x14ac:dyDescent="0.15">
      <c r="A8" s="193" t="s">
        <v>411</v>
      </c>
      <c r="B8" s="193"/>
      <c r="C8" s="199">
        <v>44836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57564.514999999927</v>
      </c>
      <c r="P8" s="199">
        <f>P7+H8-J8-M8</f>
        <v>955860.5149999999</v>
      </c>
    </row>
    <row r="9" spans="1:17" x14ac:dyDescent="0.15">
      <c r="A9" s="193" t="s">
        <v>497</v>
      </c>
      <c r="B9" s="193"/>
      <c r="C9" s="199">
        <v>134709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0" si="0">+O8-J9-M9</f>
        <v>57564.514999999927</v>
      </c>
      <c r="P9" s="199">
        <f t="shared" ref="P9:P10" si="1">P8+H9-J9-M9</f>
        <v>955860.5149999999</v>
      </c>
    </row>
    <row r="10" spans="1:17" x14ac:dyDescent="0.15">
      <c r="A10" s="193" t="s">
        <v>452</v>
      </c>
      <c r="B10" s="193"/>
      <c r="C10" s="199">
        <v>134847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si="0"/>
        <v>57564.514999999927</v>
      </c>
      <c r="P10" s="199">
        <f t="shared" si="1"/>
        <v>955860.5149999999</v>
      </c>
    </row>
    <row r="11" spans="1:17" x14ac:dyDescent="0.15">
      <c r="A11" s="193" t="s">
        <v>453</v>
      </c>
      <c r="B11" s="193"/>
      <c r="C11" s="199">
        <v>134752</v>
      </c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ref="O11:O12" si="2">+O10-J11-M11</f>
        <v>57564.514999999927</v>
      </c>
      <c r="P11" s="199">
        <f t="shared" ref="P11:P12" si="3">P10+H11-J11-M11</f>
        <v>955860.5149999999</v>
      </c>
    </row>
    <row r="12" spans="1:17" x14ac:dyDescent="0.15">
      <c r="A12" s="193" t="s">
        <v>454</v>
      </c>
      <c r="B12" s="193"/>
      <c r="C12" s="199">
        <v>134685</v>
      </c>
      <c r="D12" s="200"/>
      <c r="E12" s="193"/>
      <c r="F12" s="203"/>
      <c r="G12" s="193"/>
      <c r="H12" s="199"/>
      <c r="I12" s="200"/>
      <c r="J12" s="199"/>
      <c r="K12" s="205"/>
      <c r="L12" s="193"/>
      <c r="M12" s="199"/>
      <c r="N12" s="207"/>
      <c r="O12" s="199">
        <f t="shared" si="2"/>
        <v>57564.514999999927</v>
      </c>
      <c r="P12" s="199">
        <f t="shared" si="3"/>
        <v>955860.5149999999</v>
      </c>
    </row>
    <row r="13" spans="1:17" x14ac:dyDescent="0.15">
      <c r="A13" s="193" t="s">
        <v>455</v>
      </c>
      <c r="B13" s="193"/>
      <c r="C13" s="199">
        <v>89897</v>
      </c>
      <c r="D13" s="200"/>
      <c r="E13" s="193"/>
      <c r="F13" s="203"/>
      <c r="G13" s="193"/>
      <c r="H13" s="199"/>
      <c r="I13" s="200"/>
      <c r="J13" s="199"/>
      <c r="K13" s="205"/>
      <c r="L13" s="193"/>
      <c r="M13" s="199"/>
      <c r="N13" s="207"/>
      <c r="O13" s="199">
        <f t="shared" ref="O13:O81" si="4">+O12-J13-M13</f>
        <v>57564.514999999927</v>
      </c>
      <c r="P13" s="199">
        <f t="shared" ref="P13:P81" si="5">P12+H13-J13-M13</f>
        <v>955860.5149999999</v>
      </c>
    </row>
    <row r="14" spans="1:17" x14ac:dyDescent="0.15">
      <c r="A14" s="193" t="s">
        <v>456</v>
      </c>
      <c r="B14" s="193"/>
      <c r="C14" s="199">
        <v>224570</v>
      </c>
      <c r="D14" s="200"/>
      <c r="E14" s="193"/>
      <c r="F14" s="203"/>
      <c r="G14" s="193"/>
      <c r="H14" s="199"/>
      <c r="I14" s="200"/>
      <c r="J14" s="199"/>
      <c r="K14" s="205"/>
      <c r="L14" s="193"/>
      <c r="M14" s="199"/>
      <c r="N14" s="207"/>
      <c r="O14" s="199">
        <f t="shared" si="4"/>
        <v>57564.514999999927</v>
      </c>
      <c r="P14" s="199">
        <f t="shared" si="5"/>
        <v>955860.5149999999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464</v>
      </c>
      <c r="J15" s="199">
        <v>9148</v>
      </c>
      <c r="K15" s="205" t="s">
        <v>410</v>
      </c>
      <c r="L15" s="193"/>
      <c r="M15" s="199"/>
      <c r="N15" s="207"/>
      <c r="O15" s="199">
        <f t="shared" ref="O15:O21" si="6">+O14-J15-M15</f>
        <v>48416.514999999927</v>
      </c>
      <c r="P15" s="199">
        <f t="shared" ref="P15:P21" si="7">P14+H15-J15-M15</f>
        <v>946712.5149999999</v>
      </c>
      <c r="Q15" s="259"/>
    </row>
    <row r="16" spans="1:17" x14ac:dyDescent="0.15">
      <c r="A16" s="193"/>
      <c r="B16" s="193"/>
      <c r="C16" s="199"/>
      <c r="D16" s="200"/>
      <c r="E16" s="193"/>
      <c r="F16" s="203"/>
      <c r="G16" s="193"/>
      <c r="H16" s="199"/>
      <c r="I16" s="200" t="s">
        <v>465</v>
      </c>
      <c r="J16" s="199">
        <v>12869</v>
      </c>
      <c r="K16" s="193" t="s">
        <v>410</v>
      </c>
      <c r="L16" s="193" t="s">
        <v>501</v>
      </c>
      <c r="M16" s="199">
        <v>33029</v>
      </c>
      <c r="N16" s="207" t="s">
        <v>410</v>
      </c>
      <c r="O16" s="199">
        <f t="shared" si="6"/>
        <v>2518.5149999999267</v>
      </c>
      <c r="P16" s="199">
        <f t="shared" si="7"/>
        <v>900814.5149999999</v>
      </c>
      <c r="Q16" s="259"/>
    </row>
    <row r="17" spans="1:17" x14ac:dyDescent="0.15">
      <c r="A17" s="193"/>
      <c r="B17" s="193"/>
      <c r="C17" s="199"/>
      <c r="D17" s="200"/>
      <c r="E17" s="193"/>
      <c r="F17" s="203"/>
      <c r="G17" s="193"/>
      <c r="H17" s="199"/>
      <c r="I17" s="200" t="s">
        <v>466</v>
      </c>
      <c r="J17" s="199">
        <v>2519</v>
      </c>
      <c r="K17" s="193" t="s">
        <v>410</v>
      </c>
      <c r="L17" s="193"/>
      <c r="M17" s="199"/>
      <c r="N17" s="207"/>
      <c r="O17" s="199">
        <f t="shared" si="6"/>
        <v>-0.48500000007334165</v>
      </c>
      <c r="P17" s="199">
        <f t="shared" si="7"/>
        <v>898295.5149999999</v>
      </c>
    </row>
    <row r="18" spans="1:17" x14ac:dyDescent="0.15">
      <c r="A18" s="193"/>
      <c r="B18" s="193"/>
      <c r="C18" s="199"/>
      <c r="D18" s="200"/>
      <c r="E18" s="193"/>
      <c r="F18" s="203"/>
      <c r="G18" s="193"/>
      <c r="H18" s="199"/>
      <c r="I18" s="200" t="s">
        <v>466</v>
      </c>
      <c r="J18" s="199">
        <v>3480</v>
      </c>
      <c r="K18" s="193" t="s">
        <v>411</v>
      </c>
      <c r="L18" s="193"/>
      <c r="M18" s="199"/>
      <c r="N18" s="207"/>
      <c r="O18" s="199">
        <f>C8+O17-J18-M18</f>
        <v>41355.514999999927</v>
      </c>
      <c r="P18" s="199">
        <f t="shared" si="7"/>
        <v>894815.5149999999</v>
      </c>
    </row>
    <row r="19" spans="1:17" x14ac:dyDescent="0.15">
      <c r="A19" s="193"/>
      <c r="B19" s="198"/>
      <c r="C19" s="199"/>
      <c r="D19" s="200"/>
      <c r="E19" s="193"/>
      <c r="F19" s="203"/>
      <c r="G19" s="198"/>
      <c r="H19" s="199"/>
      <c r="I19" s="200" t="s">
        <v>467</v>
      </c>
      <c r="J19" s="199">
        <v>5328</v>
      </c>
      <c r="K19" s="193" t="s">
        <v>411</v>
      </c>
      <c r="L19" s="193"/>
      <c r="M19" s="199"/>
      <c r="N19" s="193"/>
      <c r="O19" s="199">
        <f t="shared" si="6"/>
        <v>36027.514999999927</v>
      </c>
      <c r="P19" s="199">
        <f t="shared" si="7"/>
        <v>889487.5149999999</v>
      </c>
    </row>
    <row r="20" spans="1:17" x14ac:dyDescent="0.15">
      <c r="A20" s="193"/>
      <c r="B20" s="198"/>
      <c r="C20" s="199"/>
      <c r="D20" s="200"/>
      <c r="E20" s="193"/>
      <c r="F20" s="203"/>
      <c r="G20" s="198"/>
      <c r="H20" s="199"/>
      <c r="I20" s="200" t="s">
        <v>468</v>
      </c>
      <c r="J20" s="199">
        <v>14752</v>
      </c>
      <c r="K20" s="193" t="s">
        <v>411</v>
      </c>
      <c r="L20" s="193"/>
      <c r="M20" s="199"/>
      <c r="N20" s="193"/>
      <c r="O20" s="199">
        <f t="shared" si="6"/>
        <v>21275.514999999927</v>
      </c>
      <c r="P20" s="199">
        <f t="shared" si="7"/>
        <v>874735.5149999999</v>
      </c>
    </row>
    <row r="21" spans="1:17" x14ac:dyDescent="0.15">
      <c r="A21" s="193"/>
      <c r="B21" s="198"/>
      <c r="C21" s="199"/>
      <c r="D21" s="200"/>
      <c r="E21" s="193"/>
      <c r="F21" s="205"/>
      <c r="G21" s="198"/>
      <c r="H21" s="199"/>
      <c r="I21" s="200" t="s">
        <v>469</v>
      </c>
      <c r="J21" s="199">
        <v>5827</v>
      </c>
      <c r="K21" s="193" t="s">
        <v>411</v>
      </c>
      <c r="L21" s="193"/>
      <c r="M21" s="199"/>
      <c r="N21" s="207"/>
      <c r="O21" s="199">
        <f t="shared" si="6"/>
        <v>15448.514999999927</v>
      </c>
      <c r="P21" s="199">
        <f t="shared" si="7"/>
        <v>868908.5149999999</v>
      </c>
      <c r="Q21" s="259"/>
    </row>
    <row r="22" spans="1:17" x14ac:dyDescent="0.15">
      <c r="A22" s="193"/>
      <c r="B22" s="198"/>
      <c r="C22" s="199"/>
      <c r="D22" s="200"/>
      <c r="E22" s="193"/>
      <c r="F22" s="205"/>
      <c r="G22" s="198"/>
      <c r="H22" s="199"/>
      <c r="I22" s="200" t="s">
        <v>470</v>
      </c>
      <c r="J22" s="199">
        <v>10959</v>
      </c>
      <c r="K22" s="193" t="s">
        <v>411</v>
      </c>
      <c r="L22" s="193"/>
      <c r="M22" s="199"/>
      <c r="N22" s="207"/>
      <c r="O22" s="199">
        <f t="shared" ref="O22:O26" si="8">+O21-J22-M22</f>
        <v>4489.5149999999267</v>
      </c>
      <c r="P22" s="199">
        <f t="shared" ref="P22:P26" si="9">P21+H22-J22-M22</f>
        <v>857949.5149999999</v>
      </c>
      <c r="Q22" s="259"/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471</v>
      </c>
      <c r="J23" s="199">
        <v>4490</v>
      </c>
      <c r="K23" s="193" t="s">
        <v>411</v>
      </c>
      <c r="L23" s="193"/>
      <c r="M23" s="199"/>
      <c r="N23" s="193"/>
      <c r="O23" s="199">
        <f t="shared" si="8"/>
        <v>-0.48500000007334165</v>
      </c>
      <c r="P23" s="199">
        <f t="shared" si="9"/>
        <v>853459.5149999999</v>
      </c>
      <c r="Q23" s="259"/>
    </row>
    <row r="24" spans="1:17" x14ac:dyDescent="0.15">
      <c r="A24" s="193"/>
      <c r="B24" s="198"/>
      <c r="C24" s="199"/>
      <c r="D24" s="200"/>
      <c r="E24" s="193"/>
      <c r="F24" s="205"/>
      <c r="G24" s="198"/>
      <c r="H24" s="199"/>
      <c r="I24" s="200" t="s">
        <v>471</v>
      </c>
      <c r="J24" s="199">
        <v>3234</v>
      </c>
      <c r="K24" s="193" t="s">
        <v>497</v>
      </c>
      <c r="L24" s="193"/>
      <c r="M24" s="199"/>
      <c r="N24" s="193"/>
      <c r="O24" s="199">
        <f>C9+O23-J24-M24</f>
        <v>131474.51499999993</v>
      </c>
      <c r="P24" s="199">
        <f t="shared" si="9"/>
        <v>850225.5149999999</v>
      </c>
      <c r="Q24" s="259"/>
    </row>
    <row r="25" spans="1:17" x14ac:dyDescent="0.15">
      <c r="A25" s="193"/>
      <c r="B25" s="198"/>
      <c r="C25" s="199"/>
      <c r="D25" s="200"/>
      <c r="E25" s="193"/>
      <c r="F25" s="205"/>
      <c r="G25" s="198"/>
      <c r="H25" s="199"/>
      <c r="I25" s="200" t="s">
        <v>472</v>
      </c>
      <c r="J25" s="199">
        <v>8267</v>
      </c>
      <c r="K25" s="193" t="s">
        <v>497</v>
      </c>
      <c r="L25" s="193" t="s">
        <v>501</v>
      </c>
      <c r="M25" s="199">
        <v>28361</v>
      </c>
      <c r="N25" s="193" t="s">
        <v>497</v>
      </c>
      <c r="O25" s="199">
        <f t="shared" si="8"/>
        <v>94846.514999999927</v>
      </c>
      <c r="P25" s="199">
        <f t="shared" si="9"/>
        <v>813597.5149999999</v>
      </c>
      <c r="Q25" s="259"/>
    </row>
    <row r="26" spans="1:17" x14ac:dyDescent="0.15">
      <c r="A26" s="193"/>
      <c r="B26" s="198"/>
      <c r="C26" s="199"/>
      <c r="D26" s="200"/>
      <c r="E26" s="193"/>
      <c r="F26" s="205"/>
      <c r="G26" s="198"/>
      <c r="H26" s="199"/>
      <c r="I26" s="200" t="s">
        <v>473</v>
      </c>
      <c r="J26" s="199">
        <v>4911</v>
      </c>
      <c r="K26" s="193" t="s">
        <v>497</v>
      </c>
      <c r="L26" s="193"/>
      <c r="M26" s="199"/>
      <c r="N26" s="193"/>
      <c r="O26" s="199">
        <f t="shared" si="8"/>
        <v>89935.514999999927</v>
      </c>
      <c r="P26" s="199">
        <f t="shared" si="9"/>
        <v>808686.5149999999</v>
      </c>
      <c r="Q26" s="259"/>
    </row>
    <row r="27" spans="1:17" x14ac:dyDescent="0.15">
      <c r="A27" s="193"/>
      <c r="B27" s="198"/>
      <c r="C27" s="199"/>
      <c r="D27" s="200"/>
      <c r="E27" s="193"/>
      <c r="F27" s="205"/>
      <c r="G27" s="198"/>
      <c r="H27" s="199"/>
      <c r="I27" s="200" t="s">
        <v>474</v>
      </c>
      <c r="J27" s="199">
        <v>5505</v>
      </c>
      <c r="K27" s="193" t="s">
        <v>497</v>
      </c>
      <c r="L27" s="193"/>
      <c r="M27" s="199"/>
      <c r="N27" s="193"/>
      <c r="O27" s="199">
        <f t="shared" si="4"/>
        <v>84430.514999999927</v>
      </c>
      <c r="P27" s="199">
        <f t="shared" si="5"/>
        <v>803181.5149999999</v>
      </c>
      <c r="Q27" s="259"/>
    </row>
    <row r="28" spans="1:17" x14ac:dyDescent="0.15">
      <c r="A28" s="193"/>
      <c r="B28" s="198"/>
      <c r="C28" s="199"/>
      <c r="D28" s="204"/>
      <c r="E28" s="203"/>
      <c r="F28" s="205"/>
      <c r="G28" s="198"/>
      <c r="H28" s="199"/>
      <c r="I28" s="200" t="s">
        <v>475</v>
      </c>
      <c r="J28" s="199">
        <v>12591</v>
      </c>
      <c r="K28" s="193" t="s">
        <v>497</v>
      </c>
      <c r="L28" s="193"/>
      <c r="M28" s="199"/>
      <c r="N28" s="193"/>
      <c r="O28" s="199">
        <f t="shared" si="4"/>
        <v>71839.514999999927</v>
      </c>
      <c r="P28" s="199">
        <f t="shared" si="5"/>
        <v>790590.5149999999</v>
      </c>
      <c r="Q28" s="259"/>
    </row>
    <row r="29" spans="1:17" x14ac:dyDescent="0.15">
      <c r="A29" s="193"/>
      <c r="B29" s="198"/>
      <c r="C29" s="199"/>
      <c r="D29" s="200"/>
      <c r="E29" s="193"/>
      <c r="F29" s="203"/>
      <c r="G29" s="198"/>
      <c r="H29" s="199"/>
      <c r="I29" s="200" t="s">
        <v>476</v>
      </c>
      <c r="J29" s="199">
        <v>4257</v>
      </c>
      <c r="K29" s="193" t="s">
        <v>497</v>
      </c>
      <c r="L29" s="193" t="s">
        <v>501</v>
      </c>
      <c r="M29" s="199">
        <v>28864</v>
      </c>
      <c r="N29" s="193" t="s">
        <v>497</v>
      </c>
      <c r="O29" s="199">
        <f t="shared" si="4"/>
        <v>38718.514999999927</v>
      </c>
      <c r="P29" s="199">
        <f t="shared" si="5"/>
        <v>757469.5149999999</v>
      </c>
      <c r="Q29" s="259"/>
    </row>
    <row r="30" spans="1:17" x14ac:dyDescent="0.15">
      <c r="A30" s="193"/>
      <c r="B30" s="198"/>
      <c r="C30" s="199"/>
      <c r="D30" s="200" t="s">
        <v>477</v>
      </c>
      <c r="E30" s="193" t="s">
        <v>54</v>
      </c>
      <c r="F30" s="203" t="s">
        <v>494</v>
      </c>
      <c r="G30" s="193"/>
      <c r="H30" s="199">
        <v>134563</v>
      </c>
      <c r="I30" s="200" t="s">
        <v>477</v>
      </c>
      <c r="J30" s="199">
        <v>7741</v>
      </c>
      <c r="K30" s="193" t="s">
        <v>497</v>
      </c>
      <c r="L30" s="193"/>
      <c r="M30" s="199"/>
      <c r="N30" s="193"/>
      <c r="O30" s="199">
        <f t="shared" si="4"/>
        <v>30977.514999999927</v>
      </c>
      <c r="P30" s="199">
        <f t="shared" si="5"/>
        <v>884291.5149999999</v>
      </c>
      <c r="Q30" s="259"/>
    </row>
    <row r="31" spans="1:17" x14ac:dyDescent="0.15">
      <c r="A31" s="193"/>
      <c r="B31" s="198"/>
      <c r="C31" s="199"/>
      <c r="D31" s="200"/>
      <c r="E31" s="193"/>
      <c r="F31" s="203"/>
      <c r="G31" s="193"/>
      <c r="H31" s="199"/>
      <c r="I31" s="200" t="s">
        <v>478</v>
      </c>
      <c r="J31" s="199">
        <v>6450</v>
      </c>
      <c r="K31" s="193" t="s">
        <v>497</v>
      </c>
      <c r="L31" s="193"/>
      <c r="M31" s="199"/>
      <c r="N31" s="193"/>
      <c r="O31" s="199">
        <f t="shared" si="4"/>
        <v>24527.514999999927</v>
      </c>
      <c r="P31" s="199">
        <f t="shared" si="5"/>
        <v>877841.5149999999</v>
      </c>
      <c r="Q31" s="259"/>
    </row>
    <row r="32" spans="1:17" x14ac:dyDescent="0.15">
      <c r="A32" s="193"/>
      <c r="B32" s="198"/>
      <c r="C32" s="199"/>
      <c r="D32" s="200"/>
      <c r="E32" s="193"/>
      <c r="F32" s="203"/>
      <c r="G32" s="193"/>
      <c r="H32" s="199"/>
      <c r="I32" s="200" t="s">
        <v>479</v>
      </c>
      <c r="J32" s="199">
        <v>10382</v>
      </c>
      <c r="K32" s="193" t="s">
        <v>497</v>
      </c>
      <c r="L32" s="193"/>
      <c r="M32" s="199"/>
      <c r="N32" s="193"/>
      <c r="O32" s="199">
        <f t="shared" si="4"/>
        <v>14145.514999999927</v>
      </c>
      <c r="P32" s="199">
        <f t="shared" si="5"/>
        <v>867459.5149999999</v>
      </c>
      <c r="Q32" s="259"/>
    </row>
    <row r="33" spans="1:17" x14ac:dyDescent="0.15">
      <c r="A33" s="193"/>
      <c r="B33" s="198"/>
      <c r="C33" s="199"/>
      <c r="D33" s="200"/>
      <c r="E33" s="193"/>
      <c r="F33" s="203"/>
      <c r="G33" s="193"/>
      <c r="H33" s="199"/>
      <c r="I33" s="200" t="s">
        <v>480</v>
      </c>
      <c r="J33" s="199">
        <v>1789</v>
      </c>
      <c r="K33" s="193" t="s">
        <v>497</v>
      </c>
      <c r="L33" s="193"/>
      <c r="M33" s="199"/>
      <c r="N33" s="205"/>
      <c r="O33" s="199">
        <f t="shared" si="4"/>
        <v>12356.514999999927</v>
      </c>
      <c r="P33" s="199">
        <f t="shared" si="5"/>
        <v>865670.5149999999</v>
      </c>
      <c r="Q33" s="259"/>
    </row>
    <row r="34" spans="1:17" x14ac:dyDescent="0.15">
      <c r="A34" s="193"/>
      <c r="B34" s="198"/>
      <c r="C34" s="199"/>
      <c r="D34" s="200"/>
      <c r="E34" s="193"/>
      <c r="F34" s="203"/>
      <c r="G34" s="193"/>
      <c r="H34" s="199"/>
      <c r="I34" s="200" t="s">
        <v>481</v>
      </c>
      <c r="J34" s="199">
        <v>7969</v>
      </c>
      <c r="K34" s="193" t="s">
        <v>497</v>
      </c>
      <c r="L34" s="193"/>
      <c r="M34" s="199"/>
      <c r="N34" s="193"/>
      <c r="O34" s="199">
        <f t="shared" ref="O34:O38" si="10">+O33-J34-M34</f>
        <v>4387.5149999999267</v>
      </c>
      <c r="P34" s="199">
        <f t="shared" ref="P34:P38" si="11">P33+H34-J34-M34</f>
        <v>857701.5149999999</v>
      </c>
      <c r="Q34" s="259"/>
    </row>
    <row r="35" spans="1:17" x14ac:dyDescent="0.15">
      <c r="A35" s="193"/>
      <c r="B35" s="198"/>
      <c r="C35" s="199"/>
      <c r="D35" s="200"/>
      <c r="E35" s="193"/>
      <c r="F35" s="205"/>
      <c r="G35" s="198"/>
      <c r="H35" s="199"/>
      <c r="I35" s="200" t="s">
        <v>482</v>
      </c>
      <c r="J35" s="199">
        <v>4388</v>
      </c>
      <c r="K35" s="193" t="s">
        <v>497</v>
      </c>
      <c r="L35" s="193"/>
      <c r="M35" s="199"/>
      <c r="N35" s="193"/>
      <c r="O35" s="199">
        <f t="shared" si="10"/>
        <v>-0.48500000007334165</v>
      </c>
      <c r="P35" s="199">
        <f t="shared" si="11"/>
        <v>853313.5149999999</v>
      </c>
      <c r="Q35" s="259"/>
    </row>
    <row r="36" spans="1:17" x14ac:dyDescent="0.15">
      <c r="A36" s="193"/>
      <c r="B36" s="198"/>
      <c r="C36" s="199"/>
      <c r="D36" s="200"/>
      <c r="E36" s="193"/>
      <c r="F36" s="205"/>
      <c r="G36" s="198"/>
      <c r="H36" s="199"/>
      <c r="I36" s="200" t="s">
        <v>482</v>
      </c>
      <c r="J36" s="199">
        <v>2495</v>
      </c>
      <c r="K36" s="193" t="s">
        <v>452</v>
      </c>
      <c r="L36" s="193"/>
      <c r="M36" s="199"/>
      <c r="N36" s="193"/>
      <c r="O36" s="199">
        <f>C10+O35-J36-M36</f>
        <v>132351.51499999993</v>
      </c>
      <c r="P36" s="199">
        <f t="shared" si="11"/>
        <v>850818.5149999999</v>
      </c>
      <c r="Q36" s="259"/>
    </row>
    <row r="37" spans="1:17" x14ac:dyDescent="0.15">
      <c r="A37" s="193"/>
      <c r="B37" s="198"/>
      <c r="C37" s="199"/>
      <c r="D37" s="200"/>
      <c r="E37" s="193"/>
      <c r="F37" s="203"/>
      <c r="G37" s="198"/>
      <c r="H37" s="199"/>
      <c r="I37" s="200" t="s">
        <v>483</v>
      </c>
      <c r="J37" s="199">
        <v>8686</v>
      </c>
      <c r="K37" s="193" t="s">
        <v>452</v>
      </c>
      <c r="L37" s="193" t="s">
        <v>501</v>
      </c>
      <c r="M37" s="199">
        <v>33674</v>
      </c>
      <c r="N37" s="193" t="s">
        <v>452</v>
      </c>
      <c r="O37" s="199">
        <f t="shared" si="10"/>
        <v>89991.514999999927</v>
      </c>
      <c r="P37" s="199">
        <f t="shared" si="11"/>
        <v>808458.5149999999</v>
      </c>
    </row>
    <row r="38" spans="1:17" x14ac:dyDescent="0.15">
      <c r="A38" s="193"/>
      <c r="B38" s="198"/>
      <c r="C38" s="199"/>
      <c r="D38" s="200"/>
      <c r="E38" s="193"/>
      <c r="F38" s="203"/>
      <c r="G38" s="198"/>
      <c r="H38" s="199"/>
      <c r="I38" s="200" t="s">
        <v>484</v>
      </c>
      <c r="J38" s="199">
        <v>8924</v>
      </c>
      <c r="K38" s="193" t="s">
        <v>452</v>
      </c>
      <c r="L38" s="193"/>
      <c r="M38" s="199"/>
      <c r="N38" s="193"/>
      <c r="O38" s="199">
        <f t="shared" si="10"/>
        <v>81067.514999999927</v>
      </c>
      <c r="P38" s="199">
        <f t="shared" si="11"/>
        <v>799534.5149999999</v>
      </c>
    </row>
    <row r="39" spans="1:17" x14ac:dyDescent="0.15">
      <c r="A39" s="193"/>
      <c r="B39" s="198"/>
      <c r="C39" s="199"/>
      <c r="D39" s="200"/>
      <c r="E39" s="193"/>
      <c r="F39" s="205"/>
      <c r="G39" s="198"/>
      <c r="H39" s="199"/>
      <c r="I39" s="200" t="s">
        <v>485</v>
      </c>
      <c r="J39" s="199">
        <v>7348</v>
      </c>
      <c r="K39" s="193" t="s">
        <v>452</v>
      </c>
      <c r="L39" s="193"/>
      <c r="M39" s="199"/>
      <c r="N39" s="207"/>
      <c r="O39" s="199">
        <f t="shared" si="4"/>
        <v>73719.514999999927</v>
      </c>
      <c r="P39" s="199">
        <f t="shared" si="5"/>
        <v>792186.5149999999</v>
      </c>
    </row>
    <row r="40" spans="1:17" x14ac:dyDescent="0.15">
      <c r="A40" s="193"/>
      <c r="B40" s="198"/>
      <c r="C40" s="199"/>
      <c r="D40" s="200"/>
      <c r="E40" s="193"/>
      <c r="F40" s="205"/>
      <c r="G40" s="193"/>
      <c r="H40" s="199"/>
      <c r="I40" s="200" t="s">
        <v>486</v>
      </c>
      <c r="J40" s="199">
        <v>55182</v>
      </c>
      <c r="K40" s="193" t="s">
        <v>452</v>
      </c>
      <c r="L40" s="193"/>
      <c r="M40" s="199"/>
      <c r="N40" s="193"/>
      <c r="O40" s="199">
        <f t="shared" si="4"/>
        <v>18537.514999999927</v>
      </c>
      <c r="P40" s="199">
        <f t="shared" si="5"/>
        <v>737004.5149999999</v>
      </c>
      <c r="Q40" s="259"/>
    </row>
    <row r="41" spans="1:17" x14ac:dyDescent="0.15">
      <c r="A41" s="193"/>
      <c r="B41" s="198"/>
      <c r="C41" s="199"/>
      <c r="D41" s="200"/>
      <c r="E41" s="193"/>
      <c r="F41" s="205"/>
      <c r="G41" s="193"/>
      <c r="H41" s="199"/>
      <c r="I41" s="200" t="s">
        <v>487</v>
      </c>
      <c r="J41" s="199">
        <v>5894</v>
      </c>
      <c r="K41" s="193" t="s">
        <v>452</v>
      </c>
      <c r="L41" s="193" t="s">
        <v>501</v>
      </c>
      <c r="M41" s="199">
        <v>12644</v>
      </c>
      <c r="N41" s="193" t="s">
        <v>452</v>
      </c>
      <c r="O41" s="199">
        <f t="shared" ref="O41:O45" si="12">+O40-J41-M41</f>
        <v>-0.48500000007334165</v>
      </c>
      <c r="P41" s="199">
        <f t="shared" ref="P41:P45" si="13">P40+H41-J41-M41</f>
        <v>718466.5149999999</v>
      </c>
      <c r="Q41" s="259"/>
    </row>
    <row r="42" spans="1:17" x14ac:dyDescent="0.15">
      <c r="A42" s="193"/>
      <c r="B42" s="198"/>
      <c r="C42" s="199"/>
      <c r="D42" s="200"/>
      <c r="E42" s="193"/>
      <c r="F42" s="205"/>
      <c r="G42" s="193"/>
      <c r="H42" s="199"/>
      <c r="I42" s="200" t="s">
        <v>487</v>
      </c>
      <c r="J42" s="199"/>
      <c r="K42" s="193"/>
      <c r="L42" s="193" t="s">
        <v>501</v>
      </c>
      <c r="M42" s="199">
        <v>95300</v>
      </c>
      <c r="N42" s="193" t="s">
        <v>453</v>
      </c>
      <c r="O42" s="199">
        <f>C11+O41-J42-M42</f>
        <v>39451.514999999927</v>
      </c>
      <c r="P42" s="199">
        <f t="shared" si="13"/>
        <v>623166.5149999999</v>
      </c>
      <c r="Q42" s="259"/>
    </row>
    <row r="43" spans="1:17" x14ac:dyDescent="0.15">
      <c r="A43" s="193"/>
      <c r="B43" s="198"/>
      <c r="C43" s="199"/>
      <c r="D43" s="200"/>
      <c r="E43" s="193"/>
      <c r="F43" s="205"/>
      <c r="G43" s="193"/>
      <c r="H43" s="199"/>
      <c r="I43" s="200" t="s">
        <v>488</v>
      </c>
      <c r="J43" s="199">
        <v>9322</v>
      </c>
      <c r="K43" s="193" t="s">
        <v>453</v>
      </c>
      <c r="L43" s="193"/>
      <c r="M43" s="199"/>
      <c r="N43" s="193"/>
      <c r="O43" s="199">
        <f t="shared" si="12"/>
        <v>30129.514999999927</v>
      </c>
      <c r="P43" s="199">
        <f t="shared" si="13"/>
        <v>613844.5149999999</v>
      </c>
      <c r="Q43" s="259"/>
    </row>
    <row r="44" spans="1:17" x14ac:dyDescent="0.15">
      <c r="A44" s="193"/>
      <c r="B44" s="198"/>
      <c r="C44" s="199"/>
      <c r="D44" s="200"/>
      <c r="E44" s="193"/>
      <c r="F44" s="205"/>
      <c r="G44" s="198"/>
      <c r="H44" s="199"/>
      <c r="I44" s="200" t="s">
        <v>489</v>
      </c>
      <c r="J44" s="199">
        <v>8379</v>
      </c>
      <c r="K44" s="193" t="s">
        <v>453</v>
      </c>
      <c r="L44" s="193"/>
      <c r="M44" s="199"/>
      <c r="N44" s="205"/>
      <c r="O44" s="199">
        <f t="shared" si="12"/>
        <v>21750.514999999927</v>
      </c>
      <c r="P44" s="199">
        <f t="shared" si="13"/>
        <v>605465.5149999999</v>
      </c>
      <c r="Q44" s="259"/>
    </row>
    <row r="45" spans="1:17" x14ac:dyDescent="0.15">
      <c r="A45" s="193"/>
      <c r="B45" s="208"/>
      <c r="C45" s="199"/>
      <c r="D45" s="200"/>
      <c r="E45" s="193"/>
      <c r="F45" s="209"/>
      <c r="G45" s="198"/>
      <c r="H45" s="199"/>
      <c r="I45" s="200" t="s">
        <v>490</v>
      </c>
      <c r="J45" s="199">
        <v>16180</v>
      </c>
      <c r="K45" s="193" t="s">
        <v>453</v>
      </c>
      <c r="L45" s="193"/>
      <c r="M45" s="199"/>
      <c r="N45" s="193"/>
      <c r="O45" s="199">
        <f t="shared" si="12"/>
        <v>5570.5149999999267</v>
      </c>
      <c r="P45" s="199">
        <f t="shared" si="13"/>
        <v>589285.5149999999</v>
      </c>
    </row>
    <row r="46" spans="1:17" x14ac:dyDescent="0.15">
      <c r="A46" s="193"/>
      <c r="B46" s="208"/>
      <c r="C46" s="199"/>
      <c r="D46" s="200" t="s">
        <v>491</v>
      </c>
      <c r="E46" s="193" t="s">
        <v>54</v>
      </c>
      <c r="F46" s="209" t="s">
        <v>495</v>
      </c>
      <c r="G46" s="198"/>
      <c r="H46" s="199">
        <v>89677</v>
      </c>
      <c r="I46" s="200" t="s">
        <v>491</v>
      </c>
      <c r="J46" s="199">
        <v>5571</v>
      </c>
      <c r="K46" s="193" t="s">
        <v>453</v>
      </c>
      <c r="L46" s="193"/>
      <c r="M46" s="199"/>
      <c r="N46" s="193"/>
      <c r="O46" s="199">
        <f t="shared" ref="O46:O50" si="14">+O45-J46-M46</f>
        <v>-0.48500000007334165</v>
      </c>
      <c r="P46" s="199">
        <f t="shared" ref="P46:P50" si="15">P45+H46-J46-M46</f>
        <v>673391.5149999999</v>
      </c>
    </row>
    <row r="47" spans="1:17" x14ac:dyDescent="0.15">
      <c r="A47" s="193"/>
      <c r="B47" s="208"/>
      <c r="C47" s="199"/>
      <c r="D47" s="200"/>
      <c r="E47" s="193"/>
      <c r="F47" s="209"/>
      <c r="G47" s="198"/>
      <c r="H47" s="199"/>
      <c r="I47" s="200" t="s">
        <v>491</v>
      </c>
      <c r="J47" s="199">
        <v>13051</v>
      </c>
      <c r="K47" s="193" t="s">
        <v>454</v>
      </c>
      <c r="L47" s="193"/>
      <c r="M47" s="199"/>
      <c r="N47" s="193"/>
      <c r="O47" s="199">
        <f>C12+O46-J47-M47</f>
        <v>121633.51499999993</v>
      </c>
      <c r="P47" s="199">
        <f t="shared" si="15"/>
        <v>660340.5149999999</v>
      </c>
    </row>
    <row r="48" spans="1:17" x14ac:dyDescent="0.15">
      <c r="A48" s="193"/>
      <c r="B48" s="208"/>
      <c r="C48" s="199"/>
      <c r="D48" s="200" t="s">
        <v>492</v>
      </c>
      <c r="E48" s="193" t="s">
        <v>54</v>
      </c>
      <c r="F48" s="209" t="s">
        <v>496</v>
      </c>
      <c r="G48" s="198"/>
      <c r="H48" s="199">
        <v>179313</v>
      </c>
      <c r="I48" s="200" t="s">
        <v>492</v>
      </c>
      <c r="J48" s="199">
        <v>7677</v>
      </c>
      <c r="K48" s="205" t="s">
        <v>454</v>
      </c>
      <c r="L48" s="193"/>
      <c r="M48" s="199"/>
      <c r="N48" s="193"/>
      <c r="O48" s="199">
        <f t="shared" si="14"/>
        <v>113956.51499999993</v>
      </c>
      <c r="P48" s="199">
        <f t="shared" si="15"/>
        <v>831976.5149999999</v>
      </c>
    </row>
    <row r="49" spans="1:17" x14ac:dyDescent="0.15">
      <c r="A49" s="193"/>
      <c r="B49" s="210"/>
      <c r="C49" s="199"/>
      <c r="D49" s="204"/>
      <c r="E49" s="203"/>
      <c r="F49" s="193"/>
      <c r="G49" s="210"/>
      <c r="H49" s="199"/>
      <c r="I49" s="200" t="s">
        <v>493</v>
      </c>
      <c r="J49" s="199">
        <v>15559</v>
      </c>
      <c r="K49" s="193" t="s">
        <v>454</v>
      </c>
      <c r="L49" s="193"/>
      <c r="M49" s="199"/>
      <c r="N49" s="205"/>
      <c r="O49" s="199">
        <f t="shared" si="14"/>
        <v>98397.514999999927</v>
      </c>
      <c r="P49" s="199">
        <f t="shared" si="15"/>
        <v>816417.5149999999</v>
      </c>
      <c r="Q49" s="259"/>
    </row>
    <row r="50" spans="1:17" hidden="1" x14ac:dyDescent="0.15">
      <c r="A50" s="193"/>
      <c r="B50" s="210"/>
      <c r="C50" s="199"/>
      <c r="D50" s="204"/>
      <c r="E50" s="203"/>
      <c r="F50" s="193"/>
      <c r="G50" s="210"/>
      <c r="H50" s="199"/>
      <c r="I50" s="200"/>
      <c r="J50" s="199"/>
      <c r="K50" s="193"/>
      <c r="L50" s="193"/>
      <c r="M50" s="199"/>
      <c r="N50" s="207"/>
      <c r="O50" s="199">
        <f t="shared" si="14"/>
        <v>98397.514999999927</v>
      </c>
      <c r="P50" s="199">
        <f t="shared" si="15"/>
        <v>816417.5149999999</v>
      </c>
      <c r="Q50" s="259"/>
    </row>
    <row r="51" spans="1:17" hidden="1" x14ac:dyDescent="0.15">
      <c r="A51" s="193"/>
      <c r="B51" s="210"/>
      <c r="C51" s="199"/>
      <c r="D51" s="200"/>
      <c r="E51" s="193"/>
      <c r="F51" s="203"/>
      <c r="G51" s="210"/>
      <c r="H51" s="199"/>
      <c r="I51" s="200"/>
      <c r="J51" s="199"/>
      <c r="K51" s="193"/>
      <c r="L51" s="193"/>
      <c r="M51" s="199"/>
      <c r="N51" s="207"/>
      <c r="O51" s="199">
        <f t="shared" si="4"/>
        <v>98397.514999999927</v>
      </c>
      <c r="P51" s="199">
        <f t="shared" si="5"/>
        <v>816417.5149999999</v>
      </c>
    </row>
    <row r="52" spans="1:17" hidden="1" x14ac:dyDescent="0.15">
      <c r="A52" s="193"/>
      <c r="B52" s="210"/>
      <c r="C52" s="199"/>
      <c r="D52" s="200"/>
      <c r="E52" s="193"/>
      <c r="F52" s="203"/>
      <c r="G52" s="210"/>
      <c r="H52" s="199"/>
      <c r="I52" s="200"/>
      <c r="J52" s="199"/>
      <c r="K52" s="193"/>
      <c r="L52" s="193"/>
      <c r="M52" s="199"/>
      <c r="N52" s="207"/>
      <c r="O52" s="199">
        <f t="shared" si="4"/>
        <v>98397.514999999927</v>
      </c>
      <c r="P52" s="199">
        <f t="shared" si="5"/>
        <v>816417.5149999999</v>
      </c>
    </row>
    <row r="53" spans="1:17" hidden="1" x14ac:dyDescent="0.15">
      <c r="A53" s="211"/>
      <c r="B53" s="211"/>
      <c r="C53" s="199"/>
      <c r="D53" s="204"/>
      <c r="E53" s="193"/>
      <c r="F53" s="212"/>
      <c r="G53" s="213"/>
      <c r="H53" s="199"/>
      <c r="I53" s="200"/>
      <c r="J53" s="199"/>
      <c r="K53" s="193"/>
      <c r="L53" s="193"/>
      <c r="M53" s="199"/>
      <c r="N53" s="207"/>
      <c r="O53" s="199">
        <f t="shared" si="4"/>
        <v>98397.514999999927</v>
      </c>
      <c r="P53" s="199">
        <f t="shared" si="5"/>
        <v>816417.5149999999</v>
      </c>
    </row>
    <row r="54" spans="1:17" hidden="1" x14ac:dyDescent="0.15">
      <c r="A54" s="211"/>
      <c r="B54" s="211"/>
      <c r="C54" s="199"/>
      <c r="D54" s="204"/>
      <c r="E54" s="193"/>
      <c r="F54" s="212"/>
      <c r="G54" s="213"/>
      <c r="H54" s="199"/>
      <c r="I54" s="200"/>
      <c r="J54" s="199"/>
      <c r="K54" s="203"/>
      <c r="L54" s="193"/>
      <c r="M54" s="199"/>
      <c r="N54" s="203"/>
      <c r="O54" s="199">
        <f t="shared" si="4"/>
        <v>98397.514999999927</v>
      </c>
      <c r="P54" s="199">
        <f t="shared" si="5"/>
        <v>816417.5149999999</v>
      </c>
    </row>
    <row r="55" spans="1:17" hidden="1" x14ac:dyDescent="0.15">
      <c r="A55" s="211"/>
      <c r="B55" s="211"/>
      <c r="C55" s="199"/>
      <c r="D55" s="204"/>
      <c r="E55" s="193"/>
      <c r="F55" s="212"/>
      <c r="G55" s="213"/>
      <c r="H55" s="199"/>
      <c r="I55" s="200"/>
      <c r="J55" s="199"/>
      <c r="K55" s="205"/>
      <c r="L55" s="193"/>
      <c r="M55" s="199"/>
      <c r="N55" s="203"/>
      <c r="O55" s="199">
        <f t="shared" si="4"/>
        <v>98397.514999999927</v>
      </c>
      <c r="P55" s="199">
        <f t="shared" si="5"/>
        <v>816417.5149999999</v>
      </c>
    </row>
    <row r="56" spans="1:17" hidden="1" x14ac:dyDescent="0.15">
      <c r="A56" s="211"/>
      <c r="B56" s="211"/>
      <c r="C56" s="199"/>
      <c r="D56" s="204"/>
      <c r="E56" s="193"/>
      <c r="F56" s="212"/>
      <c r="G56" s="213"/>
      <c r="H56" s="199"/>
      <c r="I56" s="200"/>
      <c r="J56" s="199"/>
      <c r="K56" s="205"/>
      <c r="L56" s="193"/>
      <c r="M56" s="199"/>
      <c r="N56" s="207"/>
      <c r="O56" s="199">
        <f t="shared" si="4"/>
        <v>98397.514999999927</v>
      </c>
      <c r="P56" s="199">
        <f t="shared" si="5"/>
        <v>816417.5149999999</v>
      </c>
    </row>
    <row r="57" spans="1:17" hidden="1" x14ac:dyDescent="0.15">
      <c r="A57" s="205"/>
      <c r="B57" s="208"/>
      <c r="C57" s="199"/>
      <c r="D57" s="200"/>
      <c r="E57" s="193"/>
      <c r="F57" s="203"/>
      <c r="G57" s="198"/>
      <c r="H57" s="199"/>
      <c r="I57" s="200"/>
      <c r="J57" s="199"/>
      <c r="K57" s="205"/>
      <c r="L57" s="193"/>
      <c r="M57" s="199"/>
      <c r="N57" s="207"/>
      <c r="O57" s="199">
        <f t="shared" si="4"/>
        <v>98397.514999999927</v>
      </c>
      <c r="P57" s="199">
        <f t="shared" si="5"/>
        <v>816417.5149999999</v>
      </c>
    </row>
    <row r="58" spans="1:17" hidden="1" x14ac:dyDescent="0.15">
      <c r="A58" s="205"/>
      <c r="B58" s="208"/>
      <c r="C58" s="199"/>
      <c r="D58" s="200"/>
      <c r="E58" s="193"/>
      <c r="F58" s="203"/>
      <c r="G58" s="198"/>
      <c r="H58" s="199"/>
      <c r="I58" s="200"/>
      <c r="J58" s="199"/>
      <c r="K58" s="205"/>
      <c r="L58" s="193"/>
      <c r="M58" s="199"/>
      <c r="N58" s="207"/>
      <c r="O58" s="199">
        <f t="shared" si="4"/>
        <v>98397.514999999927</v>
      </c>
      <c r="P58" s="199">
        <f t="shared" si="5"/>
        <v>816417.5149999999</v>
      </c>
    </row>
    <row r="59" spans="1:17" hidden="1" x14ac:dyDescent="0.15">
      <c r="A59" s="205"/>
      <c r="B59" s="208"/>
      <c r="C59" s="199"/>
      <c r="D59" s="200"/>
      <c r="E59" s="193"/>
      <c r="F59" s="205"/>
      <c r="G59" s="198"/>
      <c r="H59" s="199"/>
      <c r="I59" s="200"/>
      <c r="J59" s="199"/>
      <c r="K59" s="205"/>
      <c r="L59" s="193"/>
      <c r="M59" s="199"/>
      <c r="N59" s="207"/>
      <c r="O59" s="199">
        <f t="shared" si="4"/>
        <v>98397.514999999927</v>
      </c>
      <c r="P59" s="199">
        <f t="shared" si="5"/>
        <v>816417.5149999999</v>
      </c>
      <c r="Q59" s="259"/>
    </row>
    <row r="60" spans="1:17" hidden="1" x14ac:dyDescent="0.15">
      <c r="A60" s="205"/>
      <c r="B60" s="208"/>
      <c r="C60" s="199"/>
      <c r="D60" s="200"/>
      <c r="E60" s="193"/>
      <c r="F60" s="193"/>
      <c r="G60" s="198"/>
      <c r="H60" s="199"/>
      <c r="I60" s="200"/>
      <c r="J60" s="199"/>
      <c r="K60" s="205"/>
      <c r="L60" s="193"/>
      <c r="M60" s="199"/>
      <c r="N60" s="207"/>
      <c r="O60" s="199">
        <f t="shared" si="4"/>
        <v>98397.514999999927</v>
      </c>
      <c r="P60" s="199">
        <f t="shared" si="5"/>
        <v>816417.5149999999</v>
      </c>
      <c r="Q60" s="259"/>
    </row>
    <row r="61" spans="1:17" hidden="1" x14ac:dyDescent="0.15">
      <c r="A61" s="205"/>
      <c r="B61" s="208"/>
      <c r="C61" s="199"/>
      <c r="D61" s="200"/>
      <c r="E61" s="193"/>
      <c r="F61" s="193"/>
      <c r="G61" s="198"/>
      <c r="H61" s="199"/>
      <c r="I61" s="200"/>
      <c r="J61" s="199"/>
      <c r="K61" s="205"/>
      <c r="L61" s="193"/>
      <c r="M61" s="199"/>
      <c r="N61" s="207"/>
      <c r="O61" s="199">
        <f t="shared" si="4"/>
        <v>98397.514999999927</v>
      </c>
      <c r="P61" s="199">
        <f t="shared" si="5"/>
        <v>816417.5149999999</v>
      </c>
      <c r="Q61" s="259"/>
    </row>
    <row r="62" spans="1:17" hidden="1" x14ac:dyDescent="0.15">
      <c r="A62" s="205"/>
      <c r="B62" s="208"/>
      <c r="C62" s="199"/>
      <c r="D62" s="200"/>
      <c r="E62" s="193"/>
      <c r="F62" s="193"/>
      <c r="G62" s="198"/>
      <c r="H62" s="199"/>
      <c r="I62" s="200"/>
      <c r="J62" s="199"/>
      <c r="K62" s="205"/>
      <c r="L62" s="193"/>
      <c r="M62" s="199"/>
      <c r="N62" s="207"/>
      <c r="O62" s="199">
        <f t="shared" si="4"/>
        <v>98397.514999999927</v>
      </c>
      <c r="P62" s="199">
        <f t="shared" si="5"/>
        <v>816417.5149999999</v>
      </c>
      <c r="Q62" s="259"/>
    </row>
    <row r="63" spans="1:17" hidden="1" x14ac:dyDescent="0.15">
      <c r="A63" s="205"/>
      <c r="B63" s="208"/>
      <c r="C63" s="199"/>
      <c r="D63" s="200"/>
      <c r="E63" s="193"/>
      <c r="F63" s="193"/>
      <c r="G63" s="198"/>
      <c r="H63" s="199"/>
      <c r="I63" s="200"/>
      <c r="J63" s="199"/>
      <c r="K63" s="205"/>
      <c r="L63" s="193"/>
      <c r="M63" s="199"/>
      <c r="N63" s="207"/>
      <c r="O63" s="199">
        <f t="shared" si="4"/>
        <v>98397.514999999927</v>
      </c>
      <c r="P63" s="199">
        <f t="shared" si="5"/>
        <v>816417.5149999999</v>
      </c>
      <c r="Q63" s="259"/>
    </row>
    <row r="64" spans="1:17" hidden="1" x14ac:dyDescent="0.15">
      <c r="A64" s="205"/>
      <c r="B64" s="208"/>
      <c r="C64" s="199"/>
      <c r="D64" s="204"/>
      <c r="E64" s="193"/>
      <c r="F64" s="193"/>
      <c r="G64" s="198"/>
      <c r="H64" s="199"/>
      <c r="I64" s="200"/>
      <c r="J64" s="199"/>
      <c r="K64" s="205"/>
      <c r="L64" s="193"/>
      <c r="M64" s="199"/>
      <c r="N64" s="207"/>
      <c r="O64" s="199">
        <f t="shared" si="4"/>
        <v>98397.514999999927</v>
      </c>
      <c r="P64" s="199">
        <f t="shared" si="5"/>
        <v>816417.5149999999</v>
      </c>
      <c r="Q64" s="259"/>
    </row>
    <row r="65" spans="1:17" hidden="1" x14ac:dyDescent="0.15">
      <c r="A65" s="205"/>
      <c r="B65" s="208"/>
      <c r="C65" s="199"/>
      <c r="D65" s="204"/>
      <c r="E65" s="193"/>
      <c r="F65" s="193"/>
      <c r="G65" s="198"/>
      <c r="H65" s="199"/>
      <c r="I65" s="200"/>
      <c r="J65" s="199"/>
      <c r="K65" s="205"/>
      <c r="L65" s="193"/>
      <c r="M65" s="199"/>
      <c r="N65" s="207"/>
      <c r="O65" s="199">
        <f t="shared" si="4"/>
        <v>98397.514999999927</v>
      </c>
      <c r="P65" s="199">
        <f t="shared" si="5"/>
        <v>816417.5149999999</v>
      </c>
      <c r="Q65" s="259"/>
    </row>
    <row r="66" spans="1:17" hidden="1" x14ac:dyDescent="0.15">
      <c r="A66" s="205"/>
      <c r="B66" s="208"/>
      <c r="C66" s="199"/>
      <c r="D66" s="204"/>
      <c r="E66" s="193"/>
      <c r="F66" s="193"/>
      <c r="G66" s="198"/>
      <c r="H66" s="199"/>
      <c r="I66" s="200"/>
      <c r="J66" s="199"/>
      <c r="K66" s="205"/>
      <c r="L66" s="193"/>
      <c r="M66" s="199"/>
      <c r="N66" s="207"/>
      <c r="O66" s="199">
        <f t="shared" si="4"/>
        <v>98397.514999999927</v>
      </c>
      <c r="P66" s="199">
        <f t="shared" si="5"/>
        <v>816417.5149999999</v>
      </c>
      <c r="Q66" s="259"/>
    </row>
    <row r="67" spans="1:17" hidden="1" x14ac:dyDescent="0.15">
      <c r="A67" s="205"/>
      <c r="B67" s="208"/>
      <c r="C67" s="199"/>
      <c r="D67" s="200"/>
      <c r="E67" s="193"/>
      <c r="F67" s="193"/>
      <c r="G67" s="198"/>
      <c r="H67" s="199"/>
      <c r="I67" s="200"/>
      <c r="J67" s="199"/>
      <c r="K67" s="205"/>
      <c r="L67" s="193"/>
      <c r="M67" s="199"/>
      <c r="N67" s="207"/>
      <c r="O67" s="199">
        <f t="shared" si="4"/>
        <v>98397.514999999927</v>
      </c>
      <c r="P67" s="199">
        <f t="shared" si="5"/>
        <v>816417.5149999999</v>
      </c>
    </row>
    <row r="68" spans="1:17" hidden="1" x14ac:dyDescent="0.15">
      <c r="A68" s="205"/>
      <c r="B68" s="208"/>
      <c r="C68" s="199"/>
      <c r="D68" s="204"/>
      <c r="E68" s="193"/>
      <c r="F68" s="193"/>
      <c r="G68" s="198"/>
      <c r="H68" s="199"/>
      <c r="I68" s="200"/>
      <c r="J68" s="199"/>
      <c r="K68" s="205"/>
      <c r="L68" s="193"/>
      <c r="M68" s="199"/>
      <c r="N68" s="207"/>
      <c r="O68" s="199">
        <f t="shared" si="4"/>
        <v>98397.514999999927</v>
      </c>
      <c r="P68" s="199">
        <f t="shared" si="5"/>
        <v>816417.5149999999</v>
      </c>
    </row>
    <row r="69" spans="1:17" hidden="1" x14ac:dyDescent="0.15">
      <c r="A69" s="205"/>
      <c r="B69" s="208"/>
      <c r="C69" s="199"/>
      <c r="D69" s="204"/>
      <c r="E69" s="193"/>
      <c r="F69" s="193"/>
      <c r="G69" s="198"/>
      <c r="H69" s="199"/>
      <c r="I69" s="200"/>
      <c r="J69" s="199"/>
      <c r="K69" s="205"/>
      <c r="L69" s="193"/>
      <c r="M69" s="199"/>
      <c r="N69" s="207"/>
      <c r="O69" s="199">
        <f t="shared" si="4"/>
        <v>98397.514999999927</v>
      </c>
      <c r="P69" s="199">
        <f t="shared" si="5"/>
        <v>816417.5149999999</v>
      </c>
    </row>
    <row r="70" spans="1:17" hidden="1" x14ac:dyDescent="0.15">
      <c r="A70" s="205"/>
      <c r="B70" s="208"/>
      <c r="C70" s="199"/>
      <c r="D70" s="204"/>
      <c r="E70" s="193"/>
      <c r="F70" s="193"/>
      <c r="G70" s="198"/>
      <c r="H70" s="199"/>
      <c r="I70" s="200"/>
      <c r="J70" s="199"/>
      <c r="K70" s="205"/>
      <c r="L70" s="193"/>
      <c r="M70" s="199"/>
      <c r="N70" s="207"/>
      <c r="O70" s="199">
        <f t="shared" si="4"/>
        <v>98397.514999999927</v>
      </c>
      <c r="P70" s="199">
        <f t="shared" si="5"/>
        <v>816417.5149999999</v>
      </c>
    </row>
    <row r="71" spans="1:17" hidden="1" x14ac:dyDescent="0.15">
      <c r="A71" s="205"/>
      <c r="B71" s="208"/>
      <c r="C71" s="199"/>
      <c r="D71" s="200"/>
      <c r="E71" s="193"/>
      <c r="F71" s="205"/>
      <c r="G71" s="198"/>
      <c r="H71" s="199"/>
      <c r="I71" s="200"/>
      <c r="J71" s="199"/>
      <c r="K71" s="205"/>
      <c r="L71" s="193"/>
      <c r="M71" s="199"/>
      <c r="N71" s="207"/>
      <c r="O71" s="199">
        <f t="shared" si="4"/>
        <v>98397.514999999927</v>
      </c>
      <c r="P71" s="199">
        <f t="shared" si="5"/>
        <v>816417.5149999999</v>
      </c>
    </row>
    <row r="72" spans="1:17" hidden="1" x14ac:dyDescent="0.15">
      <c r="A72" s="205"/>
      <c r="B72" s="208"/>
      <c r="C72" s="199"/>
      <c r="D72" s="200"/>
      <c r="E72" s="193"/>
      <c r="F72" s="205"/>
      <c r="G72" s="198"/>
      <c r="H72" s="199"/>
      <c r="I72" s="200"/>
      <c r="J72" s="199"/>
      <c r="K72" s="205"/>
      <c r="L72" s="193"/>
      <c r="M72" s="199"/>
      <c r="N72" s="207"/>
      <c r="O72" s="199">
        <f t="shared" si="4"/>
        <v>98397.514999999927</v>
      </c>
      <c r="P72" s="199">
        <f t="shared" si="5"/>
        <v>816417.5149999999</v>
      </c>
    </row>
    <row r="73" spans="1:17" hidden="1" x14ac:dyDescent="0.15">
      <c r="A73" s="205"/>
      <c r="B73" s="208"/>
      <c r="C73" s="199"/>
      <c r="D73" s="200"/>
      <c r="E73" s="193"/>
      <c r="F73" s="205"/>
      <c r="G73" s="198"/>
      <c r="H73" s="199"/>
      <c r="I73" s="200"/>
      <c r="J73" s="199"/>
      <c r="K73" s="205"/>
      <c r="L73" s="193"/>
      <c r="M73" s="199"/>
      <c r="N73" s="207"/>
      <c r="O73" s="199">
        <f t="shared" si="4"/>
        <v>98397.514999999927</v>
      </c>
      <c r="P73" s="199">
        <f t="shared" si="5"/>
        <v>816417.5149999999</v>
      </c>
    </row>
    <row r="74" spans="1:17" hidden="1" x14ac:dyDescent="0.15">
      <c r="A74" s="205"/>
      <c r="B74" s="208"/>
      <c r="C74" s="199"/>
      <c r="D74" s="204"/>
      <c r="E74" s="193"/>
      <c r="F74" s="193"/>
      <c r="G74" s="198"/>
      <c r="H74" s="199"/>
      <c r="I74" s="200"/>
      <c r="J74" s="199"/>
      <c r="K74" s="205"/>
      <c r="L74" s="193"/>
      <c r="M74" s="199"/>
      <c r="N74" s="207"/>
      <c r="O74" s="199">
        <f t="shared" si="4"/>
        <v>98397.514999999927</v>
      </c>
      <c r="P74" s="199">
        <f t="shared" si="5"/>
        <v>816417.5149999999</v>
      </c>
    </row>
    <row r="75" spans="1:17" hidden="1" x14ac:dyDescent="0.15">
      <c r="A75" s="205"/>
      <c r="B75" s="208"/>
      <c r="C75" s="199"/>
      <c r="D75" s="204"/>
      <c r="E75" s="193"/>
      <c r="F75" s="193"/>
      <c r="G75" s="198"/>
      <c r="H75" s="199"/>
      <c r="I75" s="200"/>
      <c r="J75" s="199"/>
      <c r="K75" s="205"/>
      <c r="L75" s="193"/>
      <c r="M75" s="199"/>
      <c r="N75" s="193"/>
      <c r="O75" s="199">
        <f t="shared" si="4"/>
        <v>98397.514999999927</v>
      </c>
      <c r="P75" s="199">
        <f t="shared" si="5"/>
        <v>816417.5149999999</v>
      </c>
    </row>
    <row r="76" spans="1:17" hidden="1" x14ac:dyDescent="0.15">
      <c r="A76" s="205"/>
      <c r="B76" s="208"/>
      <c r="C76" s="199"/>
      <c r="D76" s="204"/>
      <c r="E76" s="193"/>
      <c r="F76" s="193"/>
      <c r="G76" s="198"/>
      <c r="H76" s="199"/>
      <c r="I76" s="200"/>
      <c r="J76" s="199"/>
      <c r="K76" s="193"/>
      <c r="L76" s="193"/>
      <c r="M76" s="199"/>
      <c r="N76" s="193"/>
      <c r="O76" s="199">
        <f t="shared" si="4"/>
        <v>98397.514999999927</v>
      </c>
      <c r="P76" s="199">
        <f t="shared" si="5"/>
        <v>816417.5149999999</v>
      </c>
    </row>
    <row r="77" spans="1:17" hidden="1" x14ac:dyDescent="0.15">
      <c r="A77" s="205"/>
      <c r="B77" s="208"/>
      <c r="C77" s="199"/>
      <c r="D77" s="200"/>
      <c r="E77" s="193"/>
      <c r="F77" s="193"/>
      <c r="G77" s="198"/>
      <c r="H77" s="199"/>
      <c r="I77" s="200"/>
      <c r="J77" s="199"/>
      <c r="K77" s="193"/>
      <c r="L77" s="193"/>
      <c r="M77" s="199"/>
      <c r="N77" s="193"/>
      <c r="O77" s="199">
        <f t="shared" si="4"/>
        <v>98397.514999999927</v>
      </c>
      <c r="P77" s="199">
        <f t="shared" si="5"/>
        <v>816417.5149999999</v>
      </c>
    </row>
    <row r="78" spans="1:17" hidden="1" x14ac:dyDescent="0.15">
      <c r="A78" s="205"/>
      <c r="B78" s="208"/>
      <c r="C78" s="199"/>
      <c r="D78" s="204"/>
      <c r="E78" s="193"/>
      <c r="F78" s="193"/>
      <c r="G78" s="198"/>
      <c r="H78" s="199"/>
      <c r="I78" s="200"/>
      <c r="J78" s="199"/>
      <c r="K78" s="205"/>
      <c r="L78" s="193"/>
      <c r="M78" s="199"/>
      <c r="N78" s="207"/>
      <c r="O78" s="199">
        <f t="shared" si="4"/>
        <v>98397.514999999927</v>
      </c>
      <c r="P78" s="199">
        <f t="shared" si="5"/>
        <v>816417.5149999999</v>
      </c>
    </row>
    <row r="79" spans="1:17" hidden="1" x14ac:dyDescent="0.15">
      <c r="A79" s="205"/>
      <c r="B79" s="208"/>
      <c r="C79" s="199"/>
      <c r="D79" s="204"/>
      <c r="E79" s="193"/>
      <c r="F79" s="193"/>
      <c r="G79" s="198"/>
      <c r="H79" s="199"/>
      <c r="I79" s="200"/>
      <c r="J79" s="199"/>
      <c r="K79" s="205"/>
      <c r="L79" s="193"/>
      <c r="M79" s="199"/>
      <c r="N79" s="207"/>
      <c r="O79" s="199">
        <f t="shared" si="4"/>
        <v>98397.514999999927</v>
      </c>
      <c r="P79" s="199">
        <f t="shared" si="5"/>
        <v>816417.5149999999</v>
      </c>
    </row>
    <row r="80" spans="1:17" hidden="1" x14ac:dyDescent="0.15">
      <c r="A80" s="205"/>
      <c r="B80" s="208"/>
      <c r="C80" s="199"/>
      <c r="D80" s="204"/>
      <c r="E80" s="193"/>
      <c r="F80" s="193"/>
      <c r="G80" s="198"/>
      <c r="H80" s="199"/>
      <c r="I80" s="200"/>
      <c r="J80" s="199"/>
      <c r="K80" s="205"/>
      <c r="L80" s="193"/>
      <c r="M80" s="199"/>
      <c r="N80" s="207"/>
      <c r="O80" s="199">
        <f t="shared" si="4"/>
        <v>98397.514999999927</v>
      </c>
      <c r="P80" s="199">
        <f t="shared" si="5"/>
        <v>816417.5149999999</v>
      </c>
    </row>
    <row r="81" spans="1:17" hidden="1" x14ac:dyDescent="0.15">
      <c r="A81" s="205"/>
      <c r="B81" s="208"/>
      <c r="C81" s="199"/>
      <c r="D81" s="204"/>
      <c r="E81" s="193"/>
      <c r="F81" s="193"/>
      <c r="G81" s="198"/>
      <c r="H81" s="199"/>
      <c r="I81" s="200"/>
      <c r="J81" s="199"/>
      <c r="K81" s="205"/>
      <c r="L81" s="193"/>
      <c r="M81" s="199"/>
      <c r="N81" s="207"/>
      <c r="O81" s="199">
        <f t="shared" si="4"/>
        <v>98397.514999999927</v>
      </c>
      <c r="P81" s="199">
        <f t="shared" si="5"/>
        <v>816417.5149999999</v>
      </c>
    </row>
    <row r="82" spans="1:17" hidden="1" x14ac:dyDescent="0.15">
      <c r="A82" s="205"/>
      <c r="B82" s="208"/>
      <c r="C82" s="199"/>
      <c r="D82" s="200"/>
      <c r="E82" s="193"/>
      <c r="F82" s="203"/>
      <c r="G82" s="193"/>
      <c r="H82" s="199"/>
      <c r="I82" s="200"/>
      <c r="J82" s="199"/>
      <c r="K82" s="205"/>
      <c r="L82" s="193"/>
      <c r="M82" s="199"/>
      <c r="N82" s="207"/>
      <c r="O82" s="199">
        <f t="shared" ref="O82:O145" si="16">+O81-J82-M82</f>
        <v>98397.514999999927</v>
      </c>
      <c r="P82" s="199">
        <f t="shared" ref="P82:P145" si="17">P81+H82-J82-M82</f>
        <v>816417.5149999999</v>
      </c>
    </row>
    <row r="83" spans="1:17" hidden="1" x14ac:dyDescent="0.15">
      <c r="A83" s="205"/>
      <c r="B83" s="208"/>
      <c r="C83" s="199"/>
      <c r="D83" s="200"/>
      <c r="E83" s="193"/>
      <c r="F83" s="203"/>
      <c r="G83" s="198"/>
      <c r="H83" s="199"/>
      <c r="I83" s="200"/>
      <c r="J83" s="199"/>
      <c r="K83" s="205"/>
      <c r="L83" s="193"/>
      <c r="M83" s="199"/>
      <c r="N83" s="207"/>
      <c r="O83" s="199">
        <f t="shared" si="16"/>
        <v>98397.514999999927</v>
      </c>
      <c r="P83" s="199">
        <f t="shared" si="17"/>
        <v>816417.5149999999</v>
      </c>
    </row>
    <row r="84" spans="1:17" hidden="1" x14ac:dyDescent="0.15">
      <c r="A84" s="193"/>
      <c r="B84" s="193"/>
      <c r="C84" s="199"/>
      <c r="D84" s="204"/>
      <c r="E84" s="193"/>
      <c r="F84" s="203"/>
      <c r="G84" s="198"/>
      <c r="H84" s="199"/>
      <c r="I84" s="200"/>
      <c r="J84" s="199"/>
      <c r="K84" s="205"/>
      <c r="L84" s="193"/>
      <c r="M84" s="199"/>
      <c r="N84" s="193"/>
      <c r="O84" s="199">
        <f t="shared" si="16"/>
        <v>98397.514999999927</v>
      </c>
      <c r="P84" s="199">
        <f t="shared" si="17"/>
        <v>816417.5149999999</v>
      </c>
    </row>
    <row r="85" spans="1:17" hidden="1" x14ac:dyDescent="0.15">
      <c r="A85" s="193"/>
      <c r="B85" s="193"/>
      <c r="C85" s="199"/>
      <c r="D85" s="204"/>
      <c r="E85" s="193"/>
      <c r="F85" s="203"/>
      <c r="G85" s="198"/>
      <c r="H85" s="199"/>
      <c r="I85" s="200"/>
      <c r="J85" s="199"/>
      <c r="K85" s="205"/>
      <c r="L85" s="193"/>
      <c r="M85" s="199"/>
      <c r="N85" s="193"/>
      <c r="O85" s="199">
        <f t="shared" si="16"/>
        <v>98397.514999999927</v>
      </c>
      <c r="P85" s="199">
        <f t="shared" si="17"/>
        <v>816417.5149999999</v>
      </c>
    </row>
    <row r="86" spans="1:17" hidden="1" x14ac:dyDescent="0.15">
      <c r="A86" s="193"/>
      <c r="B86" s="193"/>
      <c r="C86" s="199"/>
      <c r="D86" s="204"/>
      <c r="E86" s="193"/>
      <c r="F86" s="203"/>
      <c r="G86" s="198"/>
      <c r="H86" s="199"/>
      <c r="I86" s="200"/>
      <c r="J86" s="199"/>
      <c r="K86" s="193"/>
      <c r="L86" s="193"/>
      <c r="M86" s="199"/>
      <c r="N86" s="193"/>
      <c r="O86" s="199">
        <f t="shared" si="16"/>
        <v>98397.514999999927</v>
      </c>
      <c r="P86" s="199">
        <f t="shared" si="17"/>
        <v>816417.5149999999</v>
      </c>
    </row>
    <row r="87" spans="1:17" hidden="1" x14ac:dyDescent="0.15">
      <c r="A87" s="193"/>
      <c r="B87" s="193"/>
      <c r="C87" s="199"/>
      <c r="D87" s="200"/>
      <c r="E87" s="193"/>
      <c r="F87" s="193"/>
      <c r="G87" s="210"/>
      <c r="H87" s="199"/>
      <c r="I87" s="200"/>
      <c r="J87" s="199"/>
      <c r="K87" s="205"/>
      <c r="L87" s="193"/>
      <c r="M87" s="199"/>
      <c r="N87" s="207"/>
      <c r="O87" s="199">
        <f t="shared" si="16"/>
        <v>98397.514999999927</v>
      </c>
      <c r="P87" s="199">
        <f t="shared" si="17"/>
        <v>816417.5149999999</v>
      </c>
      <c r="Q87" s="259"/>
    </row>
    <row r="88" spans="1:17" hidden="1" x14ac:dyDescent="0.15">
      <c r="A88" s="193"/>
      <c r="B88" s="193"/>
      <c r="C88" s="199"/>
      <c r="D88" s="204"/>
      <c r="E88" s="203"/>
      <c r="F88" s="193"/>
      <c r="G88" s="210"/>
      <c r="H88" s="199"/>
      <c r="I88" s="200"/>
      <c r="J88" s="199"/>
      <c r="K88" s="205"/>
      <c r="L88" s="193"/>
      <c r="M88" s="199"/>
      <c r="N88" s="193"/>
      <c r="O88" s="199">
        <f t="shared" si="16"/>
        <v>98397.514999999927</v>
      </c>
      <c r="P88" s="199">
        <f t="shared" si="17"/>
        <v>816417.5149999999</v>
      </c>
      <c r="Q88" s="259"/>
    </row>
    <row r="89" spans="1:17" hidden="1" x14ac:dyDescent="0.15">
      <c r="A89" s="193"/>
      <c r="B89" s="193"/>
      <c r="C89" s="199"/>
      <c r="D89" s="204"/>
      <c r="E89" s="203"/>
      <c r="F89" s="193"/>
      <c r="G89" s="210"/>
      <c r="H89" s="199"/>
      <c r="I89" s="200"/>
      <c r="J89" s="199"/>
      <c r="K89" s="205"/>
      <c r="L89" s="193"/>
      <c r="M89" s="199"/>
      <c r="N89" s="193"/>
      <c r="O89" s="199">
        <f t="shared" si="16"/>
        <v>98397.514999999927</v>
      </c>
      <c r="P89" s="199">
        <f t="shared" si="17"/>
        <v>816417.5149999999</v>
      </c>
      <c r="Q89" s="259"/>
    </row>
    <row r="90" spans="1:17" hidden="1" x14ac:dyDescent="0.15">
      <c r="A90" s="193"/>
      <c r="B90" s="193"/>
      <c r="C90" s="199"/>
      <c r="D90" s="204"/>
      <c r="E90" s="203"/>
      <c r="F90" s="193"/>
      <c r="G90" s="210"/>
      <c r="H90" s="199"/>
      <c r="I90" s="200"/>
      <c r="J90" s="199"/>
      <c r="K90" s="193"/>
      <c r="L90" s="193"/>
      <c r="M90" s="199"/>
      <c r="N90" s="193"/>
      <c r="O90" s="199">
        <f t="shared" si="16"/>
        <v>98397.514999999927</v>
      </c>
      <c r="P90" s="199">
        <f t="shared" si="17"/>
        <v>816417.5149999999</v>
      </c>
    </row>
    <row r="91" spans="1:17" hidden="1" x14ac:dyDescent="0.15">
      <c r="A91" s="193"/>
      <c r="B91" s="193"/>
      <c r="C91" s="199"/>
      <c r="D91" s="200"/>
      <c r="E91" s="193"/>
      <c r="F91" s="205"/>
      <c r="G91" s="193"/>
      <c r="H91" s="199"/>
      <c r="I91" s="200"/>
      <c r="J91" s="199"/>
      <c r="K91" s="193"/>
      <c r="L91" s="193"/>
      <c r="M91" s="199"/>
      <c r="N91" s="193"/>
      <c r="O91" s="199">
        <f t="shared" si="16"/>
        <v>98397.514999999927</v>
      </c>
      <c r="P91" s="199">
        <f t="shared" si="17"/>
        <v>816417.5149999999</v>
      </c>
    </row>
    <row r="92" spans="1:17" hidden="1" x14ac:dyDescent="0.15">
      <c r="A92" s="193"/>
      <c r="B92" s="193"/>
      <c r="C92" s="199"/>
      <c r="D92" s="200"/>
      <c r="E92" s="193"/>
      <c r="F92" s="193"/>
      <c r="G92" s="210"/>
      <c r="H92" s="199"/>
      <c r="I92" s="200"/>
      <c r="J92" s="199"/>
      <c r="K92" s="193"/>
      <c r="L92" s="193"/>
      <c r="M92" s="199"/>
      <c r="N92" s="193"/>
      <c r="O92" s="199">
        <f t="shared" si="16"/>
        <v>98397.514999999927</v>
      </c>
      <c r="P92" s="199">
        <f t="shared" si="17"/>
        <v>816417.5149999999</v>
      </c>
      <c r="Q92" s="259"/>
    </row>
    <row r="93" spans="1:17" hidden="1" x14ac:dyDescent="0.15">
      <c r="A93" s="193"/>
      <c r="B93" s="193"/>
      <c r="C93" s="199"/>
      <c r="D93" s="200"/>
      <c r="E93" s="193"/>
      <c r="F93" s="193"/>
      <c r="G93" s="210"/>
      <c r="H93" s="199"/>
      <c r="I93" s="200"/>
      <c r="J93" s="199"/>
      <c r="K93" s="193"/>
      <c r="L93" s="193"/>
      <c r="M93" s="199"/>
      <c r="N93" s="193"/>
      <c r="O93" s="199">
        <f t="shared" si="16"/>
        <v>98397.514999999927</v>
      </c>
      <c r="P93" s="199">
        <f t="shared" si="17"/>
        <v>816417.5149999999</v>
      </c>
      <c r="Q93" s="259"/>
    </row>
    <row r="94" spans="1:17" hidden="1" x14ac:dyDescent="0.15">
      <c r="A94" s="193"/>
      <c r="B94" s="193"/>
      <c r="C94" s="199"/>
      <c r="D94" s="200"/>
      <c r="E94" s="193"/>
      <c r="F94" s="193"/>
      <c r="G94" s="210"/>
      <c r="H94" s="199"/>
      <c r="I94" s="200"/>
      <c r="J94" s="199"/>
      <c r="K94" s="193"/>
      <c r="L94" s="193"/>
      <c r="M94" s="199"/>
      <c r="N94" s="193"/>
      <c r="O94" s="199">
        <f t="shared" si="16"/>
        <v>98397.514999999927</v>
      </c>
      <c r="P94" s="199">
        <f t="shared" si="17"/>
        <v>816417.5149999999</v>
      </c>
    </row>
    <row r="95" spans="1:17" hidden="1" x14ac:dyDescent="0.15">
      <c r="A95" s="193"/>
      <c r="B95" s="193"/>
      <c r="C95" s="199"/>
      <c r="D95" s="200"/>
      <c r="E95" s="193"/>
      <c r="F95" s="193"/>
      <c r="G95" s="210"/>
      <c r="H95" s="199"/>
      <c r="I95" s="200"/>
      <c r="J95" s="199"/>
      <c r="K95" s="207"/>
      <c r="L95" s="193"/>
      <c r="M95" s="199"/>
      <c r="N95" s="207"/>
      <c r="O95" s="199">
        <f t="shared" si="16"/>
        <v>98397.514999999927</v>
      </c>
      <c r="P95" s="199">
        <f t="shared" si="17"/>
        <v>816417.5149999999</v>
      </c>
      <c r="Q95" s="259"/>
    </row>
    <row r="96" spans="1:17" hidden="1" x14ac:dyDescent="0.15">
      <c r="A96" s="193"/>
      <c r="B96" s="193"/>
      <c r="C96" s="199"/>
      <c r="D96" s="204"/>
      <c r="E96" s="193"/>
      <c r="F96" s="193"/>
      <c r="G96" s="210"/>
      <c r="H96" s="199"/>
      <c r="I96" s="200"/>
      <c r="J96" s="199"/>
      <c r="K96" s="193"/>
      <c r="L96" s="193"/>
      <c r="M96" s="199"/>
      <c r="N96" s="193"/>
      <c r="O96" s="199">
        <f t="shared" si="16"/>
        <v>98397.514999999927</v>
      </c>
      <c r="P96" s="199">
        <f t="shared" si="17"/>
        <v>816417.5149999999</v>
      </c>
      <c r="Q96" s="259"/>
    </row>
    <row r="97" spans="1:17" hidden="1" x14ac:dyDescent="0.15">
      <c r="A97" s="193"/>
      <c r="B97" s="193"/>
      <c r="C97" s="199"/>
      <c r="D97" s="204"/>
      <c r="E97" s="193"/>
      <c r="F97" s="193"/>
      <c r="G97" s="210"/>
      <c r="H97" s="199"/>
      <c r="I97" s="200"/>
      <c r="J97" s="199"/>
      <c r="K97" s="193"/>
      <c r="L97" s="193"/>
      <c r="M97" s="199"/>
      <c r="N97" s="193"/>
      <c r="O97" s="199">
        <f t="shared" si="16"/>
        <v>98397.514999999927</v>
      </c>
      <c r="P97" s="199">
        <f t="shared" si="17"/>
        <v>816417.5149999999</v>
      </c>
      <c r="Q97" s="259"/>
    </row>
    <row r="98" spans="1:17" hidden="1" x14ac:dyDescent="0.15">
      <c r="A98" s="193"/>
      <c r="B98" s="193"/>
      <c r="C98" s="199"/>
      <c r="D98" s="204"/>
      <c r="E98" s="193"/>
      <c r="F98" s="193"/>
      <c r="G98" s="210"/>
      <c r="H98" s="199"/>
      <c r="I98" s="200"/>
      <c r="J98" s="199"/>
      <c r="K98" s="193"/>
      <c r="L98" s="193"/>
      <c r="M98" s="199"/>
      <c r="N98" s="193"/>
      <c r="O98" s="199">
        <f t="shared" si="16"/>
        <v>98397.514999999927</v>
      </c>
      <c r="P98" s="199">
        <f t="shared" si="17"/>
        <v>816417.5149999999</v>
      </c>
      <c r="Q98" s="259"/>
    </row>
    <row r="99" spans="1:17" hidden="1" x14ac:dyDescent="0.15">
      <c r="A99" s="193"/>
      <c r="B99" s="193"/>
      <c r="C99" s="199"/>
      <c r="D99" s="204"/>
      <c r="E99" s="193"/>
      <c r="F99" s="193"/>
      <c r="G99" s="210"/>
      <c r="H99" s="199"/>
      <c r="I99" s="200"/>
      <c r="J99" s="199"/>
      <c r="K99" s="193"/>
      <c r="L99" s="193"/>
      <c r="M99" s="199"/>
      <c r="N99" s="193"/>
      <c r="O99" s="199">
        <f t="shared" si="16"/>
        <v>98397.514999999927</v>
      </c>
      <c r="P99" s="199">
        <f t="shared" si="17"/>
        <v>816417.5149999999</v>
      </c>
      <c r="Q99" s="259"/>
    </row>
    <row r="100" spans="1:17" hidden="1" x14ac:dyDescent="0.15">
      <c r="A100" s="193"/>
      <c r="B100" s="193"/>
      <c r="C100" s="199"/>
      <c r="D100" s="204"/>
      <c r="E100" s="193"/>
      <c r="F100" s="193"/>
      <c r="G100" s="210"/>
      <c r="H100" s="199"/>
      <c r="I100" s="200"/>
      <c r="J100" s="199"/>
      <c r="K100" s="193"/>
      <c r="L100" s="193"/>
      <c r="M100" s="199"/>
      <c r="N100" s="193"/>
      <c r="O100" s="199">
        <f t="shared" si="16"/>
        <v>98397.514999999927</v>
      </c>
      <c r="P100" s="199">
        <f t="shared" si="17"/>
        <v>816417.5149999999</v>
      </c>
    </row>
    <row r="101" spans="1:17" hidden="1" x14ac:dyDescent="0.15">
      <c r="A101" s="193"/>
      <c r="B101" s="193"/>
      <c r="C101" s="199"/>
      <c r="D101" s="200"/>
      <c r="E101" s="193"/>
      <c r="F101" s="193"/>
      <c r="G101" s="210"/>
      <c r="H101" s="199"/>
      <c r="I101" s="200"/>
      <c r="J101" s="199"/>
      <c r="K101" s="193"/>
      <c r="L101" s="193"/>
      <c r="M101" s="199"/>
      <c r="N101" s="207"/>
      <c r="O101" s="199">
        <f t="shared" si="16"/>
        <v>98397.514999999927</v>
      </c>
      <c r="P101" s="199">
        <f t="shared" si="17"/>
        <v>816417.5149999999</v>
      </c>
    </row>
    <row r="102" spans="1:17" hidden="1" x14ac:dyDescent="0.15">
      <c r="A102" s="193"/>
      <c r="B102" s="193"/>
      <c r="C102" s="199"/>
      <c r="D102" s="200"/>
      <c r="E102" s="193"/>
      <c r="F102" s="205"/>
      <c r="G102" s="193"/>
      <c r="H102" s="199"/>
      <c r="I102" s="200"/>
      <c r="J102" s="199"/>
      <c r="K102" s="193"/>
      <c r="L102" s="193"/>
      <c r="M102" s="199"/>
      <c r="N102" s="193"/>
      <c r="O102" s="199">
        <f t="shared" si="16"/>
        <v>98397.514999999927</v>
      </c>
      <c r="P102" s="199">
        <f t="shared" si="17"/>
        <v>816417.5149999999</v>
      </c>
    </row>
    <row r="103" spans="1:17" hidden="1" x14ac:dyDescent="0.15">
      <c r="A103" s="193"/>
      <c r="B103" s="193"/>
      <c r="C103" s="199"/>
      <c r="D103" s="204"/>
      <c r="E103" s="193"/>
      <c r="F103" s="203"/>
      <c r="G103" s="210"/>
      <c r="H103" s="199"/>
      <c r="I103" s="200"/>
      <c r="J103" s="199"/>
      <c r="K103" s="193"/>
      <c r="L103" s="193"/>
      <c r="M103" s="199"/>
      <c r="N103" s="193"/>
      <c r="O103" s="199">
        <f t="shared" si="16"/>
        <v>98397.514999999927</v>
      </c>
      <c r="P103" s="199">
        <f t="shared" si="17"/>
        <v>816417.5149999999</v>
      </c>
      <c r="Q103" s="259"/>
    </row>
    <row r="104" spans="1:17" hidden="1" x14ac:dyDescent="0.15">
      <c r="A104" s="193"/>
      <c r="B104" s="193"/>
      <c r="C104" s="199"/>
      <c r="D104" s="204"/>
      <c r="E104" s="193"/>
      <c r="F104" s="203"/>
      <c r="G104" s="210"/>
      <c r="H104" s="199"/>
      <c r="I104" s="200"/>
      <c r="J104" s="199"/>
      <c r="K104" s="193"/>
      <c r="L104" s="193"/>
      <c r="M104" s="199"/>
      <c r="N104" s="193"/>
      <c r="O104" s="199">
        <f t="shared" si="16"/>
        <v>98397.514999999927</v>
      </c>
      <c r="P104" s="199">
        <f t="shared" si="17"/>
        <v>816417.5149999999</v>
      </c>
      <c r="Q104" s="259"/>
    </row>
    <row r="105" spans="1:17" s="214" customFormat="1" hidden="1" x14ac:dyDescent="0.15">
      <c r="A105" s="193"/>
      <c r="B105" s="193"/>
      <c r="C105" s="199"/>
      <c r="D105" s="204"/>
      <c r="E105" s="193"/>
      <c r="F105" s="193"/>
      <c r="G105" s="210"/>
      <c r="H105" s="199"/>
      <c r="I105" s="200"/>
      <c r="J105" s="199"/>
      <c r="K105" s="193"/>
      <c r="L105" s="193"/>
      <c r="M105" s="199"/>
      <c r="N105" s="193"/>
      <c r="O105" s="199">
        <f t="shared" si="16"/>
        <v>98397.514999999927</v>
      </c>
      <c r="P105" s="199">
        <f t="shared" si="17"/>
        <v>816417.5149999999</v>
      </c>
    </row>
    <row r="106" spans="1:17" s="214" customFormat="1" hidden="1" x14ac:dyDescent="0.15">
      <c r="A106" s="193"/>
      <c r="B106" s="193"/>
      <c r="C106" s="199"/>
      <c r="D106" s="204"/>
      <c r="E106" s="193"/>
      <c r="F106" s="193"/>
      <c r="G106" s="210"/>
      <c r="H106" s="199"/>
      <c r="I106" s="200"/>
      <c r="J106" s="199"/>
      <c r="K106" s="193"/>
      <c r="L106" s="193"/>
      <c r="M106" s="199"/>
      <c r="N106" s="193"/>
      <c r="O106" s="199">
        <f t="shared" si="16"/>
        <v>98397.514999999927</v>
      </c>
      <c r="P106" s="199">
        <f t="shared" si="17"/>
        <v>816417.5149999999</v>
      </c>
      <c r="Q106" s="260"/>
    </row>
    <row r="107" spans="1:17" s="214" customFormat="1" hidden="1" x14ac:dyDescent="0.15">
      <c r="A107" s="193"/>
      <c r="B107" s="198"/>
      <c r="C107" s="199"/>
      <c r="D107" s="200"/>
      <c r="E107" s="203"/>
      <c r="F107" s="203"/>
      <c r="G107" s="198"/>
      <c r="H107" s="199"/>
      <c r="I107" s="200"/>
      <c r="J107" s="199"/>
      <c r="K107" s="193"/>
      <c r="L107" s="193"/>
      <c r="M107" s="199"/>
      <c r="N107" s="193"/>
      <c r="O107" s="199">
        <f t="shared" si="16"/>
        <v>98397.514999999927</v>
      </c>
      <c r="P107" s="199">
        <f t="shared" si="17"/>
        <v>816417.5149999999</v>
      </c>
      <c r="Q107" s="260"/>
    </row>
    <row r="108" spans="1:17" s="214" customFormat="1" hidden="1" x14ac:dyDescent="0.15">
      <c r="A108" s="193"/>
      <c r="B108" s="198"/>
      <c r="C108" s="199"/>
      <c r="D108" s="200"/>
      <c r="E108" s="193"/>
      <c r="F108" s="205"/>
      <c r="G108" s="198"/>
      <c r="H108" s="199"/>
      <c r="I108" s="200"/>
      <c r="J108" s="199"/>
      <c r="K108" s="193"/>
      <c r="L108" s="193"/>
      <c r="M108" s="199"/>
      <c r="N108" s="193"/>
      <c r="O108" s="199">
        <f t="shared" si="16"/>
        <v>98397.514999999927</v>
      </c>
      <c r="P108" s="199">
        <f t="shared" si="17"/>
        <v>816417.5149999999</v>
      </c>
      <c r="Q108" s="260"/>
    </row>
    <row r="109" spans="1:17" s="214" customFormat="1" hidden="1" x14ac:dyDescent="0.15">
      <c r="A109" s="193"/>
      <c r="B109" s="198"/>
      <c r="C109" s="199"/>
      <c r="D109" s="200"/>
      <c r="E109" s="193"/>
      <c r="F109" s="205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6"/>
        <v>98397.514999999927</v>
      </c>
      <c r="P109" s="199">
        <f t="shared" si="17"/>
        <v>816417.5149999999</v>
      </c>
    </row>
    <row r="110" spans="1:17" s="214" customFormat="1" hidden="1" x14ac:dyDescent="0.15">
      <c r="A110" s="193"/>
      <c r="B110" s="198"/>
      <c r="C110" s="199"/>
      <c r="D110" s="200"/>
      <c r="E110" s="193"/>
      <c r="F110" s="205"/>
      <c r="G110" s="198"/>
      <c r="H110" s="199"/>
      <c r="I110" s="200"/>
      <c r="J110" s="199"/>
      <c r="K110" s="193"/>
      <c r="L110" s="193"/>
      <c r="M110" s="199"/>
      <c r="N110" s="193"/>
      <c r="O110" s="199">
        <f t="shared" si="16"/>
        <v>98397.514999999927</v>
      </c>
      <c r="P110" s="199">
        <f t="shared" si="17"/>
        <v>816417.5149999999</v>
      </c>
    </row>
    <row r="111" spans="1:17" s="214" customFormat="1" hidden="1" x14ac:dyDescent="0.15">
      <c r="A111" s="193"/>
      <c r="B111" s="198"/>
      <c r="C111" s="199"/>
      <c r="D111" s="200"/>
      <c r="E111" s="193"/>
      <c r="F111" s="205"/>
      <c r="G111" s="198"/>
      <c r="H111" s="199"/>
      <c r="I111" s="200"/>
      <c r="J111" s="199"/>
      <c r="K111" s="193"/>
      <c r="L111" s="193"/>
      <c r="M111" s="199"/>
      <c r="N111" s="193"/>
      <c r="O111" s="199">
        <f t="shared" si="16"/>
        <v>98397.514999999927</v>
      </c>
      <c r="P111" s="199">
        <f t="shared" si="17"/>
        <v>816417.5149999999</v>
      </c>
    </row>
    <row r="112" spans="1:17" s="214" customFormat="1" hidden="1" x14ac:dyDescent="0.15">
      <c r="A112" s="193"/>
      <c r="B112" s="198"/>
      <c r="C112" s="199"/>
      <c r="D112" s="204"/>
      <c r="E112" s="193"/>
      <c r="F112" s="205"/>
      <c r="G112" s="198"/>
      <c r="H112" s="199"/>
      <c r="I112" s="204"/>
      <c r="J112" s="199"/>
      <c r="K112" s="207"/>
      <c r="L112" s="193"/>
      <c r="M112" s="199"/>
      <c r="N112" s="193"/>
      <c r="O112" s="199">
        <f t="shared" si="16"/>
        <v>98397.514999999927</v>
      </c>
      <c r="P112" s="199">
        <f t="shared" si="17"/>
        <v>816417.5149999999</v>
      </c>
    </row>
    <row r="113" spans="1:16" s="214" customFormat="1" hidden="1" x14ac:dyDescent="0.15">
      <c r="A113" s="193"/>
      <c r="B113" s="193"/>
      <c r="C113" s="199"/>
      <c r="D113" s="204"/>
      <c r="E113" s="193"/>
      <c r="F113" s="203"/>
      <c r="G113" s="210"/>
      <c r="H113" s="199"/>
      <c r="I113" s="204"/>
      <c r="J113" s="199"/>
      <c r="K113" s="193"/>
      <c r="L113" s="193"/>
      <c r="M113" s="199"/>
      <c r="N113" s="193"/>
      <c r="O113" s="199">
        <f t="shared" si="16"/>
        <v>98397.514999999927</v>
      </c>
      <c r="P113" s="199">
        <f t="shared" si="17"/>
        <v>816417.5149999999</v>
      </c>
    </row>
    <row r="114" spans="1:16" s="214" customFormat="1" hidden="1" x14ac:dyDescent="0.15">
      <c r="A114" s="193"/>
      <c r="B114" s="193"/>
      <c r="C114" s="199"/>
      <c r="D114" s="200"/>
      <c r="E114" s="193"/>
      <c r="F114" s="205"/>
      <c r="G114" s="198"/>
      <c r="H114" s="199"/>
      <c r="I114" s="204"/>
      <c r="J114" s="199"/>
      <c r="K114" s="193"/>
      <c r="L114" s="193"/>
      <c r="M114" s="199"/>
      <c r="N114" s="193"/>
      <c r="O114" s="199">
        <f t="shared" si="16"/>
        <v>98397.514999999927</v>
      </c>
      <c r="P114" s="199">
        <f t="shared" si="17"/>
        <v>816417.5149999999</v>
      </c>
    </row>
    <row r="115" spans="1:16" s="214" customFormat="1" hidden="1" x14ac:dyDescent="0.15">
      <c r="A115" s="193"/>
      <c r="B115" s="193"/>
      <c r="C115" s="199"/>
      <c r="D115" s="204"/>
      <c r="E115" s="193"/>
      <c r="F115" s="193"/>
      <c r="G115" s="210"/>
      <c r="H115" s="199"/>
      <c r="I115" s="204"/>
      <c r="J115" s="199"/>
      <c r="K115" s="193"/>
      <c r="L115" s="193"/>
      <c r="M115" s="199"/>
      <c r="N115" s="193"/>
      <c r="O115" s="199">
        <f t="shared" si="16"/>
        <v>98397.514999999927</v>
      </c>
      <c r="P115" s="199">
        <f t="shared" si="17"/>
        <v>816417.5149999999</v>
      </c>
    </row>
    <row r="116" spans="1:16" s="214" customFormat="1" hidden="1" x14ac:dyDescent="0.15">
      <c r="A116" s="193"/>
      <c r="B116" s="193"/>
      <c r="C116" s="199"/>
      <c r="D116" s="204"/>
      <c r="E116" s="193"/>
      <c r="F116" s="203"/>
      <c r="G116" s="210"/>
      <c r="H116" s="199"/>
      <c r="I116" s="204"/>
      <c r="J116" s="199"/>
      <c r="K116" s="193"/>
      <c r="L116" s="193"/>
      <c r="M116" s="199"/>
      <c r="N116" s="193"/>
      <c r="O116" s="199">
        <f t="shared" si="16"/>
        <v>98397.514999999927</v>
      </c>
      <c r="P116" s="199">
        <f t="shared" si="17"/>
        <v>816417.5149999999</v>
      </c>
    </row>
    <row r="117" spans="1:16" s="214" customFormat="1" hidden="1" x14ac:dyDescent="0.15">
      <c r="A117" s="193"/>
      <c r="B117" s="193"/>
      <c r="C117" s="199"/>
      <c r="D117" s="204"/>
      <c r="E117" s="193"/>
      <c r="F117" s="193"/>
      <c r="G117" s="198"/>
      <c r="H117" s="199"/>
      <c r="I117" s="204"/>
      <c r="J117" s="199"/>
      <c r="K117" s="193"/>
      <c r="L117" s="193"/>
      <c r="M117" s="199"/>
      <c r="N117" s="193"/>
      <c r="O117" s="199">
        <f t="shared" si="16"/>
        <v>98397.514999999927</v>
      </c>
      <c r="P117" s="199">
        <f t="shared" si="17"/>
        <v>816417.5149999999</v>
      </c>
    </row>
    <row r="118" spans="1:16" s="214" customFormat="1" hidden="1" x14ac:dyDescent="0.15">
      <c r="A118" s="193"/>
      <c r="B118" s="193"/>
      <c r="C118" s="199"/>
      <c r="D118" s="200"/>
      <c r="E118" s="193"/>
      <c r="F118" s="193"/>
      <c r="G118" s="198"/>
      <c r="H118" s="199"/>
      <c r="I118" s="204"/>
      <c r="J118" s="199"/>
      <c r="K118" s="193"/>
      <c r="L118" s="193"/>
      <c r="M118" s="199"/>
      <c r="N118" s="193"/>
      <c r="O118" s="199">
        <f t="shared" si="16"/>
        <v>98397.514999999927</v>
      </c>
      <c r="P118" s="199">
        <f t="shared" si="17"/>
        <v>816417.5149999999</v>
      </c>
    </row>
    <row r="119" spans="1:16" s="214" customFormat="1" hidden="1" x14ac:dyDescent="0.15">
      <c r="A119" s="193"/>
      <c r="B119" s="193"/>
      <c r="C119" s="199"/>
      <c r="D119" s="204"/>
      <c r="E119" s="193"/>
      <c r="F119" s="203"/>
      <c r="G119" s="215"/>
      <c r="H119" s="199"/>
      <c r="I119" s="204"/>
      <c r="J119" s="199"/>
      <c r="K119" s="193"/>
      <c r="L119" s="193"/>
      <c r="M119" s="199"/>
      <c r="N119" s="193"/>
      <c r="O119" s="199">
        <f t="shared" si="16"/>
        <v>98397.514999999927</v>
      </c>
      <c r="P119" s="199">
        <f t="shared" si="17"/>
        <v>816417.5149999999</v>
      </c>
    </row>
    <row r="120" spans="1:16" s="214" customFormat="1" hidden="1" x14ac:dyDescent="0.15">
      <c r="A120" s="193"/>
      <c r="B120" s="193"/>
      <c r="C120" s="199"/>
      <c r="D120" s="200"/>
      <c r="E120" s="193"/>
      <c r="F120" s="193"/>
      <c r="G120" s="198"/>
      <c r="H120" s="199"/>
      <c r="I120" s="204"/>
      <c r="J120" s="199"/>
      <c r="K120" s="207"/>
      <c r="L120" s="193"/>
      <c r="M120" s="199"/>
      <c r="N120" s="193"/>
      <c r="O120" s="199">
        <f t="shared" si="16"/>
        <v>98397.514999999927</v>
      </c>
      <c r="P120" s="199">
        <f t="shared" si="17"/>
        <v>816417.5149999999</v>
      </c>
    </row>
    <row r="121" spans="1:16" s="214" customFormat="1" hidden="1" x14ac:dyDescent="0.15">
      <c r="A121" s="193"/>
      <c r="B121" s="193"/>
      <c r="C121" s="199"/>
      <c r="D121" s="204"/>
      <c r="E121" s="193"/>
      <c r="F121" s="193"/>
      <c r="G121" s="198"/>
      <c r="H121" s="199"/>
      <c r="I121" s="204"/>
      <c r="J121" s="199"/>
      <c r="K121" s="193"/>
      <c r="L121" s="193"/>
      <c r="M121" s="199"/>
      <c r="N121" s="193"/>
      <c r="O121" s="199">
        <f t="shared" si="16"/>
        <v>98397.514999999927</v>
      </c>
      <c r="P121" s="199">
        <f t="shared" si="17"/>
        <v>816417.5149999999</v>
      </c>
    </row>
    <row r="122" spans="1:16" s="214" customFormat="1" hidden="1" x14ac:dyDescent="0.15">
      <c r="A122" s="193"/>
      <c r="B122" s="193"/>
      <c r="C122" s="199"/>
      <c r="D122" s="204"/>
      <c r="E122" s="193"/>
      <c r="F122" s="193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16"/>
        <v>98397.514999999927</v>
      </c>
      <c r="P122" s="199">
        <f t="shared" si="17"/>
        <v>816417.5149999999</v>
      </c>
    </row>
    <row r="123" spans="1:16" s="214" customFormat="1" hidden="1" x14ac:dyDescent="0.15">
      <c r="A123" s="193"/>
      <c r="B123" s="193"/>
      <c r="C123" s="199"/>
      <c r="D123" s="200"/>
      <c r="E123" s="193"/>
      <c r="F123" s="193"/>
      <c r="G123" s="198"/>
      <c r="H123" s="199"/>
      <c r="I123" s="204"/>
      <c r="J123" s="199"/>
      <c r="K123" s="207"/>
      <c r="L123" s="193"/>
      <c r="M123" s="199"/>
      <c r="N123" s="193"/>
      <c r="O123" s="199">
        <f t="shared" si="16"/>
        <v>98397.514999999927</v>
      </c>
      <c r="P123" s="199">
        <f t="shared" si="17"/>
        <v>816417.5149999999</v>
      </c>
    </row>
    <row r="124" spans="1:16" s="214" customFormat="1" hidden="1" x14ac:dyDescent="0.15">
      <c r="A124" s="193"/>
      <c r="B124" s="193"/>
      <c r="C124" s="199"/>
      <c r="D124" s="204"/>
      <c r="E124" s="193"/>
      <c r="F124" s="203"/>
      <c r="G124" s="210"/>
      <c r="H124" s="199"/>
      <c r="I124" s="204"/>
      <c r="J124" s="199"/>
      <c r="K124" s="193"/>
      <c r="L124" s="193"/>
      <c r="M124" s="199"/>
      <c r="N124" s="193"/>
      <c r="O124" s="199">
        <f t="shared" si="16"/>
        <v>98397.514999999927</v>
      </c>
      <c r="P124" s="199">
        <f t="shared" si="17"/>
        <v>816417.5149999999</v>
      </c>
    </row>
    <row r="125" spans="1:16" s="214" customFormat="1" hidden="1" x14ac:dyDescent="0.15">
      <c r="A125" s="193"/>
      <c r="B125" s="193"/>
      <c r="C125" s="199"/>
      <c r="D125" s="204"/>
      <c r="E125" s="193"/>
      <c r="F125" s="193"/>
      <c r="G125" s="198"/>
      <c r="H125" s="199"/>
      <c r="I125" s="204"/>
      <c r="J125" s="199"/>
      <c r="K125" s="205"/>
      <c r="L125" s="193"/>
      <c r="M125" s="199"/>
      <c r="N125" s="193"/>
      <c r="O125" s="199">
        <f t="shared" si="16"/>
        <v>98397.514999999927</v>
      </c>
      <c r="P125" s="199">
        <f t="shared" si="17"/>
        <v>816417.5149999999</v>
      </c>
    </row>
    <row r="126" spans="1:16" s="214" customFormat="1" hidden="1" x14ac:dyDescent="0.15">
      <c r="A126" s="193"/>
      <c r="B126" s="193"/>
      <c r="C126" s="199"/>
      <c r="D126" s="204"/>
      <c r="E126" s="193"/>
      <c r="F126" s="193"/>
      <c r="G126" s="198"/>
      <c r="H126" s="199"/>
      <c r="I126" s="204"/>
      <c r="J126" s="199"/>
      <c r="K126" s="205"/>
      <c r="L126" s="193"/>
      <c r="M126" s="199"/>
      <c r="N126" s="193"/>
      <c r="O126" s="199">
        <f t="shared" si="16"/>
        <v>98397.514999999927</v>
      </c>
      <c r="P126" s="199">
        <f t="shared" si="17"/>
        <v>816417.5149999999</v>
      </c>
    </row>
    <row r="127" spans="1:16" s="214" customFormat="1" hidden="1" x14ac:dyDescent="0.15">
      <c r="A127" s="193"/>
      <c r="B127" s="193"/>
      <c r="C127" s="199"/>
      <c r="D127" s="204"/>
      <c r="E127" s="193"/>
      <c r="F127" s="193"/>
      <c r="G127" s="198"/>
      <c r="H127" s="199"/>
      <c r="I127" s="204"/>
      <c r="J127" s="199"/>
      <c r="K127" s="193"/>
      <c r="L127" s="193"/>
      <c r="M127" s="199"/>
      <c r="N127" s="193"/>
      <c r="O127" s="199">
        <f t="shared" si="16"/>
        <v>98397.514999999927</v>
      </c>
      <c r="P127" s="199">
        <f t="shared" si="17"/>
        <v>816417.5149999999</v>
      </c>
    </row>
    <row r="128" spans="1:16" s="214" customFormat="1" hidden="1" x14ac:dyDescent="0.15">
      <c r="A128" s="193"/>
      <c r="B128" s="193"/>
      <c r="C128" s="199"/>
      <c r="D128" s="204"/>
      <c r="E128" s="193"/>
      <c r="F128" s="205"/>
      <c r="G128" s="198"/>
      <c r="H128" s="199"/>
      <c r="I128" s="204"/>
      <c r="J128" s="199"/>
      <c r="K128" s="193"/>
      <c r="L128" s="193"/>
      <c r="M128" s="199"/>
      <c r="N128" s="193"/>
      <c r="O128" s="199">
        <f t="shared" si="16"/>
        <v>98397.514999999927</v>
      </c>
      <c r="P128" s="199">
        <f t="shared" si="17"/>
        <v>816417.5149999999</v>
      </c>
    </row>
    <row r="129" spans="1:16" s="214" customFormat="1" hidden="1" x14ac:dyDescent="0.15">
      <c r="A129" s="193"/>
      <c r="B129" s="193"/>
      <c r="C129" s="199"/>
      <c r="D129" s="200"/>
      <c r="E129" s="193"/>
      <c r="F129" s="205"/>
      <c r="G129" s="198"/>
      <c r="H129" s="199"/>
      <c r="I129" s="204"/>
      <c r="J129" s="199"/>
      <c r="K129" s="193"/>
      <c r="L129" s="193"/>
      <c r="M129" s="199"/>
      <c r="N129" s="193"/>
      <c r="O129" s="199">
        <f t="shared" si="16"/>
        <v>98397.514999999927</v>
      </c>
      <c r="P129" s="199">
        <f t="shared" si="17"/>
        <v>816417.5149999999</v>
      </c>
    </row>
    <row r="130" spans="1:16" s="214" customFormat="1" hidden="1" x14ac:dyDescent="0.15">
      <c r="A130" s="193"/>
      <c r="B130" s="193"/>
      <c r="C130" s="199"/>
      <c r="D130" s="204"/>
      <c r="E130" s="193"/>
      <c r="F130" s="203"/>
      <c r="G130" s="198"/>
      <c r="H130" s="199"/>
      <c r="I130" s="204"/>
      <c r="J130" s="199"/>
      <c r="K130" s="193"/>
      <c r="L130" s="193"/>
      <c r="M130" s="199"/>
      <c r="N130" s="193"/>
      <c r="O130" s="199">
        <f t="shared" si="16"/>
        <v>98397.514999999927</v>
      </c>
      <c r="P130" s="199">
        <f t="shared" si="17"/>
        <v>816417.5149999999</v>
      </c>
    </row>
    <row r="131" spans="1:16" s="214" customFormat="1" hidden="1" x14ac:dyDescent="0.15">
      <c r="A131" s="193"/>
      <c r="B131" s="193"/>
      <c r="C131" s="199"/>
      <c r="D131" s="204"/>
      <c r="E131" s="193"/>
      <c r="F131" s="19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6"/>
        <v>98397.514999999927</v>
      </c>
      <c r="P131" s="199">
        <f t="shared" si="17"/>
        <v>816417.5149999999</v>
      </c>
    </row>
    <row r="132" spans="1:16" s="214" customFormat="1" hidden="1" x14ac:dyDescent="0.15">
      <c r="A132" s="193"/>
      <c r="B132" s="193"/>
      <c r="C132" s="199"/>
      <c r="D132" s="200"/>
      <c r="E132" s="193"/>
      <c r="F132" s="193"/>
      <c r="G132" s="198"/>
      <c r="H132" s="199"/>
      <c r="I132" s="204"/>
      <c r="J132" s="199"/>
      <c r="K132" s="193"/>
      <c r="L132" s="193"/>
      <c r="M132" s="199"/>
      <c r="N132" s="193"/>
      <c r="O132" s="199">
        <f t="shared" si="16"/>
        <v>98397.514999999927</v>
      </c>
      <c r="P132" s="199">
        <f t="shared" si="17"/>
        <v>816417.5149999999</v>
      </c>
    </row>
    <row r="133" spans="1:16" s="214" customFormat="1" hidden="1" x14ac:dyDescent="0.15">
      <c r="A133" s="193"/>
      <c r="B133" s="193"/>
      <c r="C133" s="199"/>
      <c r="D133" s="200"/>
      <c r="E133" s="193"/>
      <c r="F133" s="203"/>
      <c r="G133" s="215"/>
      <c r="H133" s="199"/>
      <c r="I133" s="204"/>
      <c r="J133" s="199"/>
      <c r="K133" s="193"/>
      <c r="L133" s="193"/>
      <c r="M133" s="199"/>
      <c r="N133" s="193"/>
      <c r="O133" s="199">
        <f t="shared" si="16"/>
        <v>98397.514999999927</v>
      </c>
      <c r="P133" s="199">
        <f t="shared" si="17"/>
        <v>816417.5149999999</v>
      </c>
    </row>
    <row r="134" spans="1:16" s="214" customFormat="1" hidden="1" x14ac:dyDescent="0.15">
      <c r="A134" s="193"/>
      <c r="B134" s="193"/>
      <c r="C134" s="199"/>
      <c r="D134" s="200"/>
      <c r="E134" s="193"/>
      <c r="F134" s="203"/>
      <c r="G134" s="215"/>
      <c r="H134" s="199"/>
      <c r="I134" s="200"/>
      <c r="J134" s="199"/>
      <c r="K134" s="193"/>
      <c r="L134" s="193"/>
      <c r="M134" s="199"/>
      <c r="N134" s="193"/>
      <c r="O134" s="199">
        <f t="shared" si="16"/>
        <v>98397.514999999927</v>
      </c>
      <c r="P134" s="199">
        <f t="shared" si="17"/>
        <v>816417.5149999999</v>
      </c>
    </row>
    <row r="135" spans="1:16" hidden="1" x14ac:dyDescent="0.15">
      <c r="A135" s="193"/>
      <c r="B135" s="193"/>
      <c r="C135" s="199"/>
      <c r="D135" s="204"/>
      <c r="E135" s="193"/>
      <c r="F135" s="205"/>
      <c r="G135" s="198"/>
      <c r="H135" s="199"/>
      <c r="I135" s="204"/>
      <c r="J135" s="199"/>
      <c r="K135" s="193"/>
      <c r="L135" s="193"/>
      <c r="M135" s="199"/>
      <c r="N135" s="193"/>
      <c r="O135" s="199">
        <f t="shared" si="16"/>
        <v>98397.514999999927</v>
      </c>
      <c r="P135" s="199">
        <f t="shared" si="17"/>
        <v>816417.5149999999</v>
      </c>
    </row>
    <row r="136" spans="1:16" hidden="1" x14ac:dyDescent="0.15">
      <c r="A136" s="193"/>
      <c r="B136" s="193"/>
      <c r="C136" s="199"/>
      <c r="D136" s="204"/>
      <c r="E136" s="193"/>
      <c r="F136" s="205"/>
      <c r="G136" s="198"/>
      <c r="H136" s="199"/>
      <c r="I136" s="204"/>
      <c r="J136" s="199"/>
      <c r="K136" s="193"/>
      <c r="L136" s="193"/>
      <c r="M136" s="199"/>
      <c r="N136" s="193"/>
      <c r="O136" s="199">
        <f t="shared" si="16"/>
        <v>98397.514999999927</v>
      </c>
      <c r="P136" s="199">
        <f t="shared" si="17"/>
        <v>816417.5149999999</v>
      </c>
    </row>
    <row r="137" spans="1:16" hidden="1" x14ac:dyDescent="0.15">
      <c r="A137" s="193"/>
      <c r="B137" s="193"/>
      <c r="C137" s="199"/>
      <c r="D137" s="204"/>
      <c r="E137" s="193"/>
      <c r="F137" s="203"/>
      <c r="G137" s="198"/>
      <c r="H137" s="199"/>
      <c r="I137" s="204"/>
      <c r="J137" s="199"/>
      <c r="K137" s="193"/>
      <c r="L137" s="193"/>
      <c r="M137" s="199"/>
      <c r="N137" s="193"/>
      <c r="O137" s="199">
        <f t="shared" si="16"/>
        <v>98397.514999999927</v>
      </c>
      <c r="P137" s="199">
        <f t="shared" si="17"/>
        <v>816417.5149999999</v>
      </c>
    </row>
    <row r="138" spans="1:16" hidden="1" x14ac:dyDescent="0.15">
      <c r="A138" s="193"/>
      <c r="B138" s="193"/>
      <c r="C138" s="199"/>
      <c r="D138" s="200"/>
      <c r="E138" s="193"/>
      <c r="F138" s="193"/>
      <c r="G138" s="210"/>
      <c r="H138" s="199"/>
      <c r="I138" s="204"/>
      <c r="J138" s="199"/>
      <c r="K138" s="193"/>
      <c r="L138" s="193"/>
      <c r="M138" s="199"/>
      <c r="N138" s="193"/>
      <c r="O138" s="199">
        <f t="shared" si="16"/>
        <v>98397.514999999927</v>
      </c>
      <c r="P138" s="199">
        <f t="shared" si="17"/>
        <v>816417.5149999999</v>
      </c>
    </row>
    <row r="139" spans="1:16" hidden="1" x14ac:dyDescent="0.15">
      <c r="A139" s="193"/>
      <c r="B139" s="193"/>
      <c r="C139" s="199"/>
      <c r="D139" s="204"/>
      <c r="E139" s="193"/>
      <c r="F139" s="193"/>
      <c r="G139" s="210"/>
      <c r="H139" s="199"/>
      <c r="I139" s="204"/>
      <c r="J139" s="199"/>
      <c r="K139" s="193"/>
      <c r="L139" s="193"/>
      <c r="M139" s="199"/>
      <c r="N139" s="193"/>
      <c r="O139" s="199">
        <f t="shared" si="16"/>
        <v>98397.514999999927</v>
      </c>
      <c r="P139" s="199">
        <f t="shared" si="17"/>
        <v>816417.5149999999</v>
      </c>
    </row>
    <row r="140" spans="1:16" hidden="1" x14ac:dyDescent="0.15">
      <c r="A140" s="193"/>
      <c r="B140" s="193"/>
      <c r="C140" s="199"/>
      <c r="D140" s="200"/>
      <c r="E140" s="193"/>
      <c r="F140" s="203"/>
      <c r="G140" s="198"/>
      <c r="H140" s="199"/>
      <c r="I140" s="204"/>
      <c r="J140" s="199"/>
      <c r="K140" s="193"/>
      <c r="L140" s="193"/>
      <c r="M140" s="199"/>
      <c r="N140" s="193"/>
      <c r="O140" s="199">
        <f t="shared" si="16"/>
        <v>98397.514999999927</v>
      </c>
      <c r="P140" s="199">
        <f t="shared" si="17"/>
        <v>816417.5149999999</v>
      </c>
    </row>
    <row r="141" spans="1:16" hidden="1" x14ac:dyDescent="0.15">
      <c r="A141" s="193"/>
      <c r="B141" s="193"/>
      <c r="C141" s="199"/>
      <c r="D141" s="204"/>
      <c r="E141" s="193"/>
      <c r="F141" s="193"/>
      <c r="G141" s="210"/>
      <c r="H141" s="199"/>
      <c r="I141" s="204"/>
      <c r="J141" s="199"/>
      <c r="K141" s="211"/>
      <c r="L141" s="193"/>
      <c r="M141" s="199"/>
      <c r="N141" s="193"/>
      <c r="O141" s="199">
        <f t="shared" si="16"/>
        <v>98397.514999999927</v>
      </c>
      <c r="P141" s="199">
        <f t="shared" si="17"/>
        <v>816417.5149999999</v>
      </c>
    </row>
    <row r="142" spans="1:16" hidden="1" x14ac:dyDescent="0.15">
      <c r="A142" s="193"/>
      <c r="B142" s="193"/>
      <c r="C142" s="199"/>
      <c r="D142" s="200"/>
      <c r="E142" s="193"/>
      <c r="F142" s="193"/>
      <c r="G142" s="216"/>
      <c r="H142" s="199"/>
      <c r="I142" s="204"/>
      <c r="J142" s="199"/>
      <c r="K142" s="193"/>
      <c r="L142" s="193"/>
      <c r="M142" s="199"/>
      <c r="N142" s="193"/>
      <c r="O142" s="199">
        <f t="shared" si="16"/>
        <v>98397.514999999927</v>
      </c>
      <c r="P142" s="199">
        <f t="shared" si="17"/>
        <v>816417.5149999999</v>
      </c>
    </row>
    <row r="143" spans="1:16" hidden="1" x14ac:dyDescent="0.15">
      <c r="A143" s="193"/>
      <c r="B143" s="193"/>
      <c r="C143" s="199"/>
      <c r="D143" s="204"/>
      <c r="E143" s="193"/>
      <c r="F143" s="203"/>
      <c r="G143" s="215"/>
      <c r="H143" s="199"/>
      <c r="I143" s="204"/>
      <c r="J143" s="199"/>
      <c r="K143" s="193"/>
      <c r="L143" s="193"/>
      <c r="M143" s="199"/>
      <c r="N143" s="193"/>
      <c r="O143" s="199">
        <f t="shared" si="16"/>
        <v>98397.514999999927</v>
      </c>
      <c r="P143" s="199">
        <f t="shared" si="17"/>
        <v>816417.5149999999</v>
      </c>
    </row>
    <row r="144" spans="1:16" hidden="1" x14ac:dyDescent="0.15">
      <c r="A144" s="193"/>
      <c r="B144" s="193"/>
      <c r="C144" s="199"/>
      <c r="D144" s="204"/>
      <c r="E144" s="193"/>
      <c r="F144" s="193"/>
      <c r="G144" s="210"/>
      <c r="H144" s="199"/>
      <c r="I144" s="204"/>
      <c r="J144" s="199"/>
      <c r="K144" s="193"/>
      <c r="L144" s="193"/>
      <c r="M144" s="199"/>
      <c r="N144" s="193"/>
      <c r="O144" s="199">
        <f t="shared" si="16"/>
        <v>98397.514999999927</v>
      </c>
      <c r="P144" s="199">
        <f t="shared" si="17"/>
        <v>816417.5149999999</v>
      </c>
    </row>
    <row r="145" spans="1:16" hidden="1" x14ac:dyDescent="0.15">
      <c r="A145" s="193"/>
      <c r="B145" s="193"/>
      <c r="C145" s="199"/>
      <c r="D145" s="204"/>
      <c r="E145" s="193"/>
      <c r="F145" s="193"/>
      <c r="G145" s="210"/>
      <c r="H145" s="199"/>
      <c r="I145" s="204"/>
      <c r="J145" s="199"/>
      <c r="K145" s="193"/>
      <c r="L145" s="193"/>
      <c r="M145" s="199"/>
      <c r="N145" s="193"/>
      <c r="O145" s="199">
        <f t="shared" si="16"/>
        <v>98397.514999999927</v>
      </c>
      <c r="P145" s="199">
        <f t="shared" si="17"/>
        <v>816417.5149999999</v>
      </c>
    </row>
    <row r="146" spans="1:16" hidden="1" x14ac:dyDescent="0.15">
      <c r="A146" s="193"/>
      <c r="B146" s="193"/>
      <c r="C146" s="199"/>
      <c r="D146" s="204"/>
      <c r="E146" s="193"/>
      <c r="F146" s="203"/>
      <c r="G146" s="198"/>
      <c r="H146" s="199"/>
      <c r="I146" s="204"/>
      <c r="J146" s="199"/>
      <c r="K146" s="193"/>
      <c r="L146" s="193"/>
      <c r="M146" s="199"/>
      <c r="N146" s="193"/>
      <c r="O146" s="199">
        <f t="shared" ref="O146:O199" si="18">+O145-J146-M146</f>
        <v>98397.514999999927</v>
      </c>
      <c r="P146" s="199">
        <f t="shared" ref="P146:P199" si="19">P145+H146-J146-M146</f>
        <v>816417.5149999999</v>
      </c>
    </row>
    <row r="147" spans="1:16" hidden="1" x14ac:dyDescent="0.15">
      <c r="A147" s="193"/>
      <c r="B147" s="193"/>
      <c r="C147" s="199"/>
      <c r="D147" s="200"/>
      <c r="E147" s="193"/>
      <c r="F147" s="193"/>
      <c r="G147" s="210"/>
      <c r="H147" s="199"/>
      <c r="I147" s="204"/>
      <c r="J147" s="199"/>
      <c r="K147" s="193"/>
      <c r="L147" s="193"/>
      <c r="M147" s="199"/>
      <c r="N147" s="193"/>
      <c r="O147" s="199">
        <f t="shared" si="18"/>
        <v>98397.514999999927</v>
      </c>
      <c r="P147" s="199">
        <f t="shared" si="19"/>
        <v>816417.5149999999</v>
      </c>
    </row>
    <row r="148" spans="1:16" hidden="1" x14ac:dyDescent="0.15">
      <c r="A148" s="193"/>
      <c r="B148" s="193"/>
      <c r="C148" s="199"/>
      <c r="D148" s="204"/>
      <c r="E148" s="193"/>
      <c r="F148" s="193"/>
      <c r="G148" s="210"/>
      <c r="H148" s="199"/>
      <c r="I148" s="204"/>
      <c r="J148" s="199"/>
      <c r="K148" s="211"/>
      <c r="L148" s="193"/>
      <c r="M148" s="199"/>
      <c r="N148" s="193"/>
      <c r="O148" s="199">
        <f t="shared" si="18"/>
        <v>98397.514999999927</v>
      </c>
      <c r="P148" s="199">
        <f t="shared" si="19"/>
        <v>816417.5149999999</v>
      </c>
    </row>
    <row r="149" spans="1:16" hidden="1" x14ac:dyDescent="0.15">
      <c r="A149" s="193"/>
      <c r="B149" s="193"/>
      <c r="C149" s="199"/>
      <c r="D149" s="204"/>
      <c r="E149" s="193"/>
      <c r="F149" s="193"/>
      <c r="G149" s="210"/>
      <c r="H149" s="199"/>
      <c r="I149" s="204"/>
      <c r="J149" s="199"/>
      <c r="K149" s="211"/>
      <c r="L149" s="193"/>
      <c r="M149" s="199"/>
      <c r="N149" s="193"/>
      <c r="O149" s="199">
        <f t="shared" si="18"/>
        <v>98397.514999999927</v>
      </c>
      <c r="P149" s="199">
        <f t="shared" si="19"/>
        <v>816417.5149999999</v>
      </c>
    </row>
    <row r="150" spans="1:16" hidden="1" x14ac:dyDescent="0.15">
      <c r="A150" s="193"/>
      <c r="B150" s="193"/>
      <c r="C150" s="199"/>
      <c r="D150" s="200"/>
      <c r="E150" s="193"/>
      <c r="F150" s="205"/>
      <c r="G150" s="198"/>
      <c r="H150" s="199"/>
      <c r="I150" s="204"/>
      <c r="J150" s="199"/>
      <c r="K150" s="193"/>
      <c r="L150" s="193"/>
      <c r="M150" s="199"/>
      <c r="N150" s="193"/>
      <c r="O150" s="199">
        <f t="shared" si="18"/>
        <v>98397.514999999927</v>
      </c>
      <c r="P150" s="199">
        <f t="shared" si="19"/>
        <v>816417.5149999999</v>
      </c>
    </row>
    <row r="151" spans="1:16" hidden="1" x14ac:dyDescent="0.15">
      <c r="A151" s="193"/>
      <c r="B151" s="193"/>
      <c r="C151" s="199"/>
      <c r="D151" s="204"/>
      <c r="E151" s="193"/>
      <c r="F151" s="205"/>
      <c r="G151" s="198"/>
      <c r="H151" s="199"/>
      <c r="I151" s="204"/>
      <c r="J151" s="199"/>
      <c r="K151" s="193"/>
      <c r="L151" s="193"/>
      <c r="M151" s="199"/>
      <c r="N151" s="193"/>
      <c r="O151" s="199">
        <f t="shared" si="18"/>
        <v>98397.514999999927</v>
      </c>
      <c r="P151" s="199">
        <f t="shared" si="19"/>
        <v>816417.5149999999</v>
      </c>
    </row>
    <row r="152" spans="1:16" hidden="1" x14ac:dyDescent="0.15">
      <c r="A152" s="193"/>
      <c r="B152" s="193"/>
      <c r="C152" s="199"/>
      <c r="D152" s="204"/>
      <c r="E152" s="193"/>
      <c r="F152" s="205"/>
      <c r="G152" s="198"/>
      <c r="H152" s="199"/>
      <c r="I152" s="204"/>
      <c r="J152" s="199"/>
      <c r="K152" s="193"/>
      <c r="L152" s="193"/>
      <c r="M152" s="199"/>
      <c r="N152" s="193"/>
      <c r="O152" s="199">
        <f t="shared" si="18"/>
        <v>98397.514999999927</v>
      </c>
      <c r="P152" s="199">
        <f t="shared" si="19"/>
        <v>816417.5149999999</v>
      </c>
    </row>
    <row r="153" spans="1:16" hidden="1" x14ac:dyDescent="0.15">
      <c r="A153" s="193"/>
      <c r="B153" s="193"/>
      <c r="C153" s="199"/>
      <c r="D153" s="204"/>
      <c r="E153" s="193"/>
      <c r="F153" s="205"/>
      <c r="G153" s="198"/>
      <c r="H153" s="199"/>
      <c r="I153" s="204"/>
      <c r="J153" s="199"/>
      <c r="K153" s="193"/>
      <c r="L153" s="193"/>
      <c r="M153" s="199"/>
      <c r="N153" s="193"/>
      <c r="O153" s="199">
        <f t="shared" si="18"/>
        <v>98397.514999999927</v>
      </c>
      <c r="P153" s="199">
        <f t="shared" si="19"/>
        <v>816417.5149999999</v>
      </c>
    </row>
    <row r="154" spans="1:16" hidden="1" x14ac:dyDescent="0.15">
      <c r="A154" s="193"/>
      <c r="B154" s="193"/>
      <c r="C154" s="199"/>
      <c r="D154" s="204"/>
      <c r="E154" s="193"/>
      <c r="F154" s="205"/>
      <c r="G154" s="198"/>
      <c r="H154" s="199"/>
      <c r="I154" s="200"/>
      <c r="J154" s="199"/>
      <c r="K154" s="193"/>
      <c r="L154" s="193"/>
      <c r="M154" s="199"/>
      <c r="N154" s="193"/>
      <c r="O154" s="199">
        <f t="shared" si="18"/>
        <v>98397.514999999927</v>
      </c>
      <c r="P154" s="199">
        <f t="shared" si="19"/>
        <v>816417.5149999999</v>
      </c>
    </row>
    <row r="155" spans="1:16" hidden="1" x14ac:dyDescent="0.15">
      <c r="A155" s="193"/>
      <c r="B155" s="193"/>
      <c r="C155" s="199"/>
      <c r="D155" s="204"/>
      <c r="E155" s="193"/>
      <c r="F155" s="205"/>
      <c r="G155" s="198"/>
      <c r="H155" s="199"/>
      <c r="I155" s="204"/>
      <c r="J155" s="199"/>
      <c r="K155" s="193"/>
      <c r="L155" s="193"/>
      <c r="M155" s="199"/>
      <c r="N155" s="193"/>
      <c r="O155" s="199">
        <f t="shared" si="18"/>
        <v>98397.514999999927</v>
      </c>
      <c r="P155" s="199">
        <f t="shared" si="19"/>
        <v>816417.5149999999</v>
      </c>
    </row>
    <row r="156" spans="1:16" hidden="1" x14ac:dyDescent="0.15">
      <c r="A156" s="193"/>
      <c r="B156" s="193"/>
      <c r="C156" s="199"/>
      <c r="D156" s="204"/>
      <c r="E156" s="193"/>
      <c r="F156" s="217"/>
      <c r="G156" s="198"/>
      <c r="H156" s="199"/>
      <c r="I156" s="204"/>
      <c r="J156" s="199"/>
      <c r="K156" s="193"/>
      <c r="L156" s="193"/>
      <c r="M156" s="199"/>
      <c r="N156" s="193"/>
      <c r="O156" s="199">
        <f t="shared" si="18"/>
        <v>98397.514999999927</v>
      </c>
      <c r="P156" s="199">
        <f t="shared" si="19"/>
        <v>816417.5149999999</v>
      </c>
    </row>
    <row r="157" spans="1:16" hidden="1" x14ac:dyDescent="0.15">
      <c r="A157" s="193"/>
      <c r="B157" s="193"/>
      <c r="C157" s="199"/>
      <c r="D157" s="204"/>
      <c r="E157" s="193"/>
      <c r="F157" s="217"/>
      <c r="G157" s="198"/>
      <c r="H157" s="199"/>
      <c r="I157" s="200"/>
      <c r="J157" s="199"/>
      <c r="K157" s="193"/>
      <c r="L157" s="193"/>
      <c r="M157" s="199"/>
      <c r="N157" s="193"/>
      <c r="O157" s="199">
        <f t="shared" si="18"/>
        <v>98397.514999999927</v>
      </c>
      <c r="P157" s="199">
        <f t="shared" si="19"/>
        <v>816417.5149999999</v>
      </c>
    </row>
    <row r="158" spans="1:16" hidden="1" x14ac:dyDescent="0.15">
      <c r="A158" s="193"/>
      <c r="B158" s="193"/>
      <c r="C158" s="199"/>
      <c r="D158" s="204"/>
      <c r="E158" s="193"/>
      <c r="F158" s="205"/>
      <c r="G158" s="198"/>
      <c r="H158" s="199"/>
      <c r="I158" s="204"/>
      <c r="J158" s="199"/>
      <c r="K158" s="193"/>
      <c r="L158" s="193"/>
      <c r="M158" s="199"/>
      <c r="N158" s="193"/>
      <c r="O158" s="199">
        <f t="shared" si="18"/>
        <v>98397.514999999927</v>
      </c>
      <c r="P158" s="199">
        <f t="shared" si="19"/>
        <v>816417.5149999999</v>
      </c>
    </row>
    <row r="159" spans="1:16" hidden="1" x14ac:dyDescent="0.15">
      <c r="A159" s="193"/>
      <c r="B159" s="193"/>
      <c r="C159" s="199"/>
      <c r="D159" s="200"/>
      <c r="E159" s="193"/>
      <c r="F159" s="203"/>
      <c r="G159" s="215"/>
      <c r="H159" s="199"/>
      <c r="I159" s="204"/>
      <c r="J159" s="199"/>
      <c r="K159" s="193"/>
      <c r="L159" s="193"/>
      <c r="M159" s="199"/>
      <c r="N159" s="193"/>
      <c r="O159" s="199">
        <f t="shared" si="18"/>
        <v>98397.514999999927</v>
      </c>
      <c r="P159" s="199">
        <f t="shared" si="19"/>
        <v>816417.5149999999</v>
      </c>
    </row>
    <row r="160" spans="1:16" hidden="1" x14ac:dyDescent="0.15">
      <c r="A160" s="193"/>
      <c r="B160" s="193"/>
      <c r="C160" s="199"/>
      <c r="D160" s="204"/>
      <c r="E160" s="193"/>
      <c r="F160" s="203"/>
      <c r="G160" s="215"/>
      <c r="H160" s="199"/>
      <c r="I160" s="204"/>
      <c r="J160" s="199"/>
      <c r="K160" s="193"/>
      <c r="L160" s="193"/>
      <c r="M160" s="199"/>
      <c r="N160" s="193"/>
      <c r="O160" s="199">
        <f t="shared" si="18"/>
        <v>98397.514999999927</v>
      </c>
      <c r="P160" s="199">
        <f t="shared" si="19"/>
        <v>816417.5149999999</v>
      </c>
    </row>
    <row r="161" spans="1:16" hidden="1" x14ac:dyDescent="0.15">
      <c r="A161" s="193"/>
      <c r="B161" s="193"/>
      <c r="C161" s="199"/>
      <c r="D161" s="204"/>
      <c r="E161" s="193"/>
      <c r="F161" s="203"/>
      <c r="G161" s="215"/>
      <c r="H161" s="199"/>
      <c r="I161" s="204"/>
      <c r="J161" s="199"/>
      <c r="K161" s="193"/>
      <c r="L161" s="193"/>
      <c r="M161" s="199"/>
      <c r="N161" s="193"/>
      <c r="O161" s="199">
        <f t="shared" si="18"/>
        <v>98397.514999999927</v>
      </c>
      <c r="P161" s="199">
        <f t="shared" si="19"/>
        <v>816417.5149999999</v>
      </c>
    </row>
    <row r="162" spans="1:16" hidden="1" x14ac:dyDescent="0.15">
      <c r="A162" s="193"/>
      <c r="B162" s="193"/>
      <c r="C162" s="199"/>
      <c r="D162" s="204"/>
      <c r="E162" s="193"/>
      <c r="F162" s="203"/>
      <c r="G162" s="215"/>
      <c r="H162" s="199"/>
      <c r="I162" s="204"/>
      <c r="J162" s="199"/>
      <c r="K162" s="193"/>
      <c r="L162" s="193"/>
      <c r="M162" s="199"/>
      <c r="N162" s="193"/>
      <c r="O162" s="199">
        <f t="shared" si="18"/>
        <v>98397.514999999927</v>
      </c>
      <c r="P162" s="199">
        <f t="shared" si="19"/>
        <v>816417.5149999999</v>
      </c>
    </row>
    <row r="163" spans="1:16" hidden="1" x14ac:dyDescent="0.15">
      <c r="A163" s="193"/>
      <c r="B163" s="193"/>
      <c r="C163" s="199"/>
      <c r="D163" s="204"/>
      <c r="E163" s="193"/>
      <c r="F163" s="193"/>
      <c r="G163" s="210"/>
      <c r="H163" s="199"/>
      <c r="I163" s="204"/>
      <c r="J163" s="199"/>
      <c r="K163" s="205"/>
      <c r="L163" s="193"/>
      <c r="M163" s="199"/>
      <c r="N163" s="193"/>
      <c r="O163" s="199">
        <f t="shared" si="18"/>
        <v>98397.514999999927</v>
      </c>
      <c r="P163" s="199">
        <f t="shared" si="19"/>
        <v>816417.5149999999</v>
      </c>
    </row>
    <row r="164" spans="1:16" hidden="1" x14ac:dyDescent="0.15">
      <c r="A164" s="193"/>
      <c r="B164" s="193"/>
      <c r="C164" s="199"/>
      <c r="D164" s="204"/>
      <c r="E164" s="193"/>
      <c r="F164" s="217"/>
      <c r="G164" s="218"/>
      <c r="H164" s="199"/>
      <c r="I164" s="204"/>
      <c r="J164" s="199"/>
      <c r="K164" s="193"/>
      <c r="L164" s="193"/>
      <c r="M164" s="199"/>
      <c r="N164" s="193"/>
      <c r="O164" s="199">
        <f t="shared" si="18"/>
        <v>98397.514999999927</v>
      </c>
      <c r="P164" s="199">
        <f t="shared" si="19"/>
        <v>816417.5149999999</v>
      </c>
    </row>
    <row r="165" spans="1:16" hidden="1" x14ac:dyDescent="0.15">
      <c r="A165" s="193"/>
      <c r="B165" s="193"/>
      <c r="C165" s="199"/>
      <c r="D165" s="204"/>
      <c r="E165" s="193"/>
      <c r="F165" s="193"/>
      <c r="G165" s="210"/>
      <c r="H165" s="199"/>
      <c r="I165" s="204"/>
      <c r="J165" s="199"/>
      <c r="K165" s="193"/>
      <c r="L165" s="193"/>
      <c r="M165" s="199"/>
      <c r="N165" s="193"/>
      <c r="O165" s="199">
        <f t="shared" si="18"/>
        <v>98397.514999999927</v>
      </c>
      <c r="P165" s="199">
        <f t="shared" si="19"/>
        <v>816417.5149999999</v>
      </c>
    </row>
    <row r="166" spans="1:16" hidden="1" x14ac:dyDescent="0.15">
      <c r="A166" s="193"/>
      <c r="B166" s="193"/>
      <c r="C166" s="199"/>
      <c r="D166" s="204"/>
      <c r="E166" s="193"/>
      <c r="F166" s="193"/>
      <c r="G166" s="210"/>
      <c r="H166" s="199"/>
      <c r="I166" s="204"/>
      <c r="J166" s="199"/>
      <c r="K166" s="193"/>
      <c r="L166" s="193"/>
      <c r="M166" s="199"/>
      <c r="N166" s="193"/>
      <c r="O166" s="199">
        <f t="shared" si="18"/>
        <v>98397.514999999927</v>
      </c>
      <c r="P166" s="199">
        <f t="shared" si="19"/>
        <v>816417.5149999999</v>
      </c>
    </row>
    <row r="167" spans="1:16" hidden="1" x14ac:dyDescent="0.15">
      <c r="A167" s="193"/>
      <c r="B167" s="193"/>
      <c r="C167" s="199"/>
      <c r="D167" s="204"/>
      <c r="E167" s="193"/>
      <c r="F167" s="193"/>
      <c r="G167" s="210"/>
      <c r="H167" s="199"/>
      <c r="I167" s="204"/>
      <c r="J167" s="199"/>
      <c r="K167" s="193"/>
      <c r="L167" s="193"/>
      <c r="M167" s="199"/>
      <c r="N167" s="193"/>
      <c r="O167" s="199">
        <f t="shared" si="18"/>
        <v>98397.514999999927</v>
      </c>
      <c r="P167" s="199">
        <f t="shared" si="19"/>
        <v>816417.5149999999</v>
      </c>
    </row>
    <row r="168" spans="1:16" hidden="1" x14ac:dyDescent="0.15">
      <c r="A168" s="193"/>
      <c r="B168" s="193"/>
      <c r="C168" s="199"/>
      <c r="D168" s="204"/>
      <c r="E168" s="193"/>
      <c r="F168" s="203"/>
      <c r="G168" s="218"/>
      <c r="H168" s="199"/>
      <c r="I168" s="204"/>
      <c r="J168" s="199"/>
      <c r="K168" s="193"/>
      <c r="L168" s="193"/>
      <c r="M168" s="199"/>
      <c r="N168" s="193"/>
      <c r="O168" s="199">
        <f t="shared" si="18"/>
        <v>98397.514999999927</v>
      </c>
      <c r="P168" s="199">
        <f t="shared" si="19"/>
        <v>816417.5149999999</v>
      </c>
    </row>
    <row r="169" spans="1:16" hidden="1" x14ac:dyDescent="0.15">
      <c r="A169" s="193"/>
      <c r="B169" s="193"/>
      <c r="C169" s="199"/>
      <c r="D169" s="204"/>
      <c r="E169" s="193"/>
      <c r="F169" s="205"/>
      <c r="G169" s="198"/>
      <c r="H169" s="199"/>
      <c r="I169" s="204"/>
      <c r="J169" s="199"/>
      <c r="K169" s="205"/>
      <c r="L169" s="193"/>
      <c r="M169" s="199"/>
      <c r="N169" s="193"/>
      <c r="O169" s="199">
        <f t="shared" si="18"/>
        <v>98397.514999999927</v>
      </c>
      <c r="P169" s="199">
        <f t="shared" si="19"/>
        <v>816417.5149999999</v>
      </c>
    </row>
    <row r="170" spans="1:16" hidden="1" x14ac:dyDescent="0.15">
      <c r="A170" s="193"/>
      <c r="B170" s="193"/>
      <c r="C170" s="199"/>
      <c r="D170" s="204"/>
      <c r="E170" s="193"/>
      <c r="F170" s="205"/>
      <c r="G170" s="198"/>
      <c r="H170" s="199"/>
      <c r="I170" s="204"/>
      <c r="J170" s="199"/>
      <c r="K170" s="193"/>
      <c r="L170" s="193"/>
      <c r="M170" s="199"/>
      <c r="N170" s="205"/>
      <c r="O170" s="199">
        <f t="shared" si="18"/>
        <v>98397.514999999927</v>
      </c>
      <c r="P170" s="199">
        <f t="shared" si="19"/>
        <v>816417.5149999999</v>
      </c>
    </row>
    <row r="171" spans="1:16" hidden="1" x14ac:dyDescent="0.15">
      <c r="A171" s="193"/>
      <c r="B171" s="193"/>
      <c r="C171" s="199"/>
      <c r="D171" s="204"/>
      <c r="E171" s="193"/>
      <c r="F171" s="217"/>
      <c r="G171" s="218"/>
      <c r="H171" s="199"/>
      <c r="I171" s="204"/>
      <c r="J171" s="199"/>
      <c r="K171" s="193"/>
      <c r="L171" s="193"/>
      <c r="M171" s="199"/>
      <c r="N171" s="193"/>
      <c r="O171" s="199">
        <f t="shared" si="18"/>
        <v>98397.514999999927</v>
      </c>
      <c r="P171" s="199">
        <f t="shared" si="19"/>
        <v>816417.5149999999</v>
      </c>
    </row>
    <row r="172" spans="1:16" hidden="1" x14ac:dyDescent="0.15">
      <c r="A172" s="193"/>
      <c r="B172" s="193"/>
      <c r="C172" s="199"/>
      <c r="D172" s="204"/>
      <c r="E172" s="193"/>
      <c r="F172" s="207"/>
      <c r="G172" s="198"/>
      <c r="H172" s="199"/>
      <c r="I172" s="204"/>
      <c r="J172" s="199"/>
      <c r="K172" s="203"/>
      <c r="L172" s="193"/>
      <c r="M172" s="199"/>
      <c r="N172" s="193"/>
      <c r="O172" s="199">
        <f t="shared" si="18"/>
        <v>98397.514999999927</v>
      </c>
      <c r="P172" s="199">
        <f t="shared" si="19"/>
        <v>816417.5149999999</v>
      </c>
    </row>
    <row r="173" spans="1:16" hidden="1" x14ac:dyDescent="0.15">
      <c r="A173" s="193"/>
      <c r="B173" s="193"/>
      <c r="C173" s="199"/>
      <c r="D173" s="204"/>
      <c r="E173" s="193"/>
      <c r="F173" s="207"/>
      <c r="G173" s="198"/>
      <c r="H173" s="199"/>
      <c r="I173" s="204"/>
      <c r="J173" s="199"/>
      <c r="K173" s="203"/>
      <c r="L173" s="193"/>
      <c r="M173" s="199"/>
      <c r="N173" s="203"/>
      <c r="O173" s="199">
        <f t="shared" si="18"/>
        <v>98397.514999999927</v>
      </c>
      <c r="P173" s="199">
        <f t="shared" si="19"/>
        <v>816417.5149999999</v>
      </c>
    </row>
    <row r="174" spans="1:16" hidden="1" x14ac:dyDescent="0.15">
      <c r="A174" s="193"/>
      <c r="B174" s="193"/>
      <c r="C174" s="199"/>
      <c r="D174" s="204"/>
      <c r="E174" s="193"/>
      <c r="F174" s="207"/>
      <c r="G174" s="198"/>
      <c r="H174" s="199"/>
      <c r="I174" s="204"/>
      <c r="J174" s="199"/>
      <c r="K174" s="203"/>
      <c r="L174" s="193"/>
      <c r="M174" s="199"/>
      <c r="N174" s="203"/>
      <c r="O174" s="199">
        <f t="shared" si="18"/>
        <v>98397.514999999927</v>
      </c>
      <c r="P174" s="199">
        <f t="shared" si="19"/>
        <v>816417.5149999999</v>
      </c>
    </row>
    <row r="175" spans="1:16" hidden="1" x14ac:dyDescent="0.15">
      <c r="A175" s="193"/>
      <c r="B175" s="193"/>
      <c r="C175" s="199"/>
      <c r="D175" s="204"/>
      <c r="E175" s="193"/>
      <c r="F175" s="207"/>
      <c r="G175" s="198"/>
      <c r="H175" s="199"/>
      <c r="I175" s="204"/>
      <c r="J175" s="199"/>
      <c r="K175" s="193"/>
      <c r="L175" s="193"/>
      <c r="M175" s="199"/>
      <c r="N175" s="203"/>
      <c r="O175" s="199">
        <f t="shared" si="18"/>
        <v>98397.514999999927</v>
      </c>
      <c r="P175" s="199">
        <f t="shared" si="19"/>
        <v>816417.5149999999</v>
      </c>
    </row>
    <row r="176" spans="1:16" hidden="1" x14ac:dyDescent="0.15">
      <c r="A176" s="193"/>
      <c r="B176" s="193"/>
      <c r="C176" s="199"/>
      <c r="D176" s="204"/>
      <c r="E176" s="193"/>
      <c r="F176" s="217"/>
      <c r="G176" s="218"/>
      <c r="H176" s="199"/>
      <c r="I176" s="204"/>
      <c r="J176" s="199"/>
      <c r="K176" s="203"/>
      <c r="L176" s="193"/>
      <c r="M176" s="199"/>
      <c r="N176" s="203"/>
      <c r="O176" s="199">
        <f t="shared" si="18"/>
        <v>98397.514999999927</v>
      </c>
      <c r="P176" s="199">
        <f t="shared" si="19"/>
        <v>816417.5149999999</v>
      </c>
    </row>
    <row r="177" spans="1:16" hidden="1" x14ac:dyDescent="0.15">
      <c r="A177" s="193"/>
      <c r="B177" s="193"/>
      <c r="C177" s="199"/>
      <c r="D177" s="204"/>
      <c r="E177" s="193"/>
      <c r="F177" s="193"/>
      <c r="G177" s="210"/>
      <c r="H177" s="199"/>
      <c r="I177" s="204"/>
      <c r="J177" s="199"/>
      <c r="K177" s="205"/>
      <c r="L177" s="193"/>
      <c r="M177" s="199"/>
      <c r="N177" s="203"/>
      <c r="O177" s="199">
        <f t="shared" si="18"/>
        <v>98397.514999999927</v>
      </c>
      <c r="P177" s="199">
        <f t="shared" si="19"/>
        <v>816417.5149999999</v>
      </c>
    </row>
    <row r="178" spans="1:16" hidden="1" x14ac:dyDescent="0.15">
      <c r="A178" s="193"/>
      <c r="B178" s="193"/>
      <c r="C178" s="199"/>
      <c r="D178" s="204"/>
      <c r="E178" s="193"/>
      <c r="F178" s="193"/>
      <c r="G178" s="210"/>
      <c r="H178" s="199"/>
      <c r="I178" s="204"/>
      <c r="J178" s="199"/>
      <c r="K178" s="205"/>
      <c r="L178" s="193"/>
      <c r="M178" s="199"/>
      <c r="N178" s="203"/>
      <c r="O178" s="199">
        <f t="shared" si="18"/>
        <v>98397.514999999927</v>
      </c>
      <c r="P178" s="199">
        <f t="shared" si="19"/>
        <v>816417.5149999999</v>
      </c>
    </row>
    <row r="179" spans="1:16" hidden="1" x14ac:dyDescent="0.15">
      <c r="A179" s="193"/>
      <c r="B179" s="193"/>
      <c r="C179" s="199"/>
      <c r="D179" s="204"/>
      <c r="E179" s="193"/>
      <c r="F179" s="205"/>
      <c r="G179" s="218"/>
      <c r="H179" s="199"/>
      <c r="I179" s="204"/>
      <c r="J179" s="199"/>
      <c r="K179" s="203"/>
      <c r="L179" s="193"/>
      <c r="M179" s="199"/>
      <c r="N179" s="203"/>
      <c r="O179" s="199">
        <f t="shared" si="18"/>
        <v>98397.514999999927</v>
      </c>
      <c r="P179" s="199">
        <f t="shared" si="19"/>
        <v>816417.5149999999</v>
      </c>
    </row>
    <row r="180" spans="1:16" hidden="1" x14ac:dyDescent="0.15">
      <c r="A180" s="193"/>
      <c r="B180" s="193"/>
      <c r="C180" s="199"/>
      <c r="D180" s="204"/>
      <c r="E180" s="193"/>
      <c r="F180" s="205"/>
      <c r="G180" s="198"/>
      <c r="H180" s="199"/>
      <c r="I180" s="204"/>
      <c r="J180" s="199"/>
      <c r="K180" s="193"/>
      <c r="L180" s="193"/>
      <c r="M180" s="199"/>
      <c r="N180" s="203"/>
      <c r="O180" s="199">
        <f t="shared" si="18"/>
        <v>98397.514999999927</v>
      </c>
      <c r="P180" s="199">
        <f t="shared" si="19"/>
        <v>816417.5149999999</v>
      </c>
    </row>
    <row r="181" spans="1:16" hidden="1" x14ac:dyDescent="0.15">
      <c r="A181" s="193"/>
      <c r="B181" s="193"/>
      <c r="C181" s="199"/>
      <c r="D181" s="204"/>
      <c r="E181" s="193"/>
      <c r="F181" s="205"/>
      <c r="G181" s="198"/>
      <c r="H181" s="199"/>
      <c r="I181" s="204"/>
      <c r="J181" s="199"/>
      <c r="K181" s="193"/>
      <c r="L181" s="193"/>
      <c r="M181" s="199"/>
      <c r="N181" s="193"/>
      <c r="O181" s="199">
        <f t="shared" si="18"/>
        <v>98397.514999999927</v>
      </c>
      <c r="P181" s="199">
        <f t="shared" si="19"/>
        <v>816417.5149999999</v>
      </c>
    </row>
    <row r="182" spans="1:16" hidden="1" x14ac:dyDescent="0.15">
      <c r="A182" s="193"/>
      <c r="B182" s="193"/>
      <c r="C182" s="199"/>
      <c r="D182" s="204"/>
      <c r="E182" s="193"/>
      <c r="F182" s="217"/>
      <c r="G182" s="218"/>
      <c r="H182" s="199"/>
      <c r="I182" s="204"/>
      <c r="J182" s="199"/>
      <c r="K182" s="203"/>
      <c r="L182" s="193"/>
      <c r="M182" s="199"/>
      <c r="N182" s="203"/>
      <c r="O182" s="199">
        <f t="shared" si="18"/>
        <v>98397.514999999927</v>
      </c>
      <c r="P182" s="199">
        <f t="shared" si="19"/>
        <v>816417.5149999999</v>
      </c>
    </row>
    <row r="183" spans="1:16" hidden="1" x14ac:dyDescent="0.15">
      <c r="A183" s="193"/>
      <c r="B183" s="193"/>
      <c r="C183" s="199"/>
      <c r="D183" s="204"/>
      <c r="E183" s="193"/>
      <c r="F183" s="217"/>
      <c r="G183" s="215"/>
      <c r="H183" s="199"/>
      <c r="I183" s="204"/>
      <c r="J183" s="199"/>
      <c r="K183" s="203"/>
      <c r="L183" s="193"/>
      <c r="M183" s="199"/>
      <c r="N183" s="203"/>
      <c r="O183" s="199">
        <f t="shared" si="18"/>
        <v>98397.514999999927</v>
      </c>
      <c r="P183" s="199">
        <f t="shared" si="19"/>
        <v>816417.5149999999</v>
      </c>
    </row>
    <row r="184" spans="1:16" hidden="1" x14ac:dyDescent="0.15">
      <c r="A184" s="193"/>
      <c r="B184" s="193"/>
      <c r="C184" s="199"/>
      <c r="D184" s="204"/>
      <c r="E184" s="193"/>
      <c r="F184" s="217"/>
      <c r="G184" s="215"/>
      <c r="H184" s="199"/>
      <c r="I184" s="204"/>
      <c r="J184" s="199"/>
      <c r="K184" s="193"/>
      <c r="L184" s="193"/>
      <c r="M184" s="199"/>
      <c r="N184" s="203"/>
      <c r="O184" s="199">
        <f t="shared" si="18"/>
        <v>98397.514999999927</v>
      </c>
      <c r="P184" s="199">
        <f t="shared" si="19"/>
        <v>816417.5149999999</v>
      </c>
    </row>
    <row r="185" spans="1:16" hidden="1" x14ac:dyDescent="0.15">
      <c r="A185" s="193"/>
      <c r="B185" s="193"/>
      <c r="C185" s="199"/>
      <c r="D185" s="204"/>
      <c r="E185" s="193"/>
      <c r="F185" s="217"/>
      <c r="G185" s="218"/>
      <c r="H185" s="199"/>
      <c r="I185" s="204"/>
      <c r="J185" s="199"/>
      <c r="K185" s="203"/>
      <c r="L185" s="193"/>
      <c r="M185" s="199"/>
      <c r="N185" s="203"/>
      <c r="O185" s="199">
        <f t="shared" si="18"/>
        <v>98397.514999999927</v>
      </c>
      <c r="P185" s="199">
        <f t="shared" si="19"/>
        <v>816417.5149999999</v>
      </c>
    </row>
    <row r="186" spans="1:16" hidden="1" x14ac:dyDescent="0.15">
      <c r="A186" s="193"/>
      <c r="B186" s="193"/>
      <c r="C186" s="199"/>
      <c r="D186" s="204"/>
      <c r="E186" s="193"/>
      <c r="F186" s="193"/>
      <c r="G186" s="198"/>
      <c r="H186" s="199"/>
      <c r="I186" s="204"/>
      <c r="J186" s="199"/>
      <c r="K186" s="193"/>
      <c r="L186" s="193"/>
      <c r="M186" s="199"/>
      <c r="N186" s="203"/>
      <c r="O186" s="199">
        <f t="shared" si="18"/>
        <v>98397.514999999927</v>
      </c>
      <c r="P186" s="199">
        <f t="shared" si="19"/>
        <v>816417.5149999999</v>
      </c>
    </row>
    <row r="187" spans="1:16" hidden="1" x14ac:dyDescent="0.15">
      <c r="A187" s="193"/>
      <c r="B187" s="193"/>
      <c r="C187" s="199"/>
      <c r="D187" s="204"/>
      <c r="E187" s="193"/>
      <c r="F187" s="193"/>
      <c r="G187" s="198"/>
      <c r="H187" s="199"/>
      <c r="I187" s="204"/>
      <c r="J187" s="199"/>
      <c r="K187" s="193"/>
      <c r="L187" s="193"/>
      <c r="M187" s="199"/>
      <c r="N187" s="203"/>
      <c r="O187" s="199">
        <f t="shared" si="18"/>
        <v>98397.514999999927</v>
      </c>
      <c r="P187" s="199">
        <f t="shared" si="19"/>
        <v>816417.5149999999</v>
      </c>
    </row>
    <row r="188" spans="1:16" hidden="1" x14ac:dyDescent="0.15">
      <c r="A188" s="193"/>
      <c r="B188" s="193"/>
      <c r="C188" s="199"/>
      <c r="D188" s="204"/>
      <c r="E188" s="193"/>
      <c r="F188" s="217"/>
      <c r="G188" s="218"/>
      <c r="H188" s="199"/>
      <c r="I188" s="204"/>
      <c r="J188" s="199"/>
      <c r="K188" s="203"/>
      <c r="L188" s="193"/>
      <c r="M188" s="199"/>
      <c r="N188" s="203"/>
      <c r="O188" s="199">
        <f t="shared" si="18"/>
        <v>98397.514999999927</v>
      </c>
      <c r="P188" s="199">
        <f t="shared" si="19"/>
        <v>816417.5149999999</v>
      </c>
    </row>
    <row r="189" spans="1:16" hidden="1" x14ac:dyDescent="0.15">
      <c r="A189" s="193"/>
      <c r="B189" s="193"/>
      <c r="C189" s="199"/>
      <c r="D189" s="204"/>
      <c r="E189" s="193"/>
      <c r="F189" s="217"/>
      <c r="G189" s="198"/>
      <c r="H189" s="199"/>
      <c r="I189" s="204"/>
      <c r="J189" s="199"/>
      <c r="K189" s="193"/>
      <c r="L189" s="193"/>
      <c r="M189" s="199"/>
      <c r="N189" s="203"/>
      <c r="O189" s="199">
        <f t="shared" si="18"/>
        <v>98397.514999999927</v>
      </c>
      <c r="P189" s="199">
        <f t="shared" si="19"/>
        <v>816417.5149999999</v>
      </c>
    </row>
    <row r="190" spans="1:16" hidden="1" x14ac:dyDescent="0.15">
      <c r="A190" s="193"/>
      <c r="B190" s="193"/>
      <c r="C190" s="199"/>
      <c r="D190" s="204"/>
      <c r="E190" s="193"/>
      <c r="F190" s="217"/>
      <c r="G190" s="198"/>
      <c r="H190" s="199"/>
      <c r="I190" s="204"/>
      <c r="J190" s="199"/>
      <c r="K190" s="193"/>
      <c r="L190" s="193"/>
      <c r="M190" s="199"/>
      <c r="N190" s="203"/>
      <c r="O190" s="199">
        <f t="shared" si="18"/>
        <v>98397.514999999927</v>
      </c>
      <c r="P190" s="199">
        <f t="shared" si="19"/>
        <v>816417.5149999999</v>
      </c>
    </row>
    <row r="191" spans="1:16" hidden="1" x14ac:dyDescent="0.15">
      <c r="A191" s="193"/>
      <c r="B191" s="193"/>
      <c r="C191" s="199"/>
      <c r="D191" s="204"/>
      <c r="E191" s="193"/>
      <c r="F191" s="203"/>
      <c r="G191" s="218"/>
      <c r="H191" s="199"/>
      <c r="I191" s="204"/>
      <c r="J191" s="199"/>
      <c r="K191" s="203"/>
      <c r="L191" s="193"/>
      <c r="M191" s="199"/>
      <c r="N191" s="203"/>
      <c r="O191" s="199">
        <f t="shared" si="18"/>
        <v>98397.514999999927</v>
      </c>
      <c r="P191" s="199">
        <f t="shared" si="19"/>
        <v>816417.5149999999</v>
      </c>
    </row>
    <row r="192" spans="1:16" hidden="1" x14ac:dyDescent="0.15">
      <c r="A192" s="193"/>
      <c r="B192" s="193"/>
      <c r="C192" s="199"/>
      <c r="D192" s="204"/>
      <c r="E192" s="193"/>
      <c r="F192" s="203"/>
      <c r="G192" s="219"/>
      <c r="H192" s="199"/>
      <c r="I192" s="204"/>
      <c r="J192" s="199"/>
      <c r="K192" s="193"/>
      <c r="L192" s="193"/>
      <c r="M192" s="199"/>
      <c r="N192" s="203"/>
      <c r="O192" s="199">
        <f t="shared" si="18"/>
        <v>98397.514999999927</v>
      </c>
      <c r="P192" s="199">
        <f t="shared" si="19"/>
        <v>816417.5149999999</v>
      </c>
    </row>
    <row r="193" spans="1:17" hidden="1" x14ac:dyDescent="0.15">
      <c r="A193" s="193"/>
      <c r="B193" s="193"/>
      <c r="C193" s="199"/>
      <c r="D193" s="204"/>
      <c r="E193" s="193"/>
      <c r="F193" s="203"/>
      <c r="G193" s="219"/>
      <c r="H193" s="199"/>
      <c r="I193" s="204"/>
      <c r="J193" s="199"/>
      <c r="K193" s="203"/>
      <c r="L193" s="193"/>
      <c r="M193" s="199"/>
      <c r="N193" s="203"/>
      <c r="O193" s="199">
        <f t="shared" si="18"/>
        <v>98397.514999999927</v>
      </c>
      <c r="P193" s="199">
        <f t="shared" si="19"/>
        <v>816417.5149999999</v>
      </c>
    </row>
    <row r="194" spans="1:17" hidden="1" x14ac:dyDescent="0.15">
      <c r="A194" s="193"/>
      <c r="B194" s="193"/>
      <c r="C194" s="199"/>
      <c r="D194" s="204"/>
      <c r="E194" s="193"/>
      <c r="F194" s="203"/>
      <c r="G194" s="219"/>
      <c r="H194" s="199"/>
      <c r="I194" s="204"/>
      <c r="J194" s="199"/>
      <c r="K194" s="193"/>
      <c r="L194" s="193"/>
      <c r="M194" s="199"/>
      <c r="N194" s="203"/>
      <c r="O194" s="199">
        <f t="shared" si="18"/>
        <v>98397.514999999927</v>
      </c>
      <c r="P194" s="199">
        <f t="shared" si="19"/>
        <v>816417.5149999999</v>
      </c>
    </row>
    <row r="195" spans="1:17" hidden="1" x14ac:dyDescent="0.15">
      <c r="A195" s="193"/>
      <c r="B195" s="193"/>
      <c r="C195" s="199"/>
      <c r="D195" s="204"/>
      <c r="E195" s="193"/>
      <c r="F195" s="193"/>
      <c r="G195" s="198"/>
      <c r="H195" s="199"/>
      <c r="I195" s="204"/>
      <c r="J195" s="199"/>
      <c r="K195" s="193"/>
      <c r="L195" s="193"/>
      <c r="M195" s="199"/>
      <c r="N195" s="203"/>
      <c r="O195" s="199">
        <f t="shared" si="18"/>
        <v>98397.514999999927</v>
      </c>
      <c r="P195" s="199">
        <f t="shared" si="19"/>
        <v>816417.5149999999</v>
      </c>
    </row>
    <row r="196" spans="1:17" hidden="1" x14ac:dyDescent="0.15">
      <c r="A196" s="193"/>
      <c r="B196" s="193"/>
      <c r="C196" s="199"/>
      <c r="D196" s="204"/>
      <c r="E196" s="193"/>
      <c r="F196" s="203"/>
      <c r="G196" s="219"/>
      <c r="H196" s="199"/>
      <c r="I196" s="204"/>
      <c r="J196" s="199"/>
      <c r="K196" s="193"/>
      <c r="L196" s="193"/>
      <c r="M196" s="199"/>
      <c r="N196" s="193"/>
      <c r="O196" s="199">
        <f t="shared" si="18"/>
        <v>98397.514999999927</v>
      </c>
      <c r="P196" s="199">
        <f t="shared" si="19"/>
        <v>816417.5149999999</v>
      </c>
    </row>
    <row r="197" spans="1:17" hidden="1" x14ac:dyDescent="0.15">
      <c r="A197" s="193"/>
      <c r="B197" s="193"/>
      <c r="C197" s="199"/>
      <c r="D197" s="204"/>
      <c r="E197" s="193"/>
      <c r="F197" s="203"/>
      <c r="G197" s="219"/>
      <c r="H197" s="199"/>
      <c r="I197" s="204"/>
      <c r="J197" s="199"/>
      <c r="K197" s="193"/>
      <c r="L197" s="193"/>
      <c r="M197" s="199"/>
      <c r="N197" s="193"/>
      <c r="O197" s="199">
        <f t="shared" si="18"/>
        <v>98397.514999999927</v>
      </c>
      <c r="P197" s="199">
        <f t="shared" si="19"/>
        <v>816417.5149999999</v>
      </c>
    </row>
    <row r="198" spans="1:17" hidden="1" x14ac:dyDescent="0.15">
      <c r="A198" s="193"/>
      <c r="B198" s="193"/>
      <c r="C198" s="199"/>
      <c r="D198" s="204"/>
      <c r="E198" s="193"/>
      <c r="F198" s="203"/>
      <c r="G198" s="219"/>
      <c r="H198" s="199"/>
      <c r="I198" s="204"/>
      <c r="J198" s="199"/>
      <c r="K198" s="193"/>
      <c r="L198" s="193"/>
      <c r="M198" s="199"/>
      <c r="N198" s="193"/>
      <c r="O198" s="199">
        <f t="shared" si="18"/>
        <v>98397.514999999927</v>
      </c>
      <c r="P198" s="199">
        <f t="shared" si="19"/>
        <v>816417.5149999999</v>
      </c>
    </row>
    <row r="199" spans="1:17" hidden="1" x14ac:dyDescent="0.15">
      <c r="A199" s="193"/>
      <c r="B199" s="193"/>
      <c r="C199" s="199"/>
      <c r="D199" s="204"/>
      <c r="E199" s="193"/>
      <c r="F199" s="193"/>
      <c r="G199" s="210"/>
      <c r="H199" s="199"/>
      <c r="I199" s="204"/>
      <c r="J199" s="199"/>
      <c r="K199" s="193"/>
      <c r="L199" s="193"/>
      <c r="M199" s="199"/>
      <c r="N199" s="193"/>
      <c r="O199" s="199">
        <f t="shared" si="18"/>
        <v>98397.514999999927</v>
      </c>
      <c r="P199" s="199">
        <f t="shared" si="19"/>
        <v>816417.5149999999</v>
      </c>
    </row>
    <row r="200" spans="1:17" x14ac:dyDescent="0.15">
      <c r="A200" s="220"/>
      <c r="B200" s="220"/>
      <c r="C200" s="221"/>
      <c r="D200" s="222"/>
      <c r="E200" s="220"/>
      <c r="F200" s="220"/>
      <c r="G200" s="223"/>
      <c r="H200" s="221"/>
      <c r="I200" s="222"/>
      <c r="J200" s="221"/>
      <c r="K200" s="220"/>
      <c r="L200" s="220"/>
      <c r="M200" s="221"/>
      <c r="N200" s="220"/>
      <c r="O200" s="199">
        <f t="shared" ref="O200" si="20">+O199-J200-M200</f>
        <v>98397.514999999927</v>
      </c>
      <c r="P200" s="199">
        <f t="shared" ref="P200" si="21">P199+H200-J200-M200</f>
        <v>816417.5149999999</v>
      </c>
    </row>
    <row r="201" spans="1:17" x14ac:dyDescent="0.15">
      <c r="A201" s="224"/>
      <c r="B201" s="224"/>
      <c r="C201" s="225">
        <f>SUM(C7:C187)</f>
        <v>955860.5149999999</v>
      </c>
      <c r="D201" s="224"/>
      <c r="E201" s="224"/>
      <c r="F201" s="224"/>
      <c r="G201" s="224"/>
      <c r="H201" s="225">
        <f>SUM(H7:H199)</f>
        <v>403553</v>
      </c>
      <c r="I201" s="226"/>
      <c r="J201" s="225">
        <f>SUM(J7:J199)</f>
        <v>311124</v>
      </c>
      <c r="K201" s="224"/>
      <c r="L201" s="224"/>
      <c r="M201" s="225">
        <f>SUM(M9:M199)</f>
        <v>231872</v>
      </c>
      <c r="N201" s="224"/>
      <c r="O201" s="227"/>
      <c r="P201" s="228">
        <f>C201+H201-J201-M201</f>
        <v>816417.5149999999</v>
      </c>
      <c r="Q201" s="259"/>
    </row>
    <row r="202" spans="1:17" x14ac:dyDescent="0.15">
      <c r="A202" s="230"/>
      <c r="B202" s="615"/>
      <c r="C202" s="615"/>
      <c r="D202" s="615"/>
      <c r="E202" s="231"/>
      <c r="F202" s="624"/>
      <c r="G202" s="624"/>
      <c r="H202" s="232"/>
      <c r="I202" s="233"/>
      <c r="J202" s="234"/>
      <c r="K202" s="272"/>
      <c r="L202" s="235" t="s">
        <v>200</v>
      </c>
      <c r="M202" s="236">
        <f>+M201+J201</f>
        <v>542996</v>
      </c>
      <c r="N202" s="284"/>
      <c r="O202" s="237">
        <f>+O200</f>
        <v>98397.514999999927</v>
      </c>
      <c r="P202" s="264" t="s">
        <v>454</v>
      </c>
      <c r="Q202" s="259"/>
    </row>
    <row r="203" spans="1:17" x14ac:dyDescent="0.15">
      <c r="A203" s="241" t="s">
        <v>410</v>
      </c>
      <c r="B203" s="288" t="s">
        <v>462</v>
      </c>
      <c r="C203" s="288"/>
      <c r="D203" s="288"/>
      <c r="E203" s="231" t="s">
        <v>67</v>
      </c>
      <c r="F203" s="624">
        <v>48705467.840000004</v>
      </c>
      <c r="G203" s="624"/>
      <c r="H203" s="232" t="s">
        <v>98</v>
      </c>
      <c r="I203" s="233">
        <v>40245</v>
      </c>
      <c r="J203" s="234" t="s">
        <v>199</v>
      </c>
      <c r="K203" s="273">
        <f>SUM(M16)</f>
        <v>33029</v>
      </c>
      <c r="L203" s="235"/>
      <c r="M203" s="236"/>
      <c r="N203" s="235"/>
      <c r="O203" s="237">
        <v>89897</v>
      </c>
      <c r="P203" s="238" t="s">
        <v>455</v>
      </c>
    </row>
    <row r="204" spans="1:17" x14ac:dyDescent="0.15">
      <c r="A204" s="241" t="s">
        <v>497</v>
      </c>
      <c r="B204" s="288" t="s">
        <v>498</v>
      </c>
      <c r="C204" s="288"/>
      <c r="D204" s="288"/>
      <c r="E204" s="231" t="s">
        <v>67</v>
      </c>
      <c r="F204" s="624">
        <v>32727539.309999999</v>
      </c>
      <c r="G204" s="624"/>
      <c r="H204" s="232" t="s">
        <v>98</v>
      </c>
      <c r="I204" s="233">
        <v>40252</v>
      </c>
      <c r="J204" s="234" t="s">
        <v>199</v>
      </c>
      <c r="K204" s="273">
        <f>SUM(M25:M29)</f>
        <v>57225</v>
      </c>
      <c r="L204" s="235"/>
      <c r="M204" s="236"/>
      <c r="N204" s="235"/>
      <c r="O204" s="237">
        <v>224570</v>
      </c>
      <c r="P204" s="238" t="s">
        <v>456</v>
      </c>
    </row>
    <row r="205" spans="1:17" x14ac:dyDescent="0.15">
      <c r="A205" s="241" t="s">
        <v>452</v>
      </c>
      <c r="B205" s="288" t="s">
        <v>499</v>
      </c>
      <c r="C205" s="288"/>
      <c r="D205" s="288"/>
      <c r="E205" s="231" t="s">
        <v>67</v>
      </c>
      <c r="F205" s="624">
        <v>44430858.630000003</v>
      </c>
      <c r="G205" s="624"/>
      <c r="H205" s="232" t="s">
        <v>98</v>
      </c>
      <c r="I205" s="233">
        <v>40259</v>
      </c>
      <c r="J205" s="234" t="s">
        <v>199</v>
      </c>
      <c r="K205" s="273">
        <f>SUM(M37:M41)</f>
        <v>46318</v>
      </c>
      <c r="L205" s="235"/>
      <c r="M205" s="236"/>
      <c r="N205" s="235"/>
      <c r="O205" s="237">
        <f>+H30</f>
        <v>134563</v>
      </c>
      <c r="P205" s="238" t="s">
        <v>494</v>
      </c>
    </row>
    <row r="206" spans="1:17" x14ac:dyDescent="0.15">
      <c r="A206" s="241" t="s">
        <v>453</v>
      </c>
      <c r="B206" s="288" t="s">
        <v>500</v>
      </c>
      <c r="C206" s="288"/>
      <c r="D206" s="288"/>
      <c r="E206" s="231" t="s">
        <v>67</v>
      </c>
      <c r="F206" s="624">
        <v>25690863.550000001</v>
      </c>
      <c r="G206" s="624"/>
      <c r="H206" s="232" t="s">
        <v>98</v>
      </c>
      <c r="I206" s="233">
        <v>40259</v>
      </c>
      <c r="J206" s="234" t="s">
        <v>199</v>
      </c>
      <c r="K206" s="273">
        <f>SUM(M42)</f>
        <v>95300</v>
      </c>
      <c r="L206" s="235"/>
      <c r="M206" s="236"/>
      <c r="N206" s="235"/>
      <c r="O206" s="237">
        <f>+H46</f>
        <v>89677</v>
      </c>
      <c r="P206" s="238" t="s">
        <v>495</v>
      </c>
    </row>
    <row r="207" spans="1:17" x14ac:dyDescent="0.15">
      <c r="A207" s="241"/>
      <c r="B207" s="288"/>
      <c r="C207" s="288"/>
      <c r="D207" s="288"/>
      <c r="E207" s="231"/>
      <c r="F207" s="624"/>
      <c r="G207" s="624"/>
      <c r="H207" s="232"/>
      <c r="I207" s="233"/>
      <c r="J207" s="234"/>
      <c r="K207" s="273"/>
      <c r="L207" s="235"/>
      <c r="M207" s="236"/>
      <c r="N207" s="235"/>
      <c r="O207" s="237">
        <f>+H48</f>
        <v>179313</v>
      </c>
      <c r="P207" s="238" t="s">
        <v>496</v>
      </c>
    </row>
    <row r="208" spans="1:17" hidden="1" x14ac:dyDescent="0.15">
      <c r="A208" s="241"/>
      <c r="B208" s="288"/>
      <c r="C208" s="288"/>
      <c r="D208" s="288"/>
      <c r="E208" s="231"/>
      <c r="F208" s="624"/>
      <c r="G208" s="624"/>
      <c r="H208" s="232"/>
      <c r="I208" s="233"/>
      <c r="J208" s="234"/>
      <c r="K208" s="273"/>
      <c r="L208" s="235"/>
      <c r="M208" s="236"/>
      <c r="N208" s="235"/>
      <c r="O208" s="237"/>
      <c r="P208" s="238"/>
    </row>
    <row r="209" spans="1:17" hidden="1" x14ac:dyDescent="0.15">
      <c r="A209" s="241"/>
      <c r="B209" s="288"/>
      <c r="C209" s="288"/>
      <c r="D209" s="288"/>
      <c r="E209" s="231"/>
      <c r="F209" s="624"/>
      <c r="G209" s="624"/>
      <c r="H209" s="232"/>
      <c r="I209" s="233"/>
      <c r="J209" s="234"/>
      <c r="K209" s="273"/>
      <c r="L209" s="235"/>
      <c r="M209" s="236"/>
      <c r="N209" s="235"/>
      <c r="O209" s="237"/>
      <c r="P209" s="238"/>
    </row>
    <row r="210" spans="1:17" ht="11.25" hidden="1" customHeight="1" x14ac:dyDescent="0.15">
      <c r="A210" s="241"/>
      <c r="B210" s="288"/>
      <c r="C210" s="288"/>
      <c r="D210" s="288"/>
      <c r="E210" s="231"/>
      <c r="F210" s="624"/>
      <c r="G210" s="624"/>
      <c r="H210" s="232"/>
      <c r="I210" s="233"/>
      <c r="J210" s="234"/>
      <c r="K210" s="272"/>
      <c r="L210" s="235"/>
      <c r="M210" s="236"/>
      <c r="N210" s="235"/>
      <c r="O210" s="237"/>
      <c r="P210" s="237"/>
    </row>
    <row r="211" spans="1:17" ht="12" thickBot="1" x14ac:dyDescent="0.2">
      <c r="A211" s="241"/>
      <c r="B211" s="288"/>
      <c r="C211" s="288"/>
      <c r="D211" s="288"/>
      <c r="E211" s="231"/>
      <c r="F211" s="624"/>
      <c r="G211" s="624"/>
      <c r="H211" s="232"/>
      <c r="I211" s="233"/>
      <c r="J211" s="234"/>
      <c r="K211" s="274">
        <f>SUM(K203:K210)</f>
        <v>231872</v>
      </c>
      <c r="L211" s="235"/>
      <c r="M211" s="236"/>
      <c r="N211" s="266"/>
      <c r="O211" s="228" t="s">
        <v>56</v>
      </c>
      <c r="P211" s="242">
        <f>SUM(O202:O208)</f>
        <v>816417.5149999999</v>
      </c>
      <c r="Q211" s="259"/>
    </row>
    <row r="212" spans="1:17" ht="12" thickTop="1" x14ac:dyDescent="0.15">
      <c r="A212" s="247"/>
      <c r="B212" s="248"/>
      <c r="C212" s="234"/>
      <c r="D212" s="243"/>
      <c r="E212" s="243"/>
      <c r="F212" s="247"/>
      <c r="G212" s="243"/>
      <c r="H212" s="234"/>
      <c r="I212" s="243"/>
      <c r="J212" s="234"/>
      <c r="K212" s="236">
        <f>+K211-M201</f>
        <v>0</v>
      </c>
      <c r="L212" s="235"/>
      <c r="M212" s="236"/>
      <c r="N212" s="235"/>
      <c r="O212" s="245"/>
      <c r="P212" s="236">
        <f>+P201-P211</f>
        <v>0</v>
      </c>
    </row>
    <row r="213" spans="1:17" x14ac:dyDescent="0.15">
      <c r="A213" s="249"/>
      <c r="B213" s="250"/>
      <c r="C213" s="186"/>
      <c r="D213" s="251"/>
      <c r="E213" s="251"/>
      <c r="F213" s="183"/>
      <c r="G213" s="251"/>
      <c r="H213" s="186"/>
      <c r="I213" s="251"/>
      <c r="J213" s="186"/>
      <c r="K213" s="280"/>
      <c r="L213" s="252"/>
      <c r="M213" s="253"/>
      <c r="N213" s="252"/>
      <c r="O213" s="236"/>
      <c r="P213" s="235"/>
    </row>
    <row r="214" spans="1:17" x14ac:dyDescent="0.15">
      <c r="A214" s="252"/>
      <c r="B214" s="250"/>
      <c r="C214" s="186"/>
      <c r="D214" s="251"/>
      <c r="E214" s="251"/>
      <c r="F214" s="183"/>
      <c r="G214" s="251"/>
      <c r="H214" s="186"/>
      <c r="I214" s="251"/>
      <c r="J214" s="186"/>
      <c r="K214" s="287"/>
      <c r="L214" s="254"/>
      <c r="M214" s="255"/>
      <c r="N214" s="257"/>
      <c r="P214" s="255"/>
    </row>
    <row r="215" spans="1:17" x14ac:dyDescent="0.15">
      <c r="A215" s="235"/>
      <c r="B215" s="250"/>
      <c r="C215" s="186"/>
      <c r="D215" s="251"/>
      <c r="E215" s="251"/>
      <c r="F215" s="183"/>
      <c r="G215" s="251"/>
      <c r="H215" s="186"/>
      <c r="I215" s="251"/>
      <c r="J215" s="186"/>
      <c r="K215" s="183"/>
      <c r="N215" s="258"/>
    </row>
  </sheetData>
  <mergeCells count="17">
    <mergeCell ref="F207:G207"/>
    <mergeCell ref="F208:G208"/>
    <mergeCell ref="F209:G209"/>
    <mergeCell ref="F210:G210"/>
    <mergeCell ref="F211:G211"/>
    <mergeCell ref="F206:G206"/>
    <mergeCell ref="J3:L3"/>
    <mergeCell ref="A4:C4"/>
    <mergeCell ref="D4:H4"/>
    <mergeCell ref="I4:N4"/>
    <mergeCell ref="J5:K5"/>
    <mergeCell ref="L5:N5"/>
    <mergeCell ref="B202:D202"/>
    <mergeCell ref="F202:G202"/>
    <mergeCell ref="F203:G203"/>
    <mergeCell ref="F204:G204"/>
    <mergeCell ref="F205:G20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Q210"/>
  <sheetViews>
    <sheetView zoomScale="115" zoomScaleNormal="115" workbookViewId="0">
      <pane ySplit="6" topLeftCell="A19" activePane="bottomLeft" state="frozen"/>
      <selection pane="bottomLeft" activeCell="O197" sqref="O197:O204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420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407</v>
      </c>
      <c r="B7" s="263"/>
      <c r="C7" s="195">
        <v>37867.610999999903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C7+H12+H28</f>
        <v>37867.610999999903</v>
      </c>
      <c r="P7" s="195">
        <f>+C196</f>
        <v>747139.5149999999</v>
      </c>
    </row>
    <row r="8" spans="1:17" x14ac:dyDescent="0.15">
      <c r="A8" s="193" t="s">
        <v>408</v>
      </c>
      <c r="B8" s="193"/>
      <c r="C8" s="199">
        <v>134763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37867.610999999903</v>
      </c>
      <c r="P8" s="199">
        <f t="shared" ref="P8" si="0">P7+H8-J8-M8</f>
        <v>747139.5149999999</v>
      </c>
    </row>
    <row r="9" spans="1:17" x14ac:dyDescent="0.15">
      <c r="A9" s="193" t="s">
        <v>419</v>
      </c>
      <c r="B9" s="193"/>
      <c r="C9" s="199">
        <v>260649.90400000001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1" si="1">+O8-J9-M9</f>
        <v>37867.610999999903</v>
      </c>
      <c r="P9" s="199">
        <f t="shared" ref="P9:P11" si="2">P8+H9-J9-M9</f>
        <v>747139.5149999999</v>
      </c>
    </row>
    <row r="10" spans="1:17" x14ac:dyDescent="0.15">
      <c r="A10" s="193" t="s">
        <v>409</v>
      </c>
      <c r="B10" s="193"/>
      <c r="C10" s="199">
        <v>134422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si="1"/>
        <v>37867.610999999903</v>
      </c>
      <c r="P10" s="199">
        <f t="shared" si="2"/>
        <v>747139.5149999999</v>
      </c>
    </row>
    <row r="11" spans="1:17" x14ac:dyDescent="0.15">
      <c r="A11" s="193" t="s">
        <v>410</v>
      </c>
      <c r="B11" s="193"/>
      <c r="C11" s="199">
        <v>134601</v>
      </c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si="1"/>
        <v>37867.610999999903</v>
      </c>
      <c r="P11" s="199">
        <f t="shared" si="2"/>
        <v>747139.5149999999</v>
      </c>
    </row>
    <row r="12" spans="1:17" x14ac:dyDescent="0.15">
      <c r="A12" s="193" t="s">
        <v>411</v>
      </c>
      <c r="B12" s="193"/>
      <c r="C12" s="199">
        <v>44836</v>
      </c>
      <c r="D12" s="200"/>
      <c r="E12" s="193"/>
      <c r="F12" s="203"/>
      <c r="G12" s="193"/>
      <c r="H12" s="199"/>
      <c r="I12" s="200"/>
      <c r="J12" s="199"/>
      <c r="K12" s="205"/>
      <c r="L12" s="193"/>
      <c r="M12" s="199"/>
      <c r="N12" s="207"/>
      <c r="O12" s="199">
        <f t="shared" ref="O12:O79" si="3">+O11-J12-M12</f>
        <v>37867.610999999903</v>
      </c>
      <c r="P12" s="199">
        <f t="shared" ref="P12:P79" si="4">P11+H12-J12-M12</f>
        <v>747139.5149999999</v>
      </c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421</v>
      </c>
      <c r="J13" s="199">
        <v>9796</v>
      </c>
      <c r="K13" s="205" t="s">
        <v>407</v>
      </c>
      <c r="L13" s="193"/>
      <c r="M13" s="199"/>
      <c r="N13" s="207"/>
      <c r="O13" s="199">
        <f t="shared" ref="O13:O19" si="5">+O12-J13-M13</f>
        <v>28071.610999999903</v>
      </c>
      <c r="P13" s="199">
        <f t="shared" ref="P13:P19" si="6">P12+H13-J13-M13</f>
        <v>737343.5149999999</v>
      </c>
    </row>
    <row r="14" spans="1:17" x14ac:dyDescent="0.15">
      <c r="A14" s="193"/>
      <c r="B14" s="193"/>
      <c r="C14" s="199"/>
      <c r="D14" s="200"/>
      <c r="E14" s="193"/>
      <c r="F14" s="203"/>
      <c r="G14" s="193"/>
      <c r="H14" s="199"/>
      <c r="I14" s="200" t="s">
        <v>422</v>
      </c>
      <c r="J14" s="199">
        <v>10857</v>
      </c>
      <c r="K14" s="205" t="s">
        <v>407</v>
      </c>
      <c r="L14" s="193" t="s">
        <v>458</v>
      </c>
      <c r="M14" s="199">
        <v>17215</v>
      </c>
      <c r="N14" s="207" t="s">
        <v>407</v>
      </c>
      <c r="O14" s="199">
        <f t="shared" si="5"/>
        <v>-0.38900000009743962</v>
      </c>
      <c r="P14" s="199">
        <f t="shared" si="6"/>
        <v>709271.5149999999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422</v>
      </c>
      <c r="J15" s="199"/>
      <c r="K15" s="205"/>
      <c r="L15" s="193" t="s">
        <v>458</v>
      </c>
      <c r="M15" s="199">
        <v>14679</v>
      </c>
      <c r="N15" s="207" t="s">
        <v>408</v>
      </c>
      <c r="O15" s="199">
        <f>C8+O14-J15-M15</f>
        <v>120083.61099999992</v>
      </c>
      <c r="P15" s="199">
        <f t="shared" si="6"/>
        <v>694592.5149999999</v>
      </c>
      <c r="Q15" s="259"/>
    </row>
    <row r="16" spans="1:17" x14ac:dyDescent="0.15">
      <c r="A16" s="193"/>
      <c r="B16" s="193"/>
      <c r="C16" s="199"/>
      <c r="D16" s="200"/>
      <c r="E16" s="193"/>
      <c r="F16" s="203"/>
      <c r="G16" s="193"/>
      <c r="H16" s="199"/>
      <c r="I16" s="200" t="s">
        <v>423</v>
      </c>
      <c r="J16" s="199">
        <v>8281</v>
      </c>
      <c r="K16" s="193" t="s">
        <v>408</v>
      </c>
      <c r="L16" s="193"/>
      <c r="M16" s="199"/>
      <c r="N16" s="207"/>
      <c r="O16" s="199">
        <f t="shared" si="5"/>
        <v>111802.61099999992</v>
      </c>
      <c r="P16" s="199">
        <f t="shared" si="6"/>
        <v>686311.5149999999</v>
      </c>
      <c r="Q16" s="259"/>
    </row>
    <row r="17" spans="1:17" x14ac:dyDescent="0.15">
      <c r="A17" s="193"/>
      <c r="B17" s="193"/>
      <c r="C17" s="199"/>
      <c r="D17" s="200" t="s">
        <v>424</v>
      </c>
      <c r="E17" s="193" t="s">
        <v>54</v>
      </c>
      <c r="F17" s="203" t="s">
        <v>497</v>
      </c>
      <c r="G17" s="193"/>
      <c r="H17" s="199">
        <v>134709</v>
      </c>
      <c r="I17" s="200" t="s">
        <v>424</v>
      </c>
      <c r="J17" s="199">
        <v>6898</v>
      </c>
      <c r="K17" s="193" t="s">
        <v>408</v>
      </c>
      <c r="L17" s="193"/>
      <c r="M17" s="199"/>
      <c r="N17" s="207"/>
      <c r="O17" s="199">
        <f t="shared" si="5"/>
        <v>104904.61099999992</v>
      </c>
      <c r="P17" s="199">
        <f t="shared" si="6"/>
        <v>814122.5149999999</v>
      </c>
    </row>
    <row r="18" spans="1:17" x14ac:dyDescent="0.15">
      <c r="A18" s="193"/>
      <c r="B18" s="198"/>
      <c r="C18" s="199"/>
      <c r="D18" s="200"/>
      <c r="E18" s="193"/>
      <c r="F18" s="203"/>
      <c r="G18" s="198"/>
      <c r="H18" s="199"/>
      <c r="I18" s="200" t="s">
        <v>425</v>
      </c>
      <c r="J18" s="199">
        <v>69078</v>
      </c>
      <c r="K18" s="193" t="s">
        <v>408</v>
      </c>
      <c r="L18" s="193"/>
      <c r="M18" s="199"/>
      <c r="N18" s="193"/>
      <c r="O18" s="199">
        <f t="shared" si="5"/>
        <v>35826.610999999917</v>
      </c>
      <c r="P18" s="199">
        <f t="shared" si="6"/>
        <v>745044.5149999999</v>
      </c>
    </row>
    <row r="19" spans="1:17" x14ac:dyDescent="0.15">
      <c r="A19" s="193"/>
      <c r="B19" s="198"/>
      <c r="C19" s="199"/>
      <c r="D19" s="200"/>
      <c r="E19" s="193"/>
      <c r="F19" s="203"/>
      <c r="G19" s="198"/>
      <c r="H19" s="199"/>
      <c r="I19" s="200" t="s">
        <v>426</v>
      </c>
      <c r="J19" s="199">
        <v>7736</v>
      </c>
      <c r="K19" s="205" t="s">
        <v>408</v>
      </c>
      <c r="L19" s="193" t="s">
        <v>458</v>
      </c>
      <c r="M19" s="199">
        <v>27888</v>
      </c>
      <c r="N19" s="193" t="s">
        <v>408</v>
      </c>
      <c r="O19" s="199">
        <f t="shared" si="5"/>
        <v>202.61099999991711</v>
      </c>
      <c r="P19" s="199">
        <f t="shared" si="6"/>
        <v>709420.5149999999</v>
      </c>
    </row>
    <row r="20" spans="1:17" x14ac:dyDescent="0.15">
      <c r="A20" s="193"/>
      <c r="B20" s="198"/>
      <c r="C20" s="199"/>
      <c r="D20" s="200"/>
      <c r="E20" s="193"/>
      <c r="F20" s="205"/>
      <c r="G20" s="198"/>
      <c r="H20" s="199"/>
      <c r="I20" s="200" t="s">
        <v>427</v>
      </c>
      <c r="J20" s="199">
        <v>203</v>
      </c>
      <c r="K20" s="193" t="s">
        <v>408</v>
      </c>
      <c r="L20" s="193"/>
      <c r="M20" s="199"/>
      <c r="N20" s="207"/>
      <c r="O20" s="199">
        <f t="shared" ref="O20:O23" si="7">+O19-J20-M20</f>
        <v>-0.38900000008288771</v>
      </c>
      <c r="P20" s="199">
        <f t="shared" ref="P20:P23" si="8">P19+H20-J20-M20</f>
        <v>709217.5149999999</v>
      </c>
      <c r="Q20" s="259"/>
    </row>
    <row r="21" spans="1:17" x14ac:dyDescent="0.15">
      <c r="A21" s="193"/>
      <c r="B21" s="198"/>
      <c r="C21" s="199"/>
      <c r="D21" s="200"/>
      <c r="E21" s="193"/>
      <c r="F21" s="205"/>
      <c r="G21" s="198"/>
      <c r="H21" s="199"/>
      <c r="I21" s="200" t="s">
        <v>427</v>
      </c>
      <c r="J21" s="199">
        <v>42052</v>
      </c>
      <c r="K21" s="193" t="s">
        <v>419</v>
      </c>
      <c r="L21" s="193"/>
      <c r="M21" s="199"/>
      <c r="N21" s="207"/>
      <c r="O21" s="199">
        <f>C9+O20-J21-M21</f>
        <v>218597.51499999993</v>
      </c>
      <c r="P21" s="199">
        <f t="shared" si="8"/>
        <v>667165.5149999999</v>
      </c>
      <c r="Q21" s="259"/>
    </row>
    <row r="22" spans="1:17" x14ac:dyDescent="0.15">
      <c r="A22" s="193"/>
      <c r="B22" s="198"/>
      <c r="C22" s="199"/>
      <c r="D22" s="200"/>
      <c r="E22" s="193"/>
      <c r="F22" s="205"/>
      <c r="G22" s="198"/>
      <c r="H22" s="199"/>
      <c r="I22" s="200" t="s">
        <v>428</v>
      </c>
      <c r="J22" s="199">
        <v>7658</v>
      </c>
      <c r="K22" s="193" t="s">
        <v>419</v>
      </c>
      <c r="L22" s="193" t="s">
        <v>459</v>
      </c>
      <c r="M22" s="199">
        <v>9829</v>
      </c>
      <c r="N22" s="193" t="s">
        <v>419</v>
      </c>
      <c r="O22" s="199">
        <f t="shared" si="7"/>
        <v>201110.51499999993</v>
      </c>
      <c r="P22" s="199">
        <f t="shared" si="8"/>
        <v>649678.5149999999</v>
      </c>
      <c r="Q22" s="259"/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429</v>
      </c>
      <c r="J23" s="199">
        <v>12939</v>
      </c>
      <c r="K23" s="193" t="s">
        <v>419</v>
      </c>
      <c r="L23" s="193" t="s">
        <v>459</v>
      </c>
      <c r="M23" s="199">
        <v>33889</v>
      </c>
      <c r="N23" s="193" t="s">
        <v>419</v>
      </c>
      <c r="O23" s="199">
        <f t="shared" si="7"/>
        <v>154282.51499999993</v>
      </c>
      <c r="P23" s="199">
        <f t="shared" si="8"/>
        <v>602850.5149999999</v>
      </c>
      <c r="Q23" s="259"/>
    </row>
    <row r="24" spans="1:17" x14ac:dyDescent="0.15">
      <c r="A24" s="193"/>
      <c r="B24" s="198"/>
      <c r="C24" s="199"/>
      <c r="D24" s="200" t="s">
        <v>430</v>
      </c>
      <c r="E24" s="193" t="s">
        <v>54</v>
      </c>
      <c r="F24" s="205" t="s">
        <v>452</v>
      </c>
      <c r="G24" s="198"/>
      <c r="H24" s="199">
        <v>134847</v>
      </c>
      <c r="I24" s="200" t="s">
        <v>430</v>
      </c>
      <c r="J24" s="199">
        <v>8238</v>
      </c>
      <c r="K24" s="193" t="s">
        <v>419</v>
      </c>
      <c r="L24" s="193"/>
      <c r="M24" s="199"/>
      <c r="N24" s="193"/>
      <c r="O24" s="199">
        <f t="shared" si="3"/>
        <v>146044.51499999993</v>
      </c>
      <c r="P24" s="199">
        <f t="shared" si="4"/>
        <v>729459.5149999999</v>
      </c>
      <c r="Q24" s="259"/>
    </row>
    <row r="25" spans="1:17" x14ac:dyDescent="0.15">
      <c r="A25" s="193"/>
      <c r="B25" s="198"/>
      <c r="C25" s="199"/>
      <c r="D25" s="200" t="s">
        <v>431</v>
      </c>
      <c r="E25" s="193" t="s">
        <v>54</v>
      </c>
      <c r="F25" s="205" t="s">
        <v>453</v>
      </c>
      <c r="G25" s="198"/>
      <c r="H25" s="199">
        <v>134752</v>
      </c>
      <c r="I25" s="200" t="s">
        <v>431</v>
      </c>
      <c r="J25" s="199">
        <v>4497</v>
      </c>
      <c r="K25" s="193" t="s">
        <v>419</v>
      </c>
      <c r="L25" s="193"/>
      <c r="M25" s="199"/>
      <c r="N25" s="193"/>
      <c r="O25" s="199">
        <f t="shared" si="3"/>
        <v>141547.51499999993</v>
      </c>
      <c r="P25" s="199">
        <f t="shared" si="4"/>
        <v>859714.5149999999</v>
      </c>
      <c r="Q25" s="259"/>
    </row>
    <row r="26" spans="1:17" x14ac:dyDescent="0.15">
      <c r="A26" s="193"/>
      <c r="B26" s="198"/>
      <c r="C26" s="199"/>
      <c r="D26" s="204"/>
      <c r="E26" s="203"/>
      <c r="F26" s="205"/>
      <c r="G26" s="198"/>
      <c r="H26" s="199"/>
      <c r="I26" s="200" t="s">
        <v>432</v>
      </c>
      <c r="J26" s="199">
        <v>9233</v>
      </c>
      <c r="K26" s="193" t="s">
        <v>419</v>
      </c>
      <c r="L26" s="193" t="s">
        <v>459</v>
      </c>
      <c r="M26" s="199">
        <v>34535</v>
      </c>
      <c r="N26" s="193" t="s">
        <v>419</v>
      </c>
      <c r="O26" s="199">
        <f t="shared" si="3"/>
        <v>97779.514999999927</v>
      </c>
      <c r="P26" s="199">
        <f t="shared" si="4"/>
        <v>815946.5149999999</v>
      </c>
      <c r="Q26" s="259"/>
    </row>
    <row r="27" spans="1:17" x14ac:dyDescent="0.15">
      <c r="A27" s="193"/>
      <c r="B27" s="198"/>
      <c r="C27" s="199"/>
      <c r="D27" s="200"/>
      <c r="E27" s="193"/>
      <c r="F27" s="203"/>
      <c r="G27" s="198"/>
      <c r="H27" s="199"/>
      <c r="I27" s="200" t="s">
        <v>433</v>
      </c>
      <c r="J27" s="199">
        <v>12091</v>
      </c>
      <c r="K27" s="193" t="s">
        <v>419</v>
      </c>
      <c r="L27" s="193"/>
      <c r="M27" s="199"/>
      <c r="N27" s="193"/>
      <c r="O27" s="199">
        <f t="shared" si="3"/>
        <v>85688.514999999927</v>
      </c>
      <c r="P27" s="199">
        <f t="shared" si="4"/>
        <v>803855.5149999999</v>
      </c>
      <c r="Q27" s="259"/>
    </row>
    <row r="28" spans="1:17" x14ac:dyDescent="0.15">
      <c r="A28" s="193"/>
      <c r="B28" s="198"/>
      <c r="C28" s="199"/>
      <c r="D28" s="200"/>
      <c r="E28" s="193"/>
      <c r="F28" s="203"/>
      <c r="G28" s="193"/>
      <c r="H28" s="199"/>
      <c r="I28" s="200" t="s">
        <v>434</v>
      </c>
      <c r="J28" s="199">
        <v>4548</v>
      </c>
      <c r="K28" s="193" t="s">
        <v>419</v>
      </c>
      <c r="L28" s="193" t="s">
        <v>459</v>
      </c>
      <c r="M28" s="199">
        <v>2630</v>
      </c>
      <c r="N28" s="193" t="s">
        <v>419</v>
      </c>
      <c r="O28" s="199">
        <f t="shared" si="3"/>
        <v>78510.514999999927</v>
      </c>
      <c r="P28" s="199">
        <f t="shared" si="4"/>
        <v>796677.5149999999</v>
      </c>
      <c r="Q28" s="259"/>
    </row>
    <row r="29" spans="1:17" x14ac:dyDescent="0.15">
      <c r="A29" s="193"/>
      <c r="B29" s="198"/>
      <c r="C29" s="199"/>
      <c r="D29" s="200"/>
      <c r="E29" s="193"/>
      <c r="F29" s="203"/>
      <c r="G29" s="193"/>
      <c r="H29" s="199"/>
      <c r="I29" s="200" t="s">
        <v>435</v>
      </c>
      <c r="J29" s="199">
        <v>6878</v>
      </c>
      <c r="K29" s="193" t="s">
        <v>419</v>
      </c>
      <c r="L29" s="193"/>
      <c r="M29" s="199"/>
      <c r="N29" s="193"/>
      <c r="O29" s="199">
        <f t="shared" si="3"/>
        <v>71632.514999999927</v>
      </c>
      <c r="P29" s="199">
        <f t="shared" si="4"/>
        <v>789799.5149999999</v>
      </c>
      <c r="Q29" s="259"/>
    </row>
    <row r="30" spans="1:17" x14ac:dyDescent="0.15">
      <c r="A30" s="193"/>
      <c r="B30" s="198"/>
      <c r="C30" s="199"/>
      <c r="D30" s="200"/>
      <c r="E30" s="193"/>
      <c r="F30" s="203"/>
      <c r="G30" s="193"/>
      <c r="H30" s="199"/>
      <c r="I30" s="200" t="s">
        <v>436</v>
      </c>
      <c r="J30" s="199">
        <v>9728</v>
      </c>
      <c r="K30" s="193" t="s">
        <v>419</v>
      </c>
      <c r="L30" s="193" t="s">
        <v>459</v>
      </c>
      <c r="M30" s="199">
        <v>632</v>
      </c>
      <c r="N30" s="193" t="s">
        <v>419</v>
      </c>
      <c r="O30" s="199">
        <f t="shared" si="3"/>
        <v>61272.514999999927</v>
      </c>
      <c r="P30" s="199">
        <f t="shared" si="4"/>
        <v>779439.5149999999</v>
      </c>
      <c r="Q30" s="259"/>
    </row>
    <row r="31" spans="1:17" x14ac:dyDescent="0.15">
      <c r="A31" s="193"/>
      <c r="B31" s="198"/>
      <c r="C31" s="199"/>
      <c r="D31" s="200"/>
      <c r="E31" s="193"/>
      <c r="F31" s="203"/>
      <c r="G31" s="193"/>
      <c r="H31" s="199"/>
      <c r="I31" s="200" t="s">
        <v>437</v>
      </c>
      <c r="J31" s="199">
        <v>7094</v>
      </c>
      <c r="K31" s="193" t="s">
        <v>419</v>
      </c>
      <c r="L31" s="193"/>
      <c r="M31" s="199"/>
      <c r="N31" s="205"/>
      <c r="O31" s="199">
        <f t="shared" si="3"/>
        <v>54178.514999999927</v>
      </c>
      <c r="P31" s="199">
        <f t="shared" si="4"/>
        <v>772345.5149999999</v>
      </c>
      <c r="Q31" s="259"/>
    </row>
    <row r="32" spans="1:17" x14ac:dyDescent="0.15">
      <c r="A32" s="193"/>
      <c r="B32" s="198"/>
      <c r="C32" s="199"/>
      <c r="D32" s="200" t="s">
        <v>438</v>
      </c>
      <c r="E32" s="193" t="s">
        <v>54</v>
      </c>
      <c r="F32" s="203" t="s">
        <v>454</v>
      </c>
      <c r="G32" s="193"/>
      <c r="H32" s="199">
        <v>134685</v>
      </c>
      <c r="I32" s="200" t="s">
        <v>438</v>
      </c>
      <c r="J32" s="199">
        <v>6621</v>
      </c>
      <c r="K32" s="193" t="s">
        <v>419</v>
      </c>
      <c r="L32" s="193"/>
      <c r="M32" s="199"/>
      <c r="N32" s="193"/>
      <c r="O32" s="199">
        <f t="shared" si="3"/>
        <v>47557.514999999927</v>
      </c>
      <c r="P32" s="199">
        <f t="shared" si="4"/>
        <v>900409.5149999999</v>
      </c>
      <c r="Q32" s="259"/>
    </row>
    <row r="33" spans="1:17" x14ac:dyDescent="0.15">
      <c r="A33" s="193"/>
      <c r="B33" s="198"/>
      <c r="C33" s="199"/>
      <c r="D33" s="200"/>
      <c r="E33" s="193"/>
      <c r="F33" s="205"/>
      <c r="G33" s="198"/>
      <c r="H33" s="199"/>
      <c r="I33" s="200" t="s">
        <v>439</v>
      </c>
      <c r="J33" s="199">
        <v>8982</v>
      </c>
      <c r="K33" s="193" t="s">
        <v>419</v>
      </c>
      <c r="L33" s="193" t="s">
        <v>459</v>
      </c>
      <c r="M33" s="199">
        <v>34367</v>
      </c>
      <c r="N33" s="193" t="s">
        <v>419</v>
      </c>
      <c r="O33" s="199">
        <f t="shared" si="3"/>
        <v>4208.5149999999267</v>
      </c>
      <c r="P33" s="199">
        <f t="shared" si="4"/>
        <v>857060.5149999999</v>
      </c>
      <c r="Q33" s="259"/>
    </row>
    <row r="34" spans="1:17" x14ac:dyDescent="0.15">
      <c r="A34" s="193"/>
      <c r="B34" s="198"/>
      <c r="C34" s="199"/>
      <c r="D34" s="200"/>
      <c r="E34" s="193"/>
      <c r="F34" s="203"/>
      <c r="G34" s="198"/>
      <c r="H34" s="199"/>
      <c r="I34" s="200" t="s">
        <v>440</v>
      </c>
      <c r="J34" s="199">
        <v>4209</v>
      </c>
      <c r="K34" s="193" t="s">
        <v>419</v>
      </c>
      <c r="L34" s="193"/>
      <c r="M34" s="199"/>
      <c r="N34" s="193"/>
      <c r="O34" s="199">
        <f t="shared" ref="O34:O37" si="9">+O33-J34-M34</f>
        <v>-0.48500000007334165</v>
      </c>
      <c r="P34" s="199">
        <f t="shared" ref="P34:P37" si="10">P33+H34-J34-M34</f>
        <v>852851.5149999999</v>
      </c>
    </row>
    <row r="35" spans="1:17" x14ac:dyDescent="0.15">
      <c r="A35" s="193"/>
      <c r="B35" s="198"/>
      <c r="C35" s="199"/>
      <c r="D35" s="200"/>
      <c r="E35" s="193"/>
      <c r="F35" s="203"/>
      <c r="G35" s="198"/>
      <c r="H35" s="199"/>
      <c r="I35" s="200" t="s">
        <v>440</v>
      </c>
      <c r="J35" s="199">
        <v>1611</v>
      </c>
      <c r="K35" s="193" t="s">
        <v>409</v>
      </c>
      <c r="L35" s="193"/>
      <c r="M35" s="199"/>
      <c r="N35" s="193"/>
      <c r="O35" s="199">
        <f>C10+O34-J35-M35</f>
        <v>132810.51499999993</v>
      </c>
      <c r="P35" s="199">
        <f t="shared" si="10"/>
        <v>851240.5149999999</v>
      </c>
    </row>
    <row r="36" spans="1:17" x14ac:dyDescent="0.15">
      <c r="A36" s="193"/>
      <c r="B36" s="198"/>
      <c r="C36" s="199"/>
      <c r="D36" s="200"/>
      <c r="E36" s="193"/>
      <c r="F36" s="205"/>
      <c r="G36" s="198"/>
      <c r="H36" s="199"/>
      <c r="I36" s="200" t="s">
        <v>441</v>
      </c>
      <c r="J36" s="199">
        <v>3299</v>
      </c>
      <c r="K36" s="193" t="s">
        <v>409</v>
      </c>
      <c r="L36" s="193"/>
      <c r="M36" s="199"/>
      <c r="N36" s="207"/>
      <c r="O36" s="199">
        <f t="shared" si="9"/>
        <v>129511.51499999993</v>
      </c>
      <c r="P36" s="199">
        <f t="shared" si="10"/>
        <v>847941.5149999999</v>
      </c>
    </row>
    <row r="37" spans="1:17" x14ac:dyDescent="0.15">
      <c r="A37" s="193"/>
      <c r="B37" s="198"/>
      <c r="C37" s="199"/>
      <c r="D37" s="200"/>
      <c r="E37" s="193"/>
      <c r="F37" s="205"/>
      <c r="G37" s="193"/>
      <c r="H37" s="199"/>
      <c r="I37" s="200" t="s">
        <v>442</v>
      </c>
      <c r="J37" s="199">
        <v>12808</v>
      </c>
      <c r="K37" s="193" t="s">
        <v>409</v>
      </c>
      <c r="L37" s="193"/>
      <c r="M37" s="199"/>
      <c r="N37" s="193"/>
      <c r="O37" s="199">
        <f t="shared" si="9"/>
        <v>116703.51499999993</v>
      </c>
      <c r="P37" s="199">
        <f t="shared" si="10"/>
        <v>835133.5149999999</v>
      </c>
      <c r="Q37" s="259"/>
    </row>
    <row r="38" spans="1:17" x14ac:dyDescent="0.15">
      <c r="A38" s="193"/>
      <c r="B38" s="198"/>
      <c r="C38" s="199"/>
      <c r="D38" s="200"/>
      <c r="E38" s="193"/>
      <c r="F38" s="205"/>
      <c r="G38" s="193"/>
      <c r="H38" s="199"/>
      <c r="I38" s="200" t="s">
        <v>443</v>
      </c>
      <c r="J38" s="199">
        <v>6559</v>
      </c>
      <c r="K38" s="193" t="s">
        <v>409</v>
      </c>
      <c r="L38" s="193" t="s">
        <v>458</v>
      </c>
      <c r="M38" s="199">
        <v>33420</v>
      </c>
      <c r="N38" s="193" t="s">
        <v>409</v>
      </c>
      <c r="O38" s="199">
        <f t="shared" si="3"/>
        <v>76724.514999999927</v>
      </c>
      <c r="P38" s="199">
        <f t="shared" si="4"/>
        <v>795154.5149999999</v>
      </c>
      <c r="Q38" s="259"/>
    </row>
    <row r="39" spans="1:17" x14ac:dyDescent="0.15">
      <c r="A39" s="193"/>
      <c r="B39" s="198"/>
      <c r="C39" s="199"/>
      <c r="D39" s="200"/>
      <c r="E39" s="193"/>
      <c r="F39" s="205"/>
      <c r="G39" s="193"/>
      <c r="H39" s="199"/>
      <c r="I39" s="200" t="s">
        <v>444</v>
      </c>
      <c r="J39" s="199">
        <v>9532</v>
      </c>
      <c r="K39" s="193" t="s">
        <v>409</v>
      </c>
      <c r="L39" s="193" t="s">
        <v>458</v>
      </c>
      <c r="M39" s="199">
        <v>6460</v>
      </c>
      <c r="N39" s="193" t="s">
        <v>409</v>
      </c>
      <c r="O39" s="199">
        <f t="shared" si="3"/>
        <v>60732.514999999927</v>
      </c>
      <c r="P39" s="199">
        <f t="shared" si="4"/>
        <v>779162.5149999999</v>
      </c>
      <c r="Q39" s="259"/>
    </row>
    <row r="40" spans="1:17" x14ac:dyDescent="0.15">
      <c r="A40" s="193"/>
      <c r="B40" s="198"/>
      <c r="C40" s="199"/>
      <c r="D40" s="200"/>
      <c r="E40" s="193"/>
      <c r="F40" s="205"/>
      <c r="G40" s="198"/>
      <c r="H40" s="199"/>
      <c r="I40" s="200" t="s">
        <v>445</v>
      </c>
      <c r="J40" s="199">
        <v>11230</v>
      </c>
      <c r="K40" s="193" t="s">
        <v>409</v>
      </c>
      <c r="L40" s="193"/>
      <c r="M40" s="199"/>
      <c r="N40" s="205"/>
      <c r="O40" s="199">
        <f t="shared" si="3"/>
        <v>49502.514999999927</v>
      </c>
      <c r="P40" s="199">
        <f t="shared" si="4"/>
        <v>767932.5149999999</v>
      </c>
      <c r="Q40" s="259"/>
    </row>
    <row r="41" spans="1:17" x14ac:dyDescent="0.15">
      <c r="A41" s="193"/>
      <c r="B41" s="208"/>
      <c r="C41" s="199"/>
      <c r="D41" s="200" t="s">
        <v>446</v>
      </c>
      <c r="E41" s="193" t="s">
        <v>54</v>
      </c>
      <c r="F41" s="209" t="s">
        <v>455</v>
      </c>
      <c r="G41" s="198"/>
      <c r="H41" s="199">
        <v>89897</v>
      </c>
      <c r="I41" s="200" t="s">
        <v>446</v>
      </c>
      <c r="J41" s="199">
        <v>45232</v>
      </c>
      <c r="K41" s="193" t="s">
        <v>409</v>
      </c>
      <c r="L41" s="193"/>
      <c r="M41" s="199"/>
      <c r="N41" s="193"/>
      <c r="O41" s="199">
        <f t="shared" ref="O41:O45" si="11">+O40-J41-M41</f>
        <v>4270.5149999999267</v>
      </c>
      <c r="P41" s="199">
        <f t="shared" ref="P41:P45" si="12">P40+H41-J41-M41</f>
        <v>812597.5149999999</v>
      </c>
    </row>
    <row r="42" spans="1:17" x14ac:dyDescent="0.15">
      <c r="A42" s="193"/>
      <c r="B42" s="208"/>
      <c r="C42" s="199"/>
      <c r="D42" s="204"/>
      <c r="E42" s="193"/>
      <c r="F42" s="209"/>
      <c r="G42" s="198"/>
      <c r="H42" s="199"/>
      <c r="I42" s="200" t="s">
        <v>447</v>
      </c>
      <c r="J42" s="199">
        <v>4271</v>
      </c>
      <c r="K42" s="193" t="s">
        <v>409</v>
      </c>
      <c r="L42" s="193"/>
      <c r="M42" s="199"/>
      <c r="N42" s="193"/>
      <c r="O42" s="199">
        <f t="shared" si="11"/>
        <v>-0.48500000007334165</v>
      </c>
      <c r="P42" s="199">
        <f t="shared" si="12"/>
        <v>808326.5149999999</v>
      </c>
    </row>
    <row r="43" spans="1:17" x14ac:dyDescent="0.15">
      <c r="A43" s="193"/>
      <c r="B43" s="208"/>
      <c r="C43" s="199"/>
      <c r="D43" s="204"/>
      <c r="E43" s="193"/>
      <c r="F43" s="209"/>
      <c r="G43" s="198"/>
      <c r="H43" s="199"/>
      <c r="I43" s="200" t="s">
        <v>447</v>
      </c>
      <c r="J43" s="199">
        <v>1383</v>
      </c>
      <c r="K43" s="205" t="s">
        <v>410</v>
      </c>
      <c r="L43" s="193"/>
      <c r="M43" s="199"/>
      <c r="N43" s="193"/>
      <c r="O43" s="199">
        <f>C11+O42-J43-M43</f>
        <v>133217.51499999993</v>
      </c>
      <c r="P43" s="199">
        <f t="shared" si="12"/>
        <v>806943.5149999999</v>
      </c>
    </row>
    <row r="44" spans="1:17" x14ac:dyDescent="0.15">
      <c r="A44" s="193"/>
      <c r="B44" s="210"/>
      <c r="C44" s="199"/>
      <c r="D44" s="204"/>
      <c r="E44" s="203"/>
      <c r="F44" s="193"/>
      <c r="G44" s="210"/>
      <c r="H44" s="199"/>
      <c r="I44" s="200" t="s">
        <v>448</v>
      </c>
      <c r="J44" s="199">
        <v>9927</v>
      </c>
      <c r="K44" s="193" t="s">
        <v>410</v>
      </c>
      <c r="L44" s="193" t="s">
        <v>458</v>
      </c>
      <c r="M44" s="199">
        <v>1662</v>
      </c>
      <c r="N44" s="205" t="s">
        <v>410</v>
      </c>
      <c r="O44" s="199">
        <f t="shared" si="11"/>
        <v>121628.51499999993</v>
      </c>
      <c r="P44" s="199">
        <f t="shared" si="12"/>
        <v>795354.5149999999</v>
      </c>
      <c r="Q44" s="259"/>
    </row>
    <row r="45" spans="1:17" x14ac:dyDescent="0.15">
      <c r="A45" s="193"/>
      <c r="B45" s="210"/>
      <c r="C45" s="199"/>
      <c r="D45" s="204"/>
      <c r="E45" s="203"/>
      <c r="F45" s="193"/>
      <c r="G45" s="210"/>
      <c r="H45" s="199"/>
      <c r="I45" s="200" t="s">
        <v>449</v>
      </c>
      <c r="J45" s="199">
        <v>10222</v>
      </c>
      <c r="K45" s="193" t="s">
        <v>410</v>
      </c>
      <c r="L45" s="193"/>
      <c r="M45" s="199"/>
      <c r="N45" s="207"/>
      <c r="O45" s="199">
        <f t="shared" si="11"/>
        <v>111406.51499999993</v>
      </c>
      <c r="P45" s="199">
        <f t="shared" si="12"/>
        <v>785132.5149999999</v>
      </c>
      <c r="Q45" s="259"/>
    </row>
    <row r="46" spans="1:17" x14ac:dyDescent="0.15">
      <c r="A46" s="193"/>
      <c r="B46" s="210"/>
      <c r="C46" s="199"/>
      <c r="D46" s="200"/>
      <c r="E46" s="193"/>
      <c r="F46" s="203"/>
      <c r="G46" s="210"/>
      <c r="H46" s="199"/>
      <c r="I46" s="200" t="s">
        <v>450</v>
      </c>
      <c r="J46" s="199">
        <v>9306</v>
      </c>
      <c r="K46" s="193" t="s">
        <v>410</v>
      </c>
      <c r="L46" s="193" t="s">
        <v>458</v>
      </c>
      <c r="M46" s="199">
        <v>33659</v>
      </c>
      <c r="N46" s="207" t="s">
        <v>410</v>
      </c>
      <c r="O46" s="199">
        <f t="shared" si="3"/>
        <v>68441.514999999927</v>
      </c>
      <c r="P46" s="199">
        <f t="shared" si="4"/>
        <v>742167.5149999999</v>
      </c>
    </row>
    <row r="47" spans="1:17" x14ac:dyDescent="0.15">
      <c r="A47" s="193"/>
      <c r="B47" s="210"/>
      <c r="C47" s="199"/>
      <c r="D47" s="200" t="s">
        <v>451</v>
      </c>
      <c r="E47" s="193" t="s">
        <v>54</v>
      </c>
      <c r="F47" s="203" t="s">
        <v>456</v>
      </c>
      <c r="G47" s="210"/>
      <c r="H47" s="199">
        <v>224570</v>
      </c>
      <c r="I47" s="200" t="s">
        <v>451</v>
      </c>
      <c r="J47" s="199">
        <v>10877</v>
      </c>
      <c r="K47" s="193" t="s">
        <v>410</v>
      </c>
      <c r="L47" s="193"/>
      <c r="M47" s="199"/>
      <c r="N47" s="207"/>
      <c r="O47" s="199">
        <f t="shared" si="3"/>
        <v>57564.514999999927</v>
      </c>
      <c r="P47" s="199">
        <f t="shared" si="4"/>
        <v>955860.5149999999</v>
      </c>
    </row>
    <row r="48" spans="1:17" hidden="1" x14ac:dyDescent="0.15">
      <c r="A48" s="211"/>
      <c r="B48" s="211"/>
      <c r="C48" s="199"/>
      <c r="D48" s="204"/>
      <c r="E48" s="193"/>
      <c r="F48" s="212"/>
      <c r="G48" s="213"/>
      <c r="H48" s="199"/>
      <c r="I48" s="200"/>
      <c r="J48" s="199"/>
      <c r="K48" s="193"/>
      <c r="L48" s="193"/>
      <c r="M48" s="199"/>
      <c r="N48" s="207"/>
      <c r="O48" s="199">
        <f t="shared" si="3"/>
        <v>57564.514999999927</v>
      </c>
      <c r="P48" s="199">
        <f t="shared" si="4"/>
        <v>955860.5149999999</v>
      </c>
    </row>
    <row r="49" spans="1:17" hidden="1" x14ac:dyDescent="0.15">
      <c r="A49" s="211"/>
      <c r="B49" s="211"/>
      <c r="C49" s="199"/>
      <c r="D49" s="204"/>
      <c r="E49" s="193"/>
      <c r="F49" s="212"/>
      <c r="G49" s="213"/>
      <c r="H49" s="199"/>
      <c r="I49" s="200"/>
      <c r="J49" s="199"/>
      <c r="K49" s="203"/>
      <c r="L49" s="193"/>
      <c r="M49" s="199"/>
      <c r="N49" s="203"/>
      <c r="O49" s="199">
        <f t="shared" si="3"/>
        <v>57564.514999999927</v>
      </c>
      <c r="P49" s="199">
        <f t="shared" si="4"/>
        <v>955860.5149999999</v>
      </c>
    </row>
    <row r="50" spans="1:17" hidden="1" x14ac:dyDescent="0.15">
      <c r="A50" s="211"/>
      <c r="B50" s="211"/>
      <c r="C50" s="199"/>
      <c r="D50" s="204"/>
      <c r="E50" s="193"/>
      <c r="F50" s="212"/>
      <c r="G50" s="213"/>
      <c r="H50" s="199"/>
      <c r="I50" s="200"/>
      <c r="J50" s="199"/>
      <c r="K50" s="205"/>
      <c r="L50" s="193"/>
      <c r="M50" s="199"/>
      <c r="N50" s="203"/>
      <c r="O50" s="199">
        <f t="shared" si="3"/>
        <v>57564.514999999927</v>
      </c>
      <c r="P50" s="199">
        <f t="shared" si="4"/>
        <v>955860.5149999999</v>
      </c>
    </row>
    <row r="51" spans="1:17" hidden="1" x14ac:dyDescent="0.15">
      <c r="A51" s="211"/>
      <c r="B51" s="211"/>
      <c r="C51" s="199"/>
      <c r="D51" s="204"/>
      <c r="E51" s="193"/>
      <c r="F51" s="212"/>
      <c r="G51" s="213"/>
      <c r="H51" s="199"/>
      <c r="I51" s="200"/>
      <c r="J51" s="199"/>
      <c r="K51" s="205"/>
      <c r="L51" s="193"/>
      <c r="M51" s="199"/>
      <c r="N51" s="207"/>
      <c r="O51" s="199">
        <f t="shared" si="3"/>
        <v>57564.514999999927</v>
      </c>
      <c r="P51" s="199">
        <f t="shared" si="4"/>
        <v>955860.5149999999</v>
      </c>
    </row>
    <row r="52" spans="1:17" hidden="1" x14ac:dyDescent="0.15">
      <c r="A52" s="205"/>
      <c r="B52" s="208"/>
      <c r="C52" s="199"/>
      <c r="D52" s="200"/>
      <c r="E52" s="193"/>
      <c r="F52" s="203"/>
      <c r="G52" s="198"/>
      <c r="H52" s="199"/>
      <c r="I52" s="200"/>
      <c r="J52" s="199"/>
      <c r="K52" s="205"/>
      <c r="L52" s="193"/>
      <c r="M52" s="199"/>
      <c r="N52" s="207"/>
      <c r="O52" s="199">
        <f t="shared" si="3"/>
        <v>57564.514999999927</v>
      </c>
      <c r="P52" s="199">
        <f t="shared" si="4"/>
        <v>955860.5149999999</v>
      </c>
    </row>
    <row r="53" spans="1:17" hidden="1" x14ac:dyDescent="0.15">
      <c r="A53" s="205"/>
      <c r="B53" s="208"/>
      <c r="C53" s="199"/>
      <c r="D53" s="200"/>
      <c r="E53" s="193"/>
      <c r="F53" s="203"/>
      <c r="G53" s="198"/>
      <c r="H53" s="199"/>
      <c r="I53" s="200"/>
      <c r="J53" s="199"/>
      <c r="K53" s="205"/>
      <c r="L53" s="193"/>
      <c r="M53" s="199"/>
      <c r="N53" s="207"/>
      <c r="O53" s="199">
        <f t="shared" si="3"/>
        <v>57564.514999999927</v>
      </c>
      <c r="P53" s="199">
        <f t="shared" si="4"/>
        <v>955860.5149999999</v>
      </c>
    </row>
    <row r="54" spans="1:17" hidden="1" x14ac:dyDescent="0.15">
      <c r="A54" s="205"/>
      <c r="B54" s="208"/>
      <c r="C54" s="199"/>
      <c r="D54" s="200"/>
      <c r="E54" s="193"/>
      <c r="F54" s="205"/>
      <c r="G54" s="198"/>
      <c r="H54" s="199"/>
      <c r="I54" s="200"/>
      <c r="J54" s="199"/>
      <c r="K54" s="205"/>
      <c r="L54" s="193"/>
      <c r="M54" s="199"/>
      <c r="N54" s="207"/>
      <c r="O54" s="199">
        <f t="shared" si="3"/>
        <v>57564.514999999927</v>
      </c>
      <c r="P54" s="199">
        <f t="shared" si="4"/>
        <v>955860.5149999999</v>
      </c>
      <c r="Q54" s="259"/>
    </row>
    <row r="55" spans="1:17" hidden="1" x14ac:dyDescent="0.15">
      <c r="A55" s="205"/>
      <c r="B55" s="208"/>
      <c r="C55" s="199"/>
      <c r="D55" s="200"/>
      <c r="E55" s="193"/>
      <c r="F55" s="193"/>
      <c r="G55" s="198"/>
      <c r="H55" s="199"/>
      <c r="I55" s="200"/>
      <c r="J55" s="199"/>
      <c r="K55" s="205"/>
      <c r="L55" s="193"/>
      <c r="M55" s="199"/>
      <c r="N55" s="207"/>
      <c r="O55" s="199">
        <f t="shared" si="3"/>
        <v>57564.514999999927</v>
      </c>
      <c r="P55" s="199">
        <f t="shared" si="4"/>
        <v>955860.5149999999</v>
      </c>
      <c r="Q55" s="259"/>
    </row>
    <row r="56" spans="1:17" hidden="1" x14ac:dyDescent="0.15">
      <c r="A56" s="205"/>
      <c r="B56" s="208"/>
      <c r="C56" s="199"/>
      <c r="D56" s="200"/>
      <c r="E56" s="193"/>
      <c r="F56" s="193"/>
      <c r="G56" s="198"/>
      <c r="H56" s="199"/>
      <c r="I56" s="200"/>
      <c r="J56" s="199"/>
      <c r="K56" s="205"/>
      <c r="L56" s="193"/>
      <c r="M56" s="199"/>
      <c r="N56" s="207"/>
      <c r="O56" s="199">
        <f t="shared" si="3"/>
        <v>57564.514999999927</v>
      </c>
      <c r="P56" s="199">
        <f t="shared" si="4"/>
        <v>955860.5149999999</v>
      </c>
      <c r="Q56" s="259"/>
    </row>
    <row r="57" spans="1:17" hidden="1" x14ac:dyDescent="0.15">
      <c r="A57" s="205"/>
      <c r="B57" s="208"/>
      <c r="C57" s="199"/>
      <c r="D57" s="200"/>
      <c r="E57" s="193"/>
      <c r="F57" s="193"/>
      <c r="G57" s="198"/>
      <c r="H57" s="199"/>
      <c r="I57" s="200"/>
      <c r="J57" s="199"/>
      <c r="K57" s="205"/>
      <c r="L57" s="193"/>
      <c r="M57" s="199"/>
      <c r="N57" s="207"/>
      <c r="O57" s="199">
        <f t="shared" si="3"/>
        <v>57564.514999999927</v>
      </c>
      <c r="P57" s="199">
        <f t="shared" si="4"/>
        <v>955860.5149999999</v>
      </c>
      <c r="Q57" s="259"/>
    </row>
    <row r="58" spans="1:17" hidden="1" x14ac:dyDescent="0.15">
      <c r="A58" s="205"/>
      <c r="B58" s="208"/>
      <c r="C58" s="199"/>
      <c r="D58" s="200"/>
      <c r="E58" s="193"/>
      <c r="F58" s="193"/>
      <c r="G58" s="198"/>
      <c r="H58" s="199"/>
      <c r="I58" s="200"/>
      <c r="J58" s="199"/>
      <c r="K58" s="205"/>
      <c r="L58" s="193"/>
      <c r="M58" s="199"/>
      <c r="N58" s="207"/>
      <c r="O58" s="199">
        <f t="shared" si="3"/>
        <v>57564.514999999927</v>
      </c>
      <c r="P58" s="199">
        <f t="shared" si="4"/>
        <v>955860.5149999999</v>
      </c>
      <c r="Q58" s="259"/>
    </row>
    <row r="59" spans="1:17" hidden="1" x14ac:dyDescent="0.15">
      <c r="A59" s="205"/>
      <c r="B59" s="208"/>
      <c r="C59" s="199"/>
      <c r="D59" s="204"/>
      <c r="E59" s="193"/>
      <c r="F59" s="193"/>
      <c r="G59" s="198"/>
      <c r="H59" s="199"/>
      <c r="I59" s="200"/>
      <c r="J59" s="199"/>
      <c r="K59" s="205"/>
      <c r="L59" s="193"/>
      <c r="M59" s="199"/>
      <c r="N59" s="207"/>
      <c r="O59" s="199">
        <f t="shared" si="3"/>
        <v>57564.514999999927</v>
      </c>
      <c r="P59" s="199">
        <f t="shared" si="4"/>
        <v>955860.5149999999</v>
      </c>
      <c r="Q59" s="259"/>
    </row>
    <row r="60" spans="1:17" hidden="1" x14ac:dyDescent="0.15">
      <c r="A60" s="205"/>
      <c r="B60" s="208"/>
      <c r="C60" s="199"/>
      <c r="D60" s="204"/>
      <c r="E60" s="193"/>
      <c r="F60" s="193"/>
      <c r="G60" s="198"/>
      <c r="H60" s="199"/>
      <c r="I60" s="200"/>
      <c r="J60" s="199"/>
      <c r="K60" s="205"/>
      <c r="L60" s="193"/>
      <c r="M60" s="199"/>
      <c r="N60" s="207"/>
      <c r="O60" s="199">
        <f t="shared" si="3"/>
        <v>57564.514999999927</v>
      </c>
      <c r="P60" s="199">
        <f t="shared" si="4"/>
        <v>955860.5149999999</v>
      </c>
      <c r="Q60" s="259"/>
    </row>
    <row r="61" spans="1:17" hidden="1" x14ac:dyDescent="0.15">
      <c r="A61" s="205"/>
      <c r="B61" s="208"/>
      <c r="C61" s="199"/>
      <c r="D61" s="204"/>
      <c r="E61" s="193"/>
      <c r="F61" s="193"/>
      <c r="G61" s="198"/>
      <c r="H61" s="199"/>
      <c r="I61" s="200"/>
      <c r="J61" s="199"/>
      <c r="K61" s="205"/>
      <c r="L61" s="193"/>
      <c r="M61" s="199"/>
      <c r="N61" s="207"/>
      <c r="O61" s="199">
        <f t="shared" si="3"/>
        <v>57564.514999999927</v>
      </c>
      <c r="P61" s="199">
        <f t="shared" si="4"/>
        <v>955860.5149999999</v>
      </c>
      <c r="Q61" s="259"/>
    </row>
    <row r="62" spans="1:17" hidden="1" x14ac:dyDescent="0.15">
      <c r="A62" s="205"/>
      <c r="B62" s="208"/>
      <c r="C62" s="199"/>
      <c r="D62" s="200"/>
      <c r="E62" s="193"/>
      <c r="F62" s="193"/>
      <c r="G62" s="198"/>
      <c r="H62" s="199"/>
      <c r="I62" s="200"/>
      <c r="J62" s="199"/>
      <c r="K62" s="205"/>
      <c r="L62" s="193"/>
      <c r="M62" s="199"/>
      <c r="N62" s="207"/>
      <c r="O62" s="199">
        <f t="shared" si="3"/>
        <v>57564.514999999927</v>
      </c>
      <c r="P62" s="199">
        <f t="shared" si="4"/>
        <v>955860.5149999999</v>
      </c>
    </row>
    <row r="63" spans="1:17" hidden="1" x14ac:dyDescent="0.15">
      <c r="A63" s="205"/>
      <c r="B63" s="208"/>
      <c r="C63" s="199"/>
      <c r="D63" s="204"/>
      <c r="E63" s="193"/>
      <c r="F63" s="193"/>
      <c r="G63" s="198"/>
      <c r="H63" s="199"/>
      <c r="I63" s="200"/>
      <c r="J63" s="199"/>
      <c r="K63" s="205"/>
      <c r="L63" s="193"/>
      <c r="M63" s="199"/>
      <c r="N63" s="207"/>
      <c r="O63" s="199">
        <f t="shared" si="3"/>
        <v>57564.514999999927</v>
      </c>
      <c r="P63" s="199">
        <f t="shared" si="4"/>
        <v>955860.5149999999</v>
      </c>
    </row>
    <row r="64" spans="1:17" hidden="1" x14ac:dyDescent="0.15">
      <c r="A64" s="205"/>
      <c r="B64" s="208"/>
      <c r="C64" s="199"/>
      <c r="D64" s="204"/>
      <c r="E64" s="193"/>
      <c r="F64" s="193"/>
      <c r="G64" s="198"/>
      <c r="H64" s="199"/>
      <c r="I64" s="200"/>
      <c r="J64" s="199"/>
      <c r="K64" s="205"/>
      <c r="L64" s="193"/>
      <c r="M64" s="199"/>
      <c r="N64" s="207"/>
      <c r="O64" s="199">
        <f t="shared" si="3"/>
        <v>57564.514999999927</v>
      </c>
      <c r="P64" s="199">
        <f t="shared" si="4"/>
        <v>955860.5149999999</v>
      </c>
    </row>
    <row r="65" spans="1:16" hidden="1" x14ac:dyDescent="0.15">
      <c r="A65" s="205"/>
      <c r="B65" s="208"/>
      <c r="C65" s="199"/>
      <c r="D65" s="204"/>
      <c r="E65" s="193"/>
      <c r="F65" s="193"/>
      <c r="G65" s="198"/>
      <c r="H65" s="199"/>
      <c r="I65" s="200"/>
      <c r="J65" s="199"/>
      <c r="K65" s="205"/>
      <c r="L65" s="193"/>
      <c r="M65" s="199"/>
      <c r="N65" s="207"/>
      <c r="O65" s="199">
        <f t="shared" si="3"/>
        <v>57564.514999999927</v>
      </c>
      <c r="P65" s="199">
        <f t="shared" si="4"/>
        <v>955860.5149999999</v>
      </c>
    </row>
    <row r="66" spans="1:16" hidden="1" x14ac:dyDescent="0.15">
      <c r="A66" s="205"/>
      <c r="B66" s="208"/>
      <c r="C66" s="199"/>
      <c r="D66" s="200"/>
      <c r="E66" s="193"/>
      <c r="F66" s="205"/>
      <c r="G66" s="198"/>
      <c r="H66" s="199"/>
      <c r="I66" s="200"/>
      <c r="J66" s="199"/>
      <c r="K66" s="205"/>
      <c r="L66" s="193"/>
      <c r="M66" s="199"/>
      <c r="N66" s="207"/>
      <c r="O66" s="199">
        <f t="shared" si="3"/>
        <v>57564.514999999927</v>
      </c>
      <c r="P66" s="199">
        <f t="shared" si="4"/>
        <v>955860.5149999999</v>
      </c>
    </row>
    <row r="67" spans="1:16" hidden="1" x14ac:dyDescent="0.15">
      <c r="A67" s="205"/>
      <c r="B67" s="208"/>
      <c r="C67" s="199"/>
      <c r="D67" s="200"/>
      <c r="E67" s="193"/>
      <c r="F67" s="205"/>
      <c r="G67" s="198"/>
      <c r="H67" s="199"/>
      <c r="I67" s="200"/>
      <c r="J67" s="199"/>
      <c r="K67" s="205"/>
      <c r="L67" s="193"/>
      <c r="M67" s="199"/>
      <c r="N67" s="207"/>
      <c r="O67" s="199">
        <f t="shared" si="3"/>
        <v>57564.514999999927</v>
      </c>
      <c r="P67" s="199">
        <f t="shared" si="4"/>
        <v>955860.5149999999</v>
      </c>
    </row>
    <row r="68" spans="1:16" hidden="1" x14ac:dyDescent="0.15">
      <c r="A68" s="205"/>
      <c r="B68" s="208"/>
      <c r="C68" s="199"/>
      <c r="D68" s="200"/>
      <c r="E68" s="193"/>
      <c r="F68" s="205"/>
      <c r="G68" s="198"/>
      <c r="H68" s="199"/>
      <c r="I68" s="200"/>
      <c r="J68" s="199"/>
      <c r="K68" s="205"/>
      <c r="L68" s="193"/>
      <c r="M68" s="199"/>
      <c r="N68" s="207"/>
      <c r="O68" s="199">
        <f t="shared" si="3"/>
        <v>57564.514999999927</v>
      </c>
      <c r="P68" s="199">
        <f t="shared" si="4"/>
        <v>955860.5149999999</v>
      </c>
    </row>
    <row r="69" spans="1:16" hidden="1" x14ac:dyDescent="0.15">
      <c r="A69" s="205"/>
      <c r="B69" s="208"/>
      <c r="C69" s="199"/>
      <c r="D69" s="204"/>
      <c r="E69" s="193"/>
      <c r="F69" s="193"/>
      <c r="G69" s="198"/>
      <c r="H69" s="199"/>
      <c r="I69" s="200"/>
      <c r="J69" s="199"/>
      <c r="K69" s="205"/>
      <c r="L69" s="193"/>
      <c r="M69" s="199"/>
      <c r="N69" s="207"/>
      <c r="O69" s="199">
        <f t="shared" si="3"/>
        <v>57564.514999999927</v>
      </c>
      <c r="P69" s="199">
        <f t="shared" si="4"/>
        <v>955860.5149999999</v>
      </c>
    </row>
    <row r="70" spans="1:16" hidden="1" x14ac:dyDescent="0.15">
      <c r="A70" s="205"/>
      <c r="B70" s="208"/>
      <c r="C70" s="199"/>
      <c r="D70" s="204"/>
      <c r="E70" s="193"/>
      <c r="F70" s="193"/>
      <c r="G70" s="198"/>
      <c r="H70" s="199"/>
      <c r="I70" s="200"/>
      <c r="J70" s="199"/>
      <c r="K70" s="205"/>
      <c r="L70" s="193"/>
      <c r="M70" s="199"/>
      <c r="N70" s="193"/>
      <c r="O70" s="199">
        <f t="shared" si="3"/>
        <v>57564.514999999927</v>
      </c>
      <c r="P70" s="199">
        <f t="shared" si="4"/>
        <v>955860.5149999999</v>
      </c>
    </row>
    <row r="71" spans="1:16" hidden="1" x14ac:dyDescent="0.15">
      <c r="A71" s="205"/>
      <c r="B71" s="208"/>
      <c r="C71" s="199"/>
      <c r="D71" s="204"/>
      <c r="E71" s="193"/>
      <c r="F71" s="193"/>
      <c r="G71" s="198"/>
      <c r="H71" s="199"/>
      <c r="I71" s="200"/>
      <c r="J71" s="199"/>
      <c r="K71" s="193"/>
      <c r="L71" s="193"/>
      <c r="M71" s="199"/>
      <c r="N71" s="193"/>
      <c r="O71" s="199">
        <f t="shared" si="3"/>
        <v>57564.514999999927</v>
      </c>
      <c r="P71" s="199">
        <f t="shared" si="4"/>
        <v>955860.5149999999</v>
      </c>
    </row>
    <row r="72" spans="1:16" hidden="1" x14ac:dyDescent="0.15">
      <c r="A72" s="205"/>
      <c r="B72" s="208"/>
      <c r="C72" s="199"/>
      <c r="D72" s="200"/>
      <c r="E72" s="193"/>
      <c r="F72" s="193"/>
      <c r="G72" s="198"/>
      <c r="H72" s="199"/>
      <c r="I72" s="200"/>
      <c r="J72" s="199"/>
      <c r="K72" s="193"/>
      <c r="L72" s="193"/>
      <c r="M72" s="199"/>
      <c r="N72" s="193"/>
      <c r="O72" s="199">
        <f t="shared" si="3"/>
        <v>57564.514999999927</v>
      </c>
      <c r="P72" s="199">
        <f t="shared" si="4"/>
        <v>955860.5149999999</v>
      </c>
    </row>
    <row r="73" spans="1:16" hidden="1" x14ac:dyDescent="0.15">
      <c r="A73" s="205"/>
      <c r="B73" s="208"/>
      <c r="C73" s="199"/>
      <c r="D73" s="204"/>
      <c r="E73" s="193"/>
      <c r="F73" s="193"/>
      <c r="G73" s="198"/>
      <c r="H73" s="199"/>
      <c r="I73" s="200"/>
      <c r="J73" s="199"/>
      <c r="K73" s="205"/>
      <c r="L73" s="193"/>
      <c r="M73" s="199"/>
      <c r="N73" s="207"/>
      <c r="O73" s="199">
        <f t="shared" si="3"/>
        <v>57564.514999999927</v>
      </c>
      <c r="P73" s="199">
        <f t="shared" si="4"/>
        <v>955860.5149999999</v>
      </c>
    </row>
    <row r="74" spans="1:16" hidden="1" x14ac:dyDescent="0.15">
      <c r="A74" s="205"/>
      <c r="B74" s="208"/>
      <c r="C74" s="199"/>
      <c r="D74" s="204"/>
      <c r="E74" s="193"/>
      <c r="F74" s="193"/>
      <c r="G74" s="198"/>
      <c r="H74" s="199"/>
      <c r="I74" s="200"/>
      <c r="J74" s="199"/>
      <c r="K74" s="205"/>
      <c r="L74" s="193"/>
      <c r="M74" s="199"/>
      <c r="N74" s="207"/>
      <c r="O74" s="199">
        <f t="shared" si="3"/>
        <v>57564.514999999927</v>
      </c>
      <c r="P74" s="199">
        <f t="shared" si="4"/>
        <v>955860.5149999999</v>
      </c>
    </row>
    <row r="75" spans="1:16" hidden="1" x14ac:dyDescent="0.15">
      <c r="A75" s="205"/>
      <c r="B75" s="208"/>
      <c r="C75" s="199"/>
      <c r="D75" s="204"/>
      <c r="E75" s="193"/>
      <c r="F75" s="193"/>
      <c r="G75" s="198"/>
      <c r="H75" s="199"/>
      <c r="I75" s="200"/>
      <c r="J75" s="199"/>
      <c r="K75" s="205"/>
      <c r="L75" s="193"/>
      <c r="M75" s="199"/>
      <c r="N75" s="207"/>
      <c r="O75" s="199">
        <f t="shared" si="3"/>
        <v>57564.514999999927</v>
      </c>
      <c r="P75" s="199">
        <f t="shared" si="4"/>
        <v>955860.5149999999</v>
      </c>
    </row>
    <row r="76" spans="1:16" hidden="1" x14ac:dyDescent="0.15">
      <c r="A76" s="205"/>
      <c r="B76" s="208"/>
      <c r="C76" s="199"/>
      <c r="D76" s="204"/>
      <c r="E76" s="193"/>
      <c r="F76" s="193"/>
      <c r="G76" s="198"/>
      <c r="H76" s="199"/>
      <c r="I76" s="200"/>
      <c r="J76" s="199"/>
      <c r="K76" s="205"/>
      <c r="L76" s="193"/>
      <c r="M76" s="199"/>
      <c r="N76" s="207"/>
      <c r="O76" s="199">
        <f t="shared" si="3"/>
        <v>57564.514999999927</v>
      </c>
      <c r="P76" s="199">
        <f t="shared" si="4"/>
        <v>955860.5149999999</v>
      </c>
    </row>
    <row r="77" spans="1:16" hidden="1" x14ac:dyDescent="0.15">
      <c r="A77" s="205"/>
      <c r="B77" s="208"/>
      <c r="C77" s="199"/>
      <c r="D77" s="200"/>
      <c r="E77" s="193"/>
      <c r="F77" s="203"/>
      <c r="G77" s="193"/>
      <c r="H77" s="199"/>
      <c r="I77" s="200"/>
      <c r="J77" s="199"/>
      <c r="K77" s="205"/>
      <c r="L77" s="193"/>
      <c r="M77" s="199"/>
      <c r="N77" s="207"/>
      <c r="O77" s="199">
        <f t="shared" si="3"/>
        <v>57564.514999999927</v>
      </c>
      <c r="P77" s="199">
        <f t="shared" si="4"/>
        <v>955860.5149999999</v>
      </c>
    </row>
    <row r="78" spans="1:16" hidden="1" x14ac:dyDescent="0.15">
      <c r="A78" s="205"/>
      <c r="B78" s="208"/>
      <c r="C78" s="199"/>
      <c r="D78" s="200"/>
      <c r="E78" s="193"/>
      <c r="F78" s="203"/>
      <c r="G78" s="198"/>
      <c r="H78" s="199"/>
      <c r="I78" s="200"/>
      <c r="J78" s="199"/>
      <c r="K78" s="205"/>
      <c r="L78" s="193"/>
      <c r="M78" s="199"/>
      <c r="N78" s="207"/>
      <c r="O78" s="199">
        <f t="shared" si="3"/>
        <v>57564.514999999927</v>
      </c>
      <c r="P78" s="199">
        <f t="shared" si="4"/>
        <v>955860.5149999999</v>
      </c>
    </row>
    <row r="79" spans="1:16" hidden="1" x14ac:dyDescent="0.15">
      <c r="A79" s="193"/>
      <c r="B79" s="193"/>
      <c r="C79" s="199"/>
      <c r="D79" s="204"/>
      <c r="E79" s="193"/>
      <c r="F79" s="203"/>
      <c r="G79" s="198"/>
      <c r="H79" s="199"/>
      <c r="I79" s="200"/>
      <c r="J79" s="199"/>
      <c r="K79" s="205"/>
      <c r="L79" s="193"/>
      <c r="M79" s="199"/>
      <c r="N79" s="193"/>
      <c r="O79" s="199">
        <f t="shared" si="3"/>
        <v>57564.514999999927</v>
      </c>
      <c r="P79" s="199">
        <f t="shared" si="4"/>
        <v>955860.5149999999</v>
      </c>
    </row>
    <row r="80" spans="1:16" hidden="1" x14ac:dyDescent="0.15">
      <c r="A80" s="193"/>
      <c r="B80" s="193"/>
      <c r="C80" s="199"/>
      <c r="D80" s="204"/>
      <c r="E80" s="193"/>
      <c r="F80" s="203"/>
      <c r="G80" s="198"/>
      <c r="H80" s="199"/>
      <c r="I80" s="200"/>
      <c r="J80" s="199"/>
      <c r="K80" s="205"/>
      <c r="L80" s="193"/>
      <c r="M80" s="199"/>
      <c r="N80" s="193"/>
      <c r="O80" s="199">
        <f t="shared" ref="O80:O143" si="13">+O79-J80-M80</f>
        <v>57564.514999999927</v>
      </c>
      <c r="P80" s="199">
        <f t="shared" ref="P80:P143" si="14">P79+H80-J80-M80</f>
        <v>955860.5149999999</v>
      </c>
    </row>
    <row r="81" spans="1:17" hidden="1" x14ac:dyDescent="0.15">
      <c r="A81" s="193"/>
      <c r="B81" s="193"/>
      <c r="C81" s="199"/>
      <c r="D81" s="204"/>
      <c r="E81" s="193"/>
      <c r="F81" s="203"/>
      <c r="G81" s="198"/>
      <c r="H81" s="199"/>
      <c r="I81" s="200"/>
      <c r="J81" s="199"/>
      <c r="K81" s="193"/>
      <c r="L81" s="193"/>
      <c r="M81" s="199"/>
      <c r="N81" s="193"/>
      <c r="O81" s="199">
        <f t="shared" si="13"/>
        <v>57564.514999999927</v>
      </c>
      <c r="P81" s="199">
        <f t="shared" si="14"/>
        <v>955860.5149999999</v>
      </c>
    </row>
    <row r="82" spans="1:17" hidden="1" x14ac:dyDescent="0.15">
      <c r="A82" s="193"/>
      <c r="B82" s="193"/>
      <c r="C82" s="199"/>
      <c r="D82" s="200"/>
      <c r="E82" s="193"/>
      <c r="F82" s="193"/>
      <c r="G82" s="210"/>
      <c r="H82" s="199"/>
      <c r="I82" s="200"/>
      <c r="J82" s="199"/>
      <c r="K82" s="205"/>
      <c r="L82" s="193"/>
      <c r="M82" s="199"/>
      <c r="N82" s="207"/>
      <c r="O82" s="199">
        <f t="shared" si="13"/>
        <v>57564.514999999927</v>
      </c>
      <c r="P82" s="199">
        <f t="shared" si="14"/>
        <v>955860.5149999999</v>
      </c>
      <c r="Q82" s="259"/>
    </row>
    <row r="83" spans="1:17" hidden="1" x14ac:dyDescent="0.15">
      <c r="A83" s="193"/>
      <c r="B83" s="193"/>
      <c r="C83" s="199"/>
      <c r="D83" s="204"/>
      <c r="E83" s="203"/>
      <c r="F83" s="193"/>
      <c r="G83" s="210"/>
      <c r="H83" s="199"/>
      <c r="I83" s="200"/>
      <c r="J83" s="199"/>
      <c r="K83" s="205"/>
      <c r="L83" s="193"/>
      <c r="M83" s="199"/>
      <c r="N83" s="193"/>
      <c r="O83" s="199">
        <f t="shared" si="13"/>
        <v>57564.514999999927</v>
      </c>
      <c r="P83" s="199">
        <f t="shared" si="14"/>
        <v>955860.5149999999</v>
      </c>
      <c r="Q83" s="259"/>
    </row>
    <row r="84" spans="1:17" hidden="1" x14ac:dyDescent="0.15">
      <c r="A84" s="193"/>
      <c r="B84" s="193"/>
      <c r="C84" s="199"/>
      <c r="D84" s="204"/>
      <c r="E84" s="203"/>
      <c r="F84" s="193"/>
      <c r="G84" s="210"/>
      <c r="H84" s="199"/>
      <c r="I84" s="200"/>
      <c r="J84" s="199"/>
      <c r="K84" s="205"/>
      <c r="L84" s="193"/>
      <c r="M84" s="199"/>
      <c r="N84" s="193"/>
      <c r="O84" s="199">
        <f t="shared" si="13"/>
        <v>57564.514999999927</v>
      </c>
      <c r="P84" s="199">
        <f t="shared" si="14"/>
        <v>955860.5149999999</v>
      </c>
      <c r="Q84" s="259"/>
    </row>
    <row r="85" spans="1:17" hidden="1" x14ac:dyDescent="0.15">
      <c r="A85" s="193"/>
      <c r="B85" s="193"/>
      <c r="C85" s="199"/>
      <c r="D85" s="204"/>
      <c r="E85" s="203"/>
      <c r="F85" s="193"/>
      <c r="G85" s="210"/>
      <c r="H85" s="199"/>
      <c r="I85" s="200"/>
      <c r="J85" s="199"/>
      <c r="K85" s="193"/>
      <c r="L85" s="193"/>
      <c r="M85" s="199"/>
      <c r="N85" s="193"/>
      <c r="O85" s="199">
        <f t="shared" si="13"/>
        <v>57564.514999999927</v>
      </c>
      <c r="P85" s="199">
        <f t="shared" si="14"/>
        <v>955860.5149999999</v>
      </c>
    </row>
    <row r="86" spans="1:17" hidden="1" x14ac:dyDescent="0.15">
      <c r="A86" s="193"/>
      <c r="B86" s="193"/>
      <c r="C86" s="199"/>
      <c r="D86" s="200"/>
      <c r="E86" s="193"/>
      <c r="F86" s="205"/>
      <c r="G86" s="193"/>
      <c r="H86" s="199"/>
      <c r="I86" s="200"/>
      <c r="J86" s="199"/>
      <c r="K86" s="193"/>
      <c r="L86" s="193"/>
      <c r="M86" s="199"/>
      <c r="N86" s="193"/>
      <c r="O86" s="199">
        <f t="shared" si="13"/>
        <v>57564.514999999927</v>
      </c>
      <c r="P86" s="199">
        <f t="shared" si="14"/>
        <v>955860.5149999999</v>
      </c>
    </row>
    <row r="87" spans="1:17" hidden="1" x14ac:dyDescent="0.15">
      <c r="A87" s="193"/>
      <c r="B87" s="193"/>
      <c r="C87" s="199"/>
      <c r="D87" s="200"/>
      <c r="E87" s="193"/>
      <c r="F87" s="193"/>
      <c r="G87" s="210"/>
      <c r="H87" s="199"/>
      <c r="I87" s="200"/>
      <c r="J87" s="199"/>
      <c r="K87" s="193"/>
      <c r="L87" s="193"/>
      <c r="M87" s="199"/>
      <c r="N87" s="193"/>
      <c r="O87" s="199">
        <f t="shared" si="13"/>
        <v>57564.514999999927</v>
      </c>
      <c r="P87" s="199">
        <f t="shared" si="14"/>
        <v>955860.5149999999</v>
      </c>
      <c r="Q87" s="259"/>
    </row>
    <row r="88" spans="1:17" hidden="1" x14ac:dyDescent="0.15">
      <c r="A88" s="193"/>
      <c r="B88" s="193"/>
      <c r="C88" s="199"/>
      <c r="D88" s="200"/>
      <c r="E88" s="193"/>
      <c r="F88" s="193"/>
      <c r="G88" s="210"/>
      <c r="H88" s="199"/>
      <c r="I88" s="200"/>
      <c r="J88" s="199"/>
      <c r="K88" s="193"/>
      <c r="L88" s="193"/>
      <c r="M88" s="199"/>
      <c r="N88" s="193"/>
      <c r="O88" s="199">
        <f t="shared" si="13"/>
        <v>57564.514999999927</v>
      </c>
      <c r="P88" s="199">
        <f t="shared" si="14"/>
        <v>955860.5149999999</v>
      </c>
      <c r="Q88" s="259"/>
    </row>
    <row r="89" spans="1:17" hidden="1" x14ac:dyDescent="0.15">
      <c r="A89" s="193"/>
      <c r="B89" s="193"/>
      <c r="C89" s="199"/>
      <c r="D89" s="200"/>
      <c r="E89" s="193"/>
      <c r="F89" s="193"/>
      <c r="G89" s="210"/>
      <c r="H89" s="199"/>
      <c r="I89" s="200"/>
      <c r="J89" s="199"/>
      <c r="K89" s="193"/>
      <c r="L89" s="193"/>
      <c r="M89" s="199"/>
      <c r="N89" s="193"/>
      <c r="O89" s="199">
        <f t="shared" si="13"/>
        <v>57564.514999999927</v>
      </c>
      <c r="P89" s="199">
        <f t="shared" si="14"/>
        <v>955860.5149999999</v>
      </c>
    </row>
    <row r="90" spans="1:17" hidden="1" x14ac:dyDescent="0.15">
      <c r="A90" s="193"/>
      <c r="B90" s="193"/>
      <c r="C90" s="199"/>
      <c r="D90" s="200"/>
      <c r="E90" s="193"/>
      <c r="F90" s="193"/>
      <c r="G90" s="210"/>
      <c r="H90" s="199"/>
      <c r="I90" s="200"/>
      <c r="J90" s="199"/>
      <c r="K90" s="207"/>
      <c r="L90" s="193"/>
      <c r="M90" s="199"/>
      <c r="N90" s="207"/>
      <c r="O90" s="199">
        <f t="shared" si="13"/>
        <v>57564.514999999927</v>
      </c>
      <c r="P90" s="199">
        <f t="shared" si="14"/>
        <v>955860.5149999999</v>
      </c>
      <c r="Q90" s="259"/>
    </row>
    <row r="91" spans="1:17" hidden="1" x14ac:dyDescent="0.15">
      <c r="A91" s="193"/>
      <c r="B91" s="193"/>
      <c r="C91" s="199"/>
      <c r="D91" s="204"/>
      <c r="E91" s="193"/>
      <c r="F91" s="193"/>
      <c r="G91" s="210"/>
      <c r="H91" s="199"/>
      <c r="I91" s="200"/>
      <c r="J91" s="199"/>
      <c r="K91" s="193"/>
      <c r="L91" s="193"/>
      <c r="M91" s="199"/>
      <c r="N91" s="193"/>
      <c r="O91" s="199">
        <f t="shared" si="13"/>
        <v>57564.514999999927</v>
      </c>
      <c r="P91" s="199">
        <f t="shared" si="14"/>
        <v>955860.5149999999</v>
      </c>
      <c r="Q91" s="259"/>
    </row>
    <row r="92" spans="1:17" hidden="1" x14ac:dyDescent="0.15">
      <c r="A92" s="193"/>
      <c r="B92" s="193"/>
      <c r="C92" s="199"/>
      <c r="D92" s="204"/>
      <c r="E92" s="193"/>
      <c r="F92" s="193"/>
      <c r="G92" s="210"/>
      <c r="H92" s="199"/>
      <c r="I92" s="200"/>
      <c r="J92" s="199"/>
      <c r="K92" s="193"/>
      <c r="L92" s="193"/>
      <c r="M92" s="199"/>
      <c r="N92" s="193"/>
      <c r="O92" s="199">
        <f t="shared" si="13"/>
        <v>57564.514999999927</v>
      </c>
      <c r="P92" s="199">
        <f t="shared" si="14"/>
        <v>955860.5149999999</v>
      </c>
      <c r="Q92" s="259"/>
    </row>
    <row r="93" spans="1:17" hidden="1" x14ac:dyDescent="0.15">
      <c r="A93" s="193"/>
      <c r="B93" s="193"/>
      <c r="C93" s="199"/>
      <c r="D93" s="204"/>
      <c r="E93" s="193"/>
      <c r="F93" s="193"/>
      <c r="G93" s="210"/>
      <c r="H93" s="199"/>
      <c r="I93" s="200"/>
      <c r="J93" s="199"/>
      <c r="K93" s="193"/>
      <c r="L93" s="193"/>
      <c r="M93" s="199"/>
      <c r="N93" s="193"/>
      <c r="O93" s="199">
        <f t="shared" si="13"/>
        <v>57564.514999999927</v>
      </c>
      <c r="P93" s="199">
        <f t="shared" si="14"/>
        <v>955860.5149999999</v>
      </c>
      <c r="Q93" s="259"/>
    </row>
    <row r="94" spans="1:17" hidden="1" x14ac:dyDescent="0.15">
      <c r="A94" s="193"/>
      <c r="B94" s="193"/>
      <c r="C94" s="199"/>
      <c r="D94" s="204"/>
      <c r="E94" s="193"/>
      <c r="F94" s="193"/>
      <c r="G94" s="210"/>
      <c r="H94" s="199"/>
      <c r="I94" s="200"/>
      <c r="J94" s="199"/>
      <c r="K94" s="193"/>
      <c r="L94" s="193"/>
      <c r="M94" s="199"/>
      <c r="N94" s="193"/>
      <c r="O94" s="199">
        <f t="shared" si="13"/>
        <v>57564.514999999927</v>
      </c>
      <c r="P94" s="199">
        <f t="shared" si="14"/>
        <v>955860.5149999999</v>
      </c>
      <c r="Q94" s="259"/>
    </row>
    <row r="95" spans="1:17" hidden="1" x14ac:dyDescent="0.15">
      <c r="A95" s="193"/>
      <c r="B95" s="193"/>
      <c r="C95" s="199"/>
      <c r="D95" s="204"/>
      <c r="E95" s="193"/>
      <c r="F95" s="193"/>
      <c r="G95" s="210"/>
      <c r="H95" s="199"/>
      <c r="I95" s="200"/>
      <c r="J95" s="199"/>
      <c r="K95" s="193"/>
      <c r="L95" s="193"/>
      <c r="M95" s="199"/>
      <c r="N95" s="193"/>
      <c r="O95" s="199">
        <f t="shared" si="13"/>
        <v>57564.514999999927</v>
      </c>
      <c r="P95" s="199">
        <f t="shared" si="14"/>
        <v>955860.5149999999</v>
      </c>
    </row>
    <row r="96" spans="1:17" hidden="1" x14ac:dyDescent="0.15">
      <c r="A96" s="193"/>
      <c r="B96" s="193"/>
      <c r="C96" s="199"/>
      <c r="D96" s="200"/>
      <c r="E96" s="193"/>
      <c r="F96" s="193"/>
      <c r="G96" s="210"/>
      <c r="H96" s="199"/>
      <c r="I96" s="200"/>
      <c r="J96" s="199"/>
      <c r="K96" s="193"/>
      <c r="L96" s="193"/>
      <c r="M96" s="199"/>
      <c r="N96" s="207"/>
      <c r="O96" s="199">
        <f t="shared" si="13"/>
        <v>57564.514999999927</v>
      </c>
      <c r="P96" s="199">
        <f t="shared" si="14"/>
        <v>955860.5149999999</v>
      </c>
    </row>
    <row r="97" spans="1:17" hidden="1" x14ac:dyDescent="0.15">
      <c r="A97" s="193"/>
      <c r="B97" s="193"/>
      <c r="C97" s="199"/>
      <c r="D97" s="200"/>
      <c r="E97" s="193"/>
      <c r="F97" s="205"/>
      <c r="G97" s="193"/>
      <c r="H97" s="199"/>
      <c r="I97" s="200"/>
      <c r="J97" s="199"/>
      <c r="K97" s="193"/>
      <c r="L97" s="193"/>
      <c r="M97" s="199"/>
      <c r="N97" s="193"/>
      <c r="O97" s="199">
        <f t="shared" si="13"/>
        <v>57564.514999999927</v>
      </c>
      <c r="P97" s="199">
        <f t="shared" si="14"/>
        <v>955860.5149999999</v>
      </c>
    </row>
    <row r="98" spans="1:17" hidden="1" x14ac:dyDescent="0.15">
      <c r="A98" s="193"/>
      <c r="B98" s="193"/>
      <c r="C98" s="199"/>
      <c r="D98" s="204"/>
      <c r="E98" s="193"/>
      <c r="F98" s="203"/>
      <c r="G98" s="210"/>
      <c r="H98" s="199"/>
      <c r="I98" s="200"/>
      <c r="J98" s="199"/>
      <c r="K98" s="193"/>
      <c r="L98" s="193"/>
      <c r="M98" s="199"/>
      <c r="N98" s="193"/>
      <c r="O98" s="199">
        <f t="shared" si="13"/>
        <v>57564.514999999927</v>
      </c>
      <c r="P98" s="199">
        <f t="shared" si="14"/>
        <v>955860.5149999999</v>
      </c>
      <c r="Q98" s="259"/>
    </row>
    <row r="99" spans="1:17" hidden="1" x14ac:dyDescent="0.15">
      <c r="A99" s="193"/>
      <c r="B99" s="193"/>
      <c r="C99" s="199"/>
      <c r="D99" s="204"/>
      <c r="E99" s="193"/>
      <c r="F99" s="203"/>
      <c r="G99" s="210"/>
      <c r="H99" s="199"/>
      <c r="I99" s="200"/>
      <c r="J99" s="199"/>
      <c r="K99" s="193"/>
      <c r="L99" s="193"/>
      <c r="M99" s="199"/>
      <c r="N99" s="193"/>
      <c r="O99" s="199">
        <f t="shared" si="13"/>
        <v>57564.514999999927</v>
      </c>
      <c r="P99" s="199">
        <f t="shared" si="14"/>
        <v>955860.5149999999</v>
      </c>
      <c r="Q99" s="259"/>
    </row>
    <row r="100" spans="1:17" s="214" customFormat="1" hidden="1" x14ac:dyDescent="0.15">
      <c r="A100" s="193"/>
      <c r="B100" s="193"/>
      <c r="C100" s="199"/>
      <c r="D100" s="204"/>
      <c r="E100" s="193"/>
      <c r="F100" s="193"/>
      <c r="G100" s="210"/>
      <c r="H100" s="199"/>
      <c r="I100" s="200"/>
      <c r="J100" s="199"/>
      <c r="K100" s="193"/>
      <c r="L100" s="193"/>
      <c r="M100" s="199"/>
      <c r="N100" s="193"/>
      <c r="O100" s="199">
        <f t="shared" si="13"/>
        <v>57564.514999999927</v>
      </c>
      <c r="P100" s="199">
        <f t="shared" si="14"/>
        <v>955860.5149999999</v>
      </c>
    </row>
    <row r="101" spans="1:17" s="214" customFormat="1" hidden="1" x14ac:dyDescent="0.15">
      <c r="A101" s="193"/>
      <c r="B101" s="193"/>
      <c r="C101" s="199"/>
      <c r="D101" s="204"/>
      <c r="E101" s="193"/>
      <c r="F101" s="193"/>
      <c r="G101" s="210"/>
      <c r="H101" s="199"/>
      <c r="I101" s="200"/>
      <c r="J101" s="199"/>
      <c r="K101" s="193"/>
      <c r="L101" s="193"/>
      <c r="M101" s="199"/>
      <c r="N101" s="193"/>
      <c r="O101" s="199">
        <f t="shared" si="13"/>
        <v>57564.514999999927</v>
      </c>
      <c r="P101" s="199">
        <f t="shared" si="14"/>
        <v>955860.5149999999</v>
      </c>
      <c r="Q101" s="260"/>
    </row>
    <row r="102" spans="1:17" s="214" customFormat="1" hidden="1" x14ac:dyDescent="0.15">
      <c r="A102" s="193"/>
      <c r="B102" s="198"/>
      <c r="C102" s="199"/>
      <c r="D102" s="200"/>
      <c r="E102" s="203"/>
      <c r="F102" s="203"/>
      <c r="G102" s="198"/>
      <c r="H102" s="199"/>
      <c r="I102" s="200"/>
      <c r="J102" s="199"/>
      <c r="K102" s="193"/>
      <c r="L102" s="193"/>
      <c r="M102" s="199"/>
      <c r="N102" s="193"/>
      <c r="O102" s="199">
        <f t="shared" si="13"/>
        <v>57564.514999999927</v>
      </c>
      <c r="P102" s="199">
        <f t="shared" si="14"/>
        <v>955860.5149999999</v>
      </c>
      <c r="Q102" s="260"/>
    </row>
    <row r="103" spans="1:17" s="214" customFormat="1" hidden="1" x14ac:dyDescent="0.15">
      <c r="A103" s="193"/>
      <c r="B103" s="198"/>
      <c r="C103" s="199"/>
      <c r="D103" s="200"/>
      <c r="E103" s="193"/>
      <c r="F103" s="205"/>
      <c r="G103" s="198"/>
      <c r="H103" s="199"/>
      <c r="I103" s="200"/>
      <c r="J103" s="199"/>
      <c r="K103" s="193"/>
      <c r="L103" s="193"/>
      <c r="M103" s="199"/>
      <c r="N103" s="193"/>
      <c r="O103" s="199">
        <f t="shared" si="13"/>
        <v>57564.514999999927</v>
      </c>
      <c r="P103" s="199">
        <f t="shared" si="14"/>
        <v>955860.5149999999</v>
      </c>
      <c r="Q103" s="260"/>
    </row>
    <row r="104" spans="1:17" s="214" customFormat="1" hidden="1" x14ac:dyDescent="0.15">
      <c r="A104" s="193"/>
      <c r="B104" s="198"/>
      <c r="C104" s="199"/>
      <c r="D104" s="200"/>
      <c r="E104" s="193"/>
      <c r="F104" s="205"/>
      <c r="G104" s="198"/>
      <c r="H104" s="199"/>
      <c r="I104" s="204"/>
      <c r="J104" s="199"/>
      <c r="K104" s="193"/>
      <c r="L104" s="193"/>
      <c r="M104" s="199"/>
      <c r="N104" s="193"/>
      <c r="O104" s="199">
        <f t="shared" si="13"/>
        <v>57564.514999999927</v>
      </c>
      <c r="P104" s="199">
        <f t="shared" si="14"/>
        <v>955860.5149999999</v>
      </c>
    </row>
    <row r="105" spans="1:17" s="214" customFormat="1" hidden="1" x14ac:dyDescent="0.15">
      <c r="A105" s="193"/>
      <c r="B105" s="198"/>
      <c r="C105" s="199"/>
      <c r="D105" s="200"/>
      <c r="E105" s="193"/>
      <c r="F105" s="205"/>
      <c r="G105" s="198"/>
      <c r="H105" s="199"/>
      <c r="I105" s="200"/>
      <c r="J105" s="199"/>
      <c r="K105" s="193"/>
      <c r="L105" s="193"/>
      <c r="M105" s="199"/>
      <c r="N105" s="193"/>
      <c r="O105" s="199">
        <f t="shared" si="13"/>
        <v>57564.514999999927</v>
      </c>
      <c r="P105" s="199">
        <f t="shared" si="14"/>
        <v>955860.5149999999</v>
      </c>
    </row>
    <row r="106" spans="1:17" s="214" customFormat="1" hidden="1" x14ac:dyDescent="0.15">
      <c r="A106" s="193"/>
      <c r="B106" s="198"/>
      <c r="C106" s="199"/>
      <c r="D106" s="200"/>
      <c r="E106" s="193"/>
      <c r="F106" s="205"/>
      <c r="G106" s="198"/>
      <c r="H106" s="199"/>
      <c r="I106" s="200"/>
      <c r="J106" s="199"/>
      <c r="K106" s="193"/>
      <c r="L106" s="193"/>
      <c r="M106" s="199"/>
      <c r="N106" s="193"/>
      <c r="O106" s="199">
        <f t="shared" si="13"/>
        <v>57564.514999999927</v>
      </c>
      <c r="P106" s="199">
        <f t="shared" si="14"/>
        <v>955860.5149999999</v>
      </c>
    </row>
    <row r="107" spans="1:17" s="214" customFormat="1" hidden="1" x14ac:dyDescent="0.15">
      <c r="A107" s="193"/>
      <c r="B107" s="198"/>
      <c r="C107" s="199"/>
      <c r="D107" s="204"/>
      <c r="E107" s="193"/>
      <c r="F107" s="205"/>
      <c r="G107" s="198"/>
      <c r="H107" s="199"/>
      <c r="I107" s="204"/>
      <c r="J107" s="199"/>
      <c r="K107" s="207"/>
      <c r="L107" s="193"/>
      <c r="M107" s="199"/>
      <c r="N107" s="193"/>
      <c r="O107" s="199">
        <f t="shared" si="13"/>
        <v>57564.514999999927</v>
      </c>
      <c r="P107" s="199">
        <f t="shared" si="14"/>
        <v>955860.5149999999</v>
      </c>
    </row>
    <row r="108" spans="1:17" s="214" customFormat="1" hidden="1" x14ac:dyDescent="0.15">
      <c r="A108" s="193"/>
      <c r="B108" s="193"/>
      <c r="C108" s="199"/>
      <c r="D108" s="204"/>
      <c r="E108" s="193"/>
      <c r="F108" s="203"/>
      <c r="G108" s="210"/>
      <c r="H108" s="199"/>
      <c r="I108" s="204"/>
      <c r="J108" s="199"/>
      <c r="K108" s="193"/>
      <c r="L108" s="193"/>
      <c r="M108" s="199"/>
      <c r="N108" s="193"/>
      <c r="O108" s="199">
        <f t="shared" si="13"/>
        <v>57564.514999999927</v>
      </c>
      <c r="P108" s="199">
        <f t="shared" si="14"/>
        <v>955860.5149999999</v>
      </c>
    </row>
    <row r="109" spans="1:17" s="214" customFormat="1" hidden="1" x14ac:dyDescent="0.15">
      <c r="A109" s="193"/>
      <c r="B109" s="193"/>
      <c r="C109" s="199"/>
      <c r="D109" s="200"/>
      <c r="E109" s="193"/>
      <c r="F109" s="205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3"/>
        <v>57564.514999999927</v>
      </c>
      <c r="P109" s="199">
        <f t="shared" si="14"/>
        <v>955860.5149999999</v>
      </c>
    </row>
    <row r="110" spans="1:17" s="214" customFormat="1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4"/>
      <c r="J110" s="199"/>
      <c r="K110" s="193"/>
      <c r="L110" s="193"/>
      <c r="M110" s="199"/>
      <c r="N110" s="193"/>
      <c r="O110" s="199">
        <f t="shared" si="13"/>
        <v>57564.514999999927</v>
      </c>
      <c r="P110" s="199">
        <f t="shared" si="14"/>
        <v>955860.5149999999</v>
      </c>
    </row>
    <row r="111" spans="1:17" s="214" customFormat="1" hidden="1" x14ac:dyDescent="0.15">
      <c r="A111" s="193"/>
      <c r="B111" s="193"/>
      <c r="C111" s="199"/>
      <c r="D111" s="204"/>
      <c r="E111" s="193"/>
      <c r="F111" s="203"/>
      <c r="G111" s="210"/>
      <c r="H111" s="199"/>
      <c r="I111" s="204"/>
      <c r="J111" s="199"/>
      <c r="K111" s="193"/>
      <c r="L111" s="193"/>
      <c r="M111" s="199"/>
      <c r="N111" s="193"/>
      <c r="O111" s="199">
        <f t="shared" si="13"/>
        <v>57564.514999999927</v>
      </c>
      <c r="P111" s="199">
        <f t="shared" si="14"/>
        <v>955860.5149999999</v>
      </c>
    </row>
    <row r="112" spans="1:17" s="214" customFormat="1" hidden="1" x14ac:dyDescent="0.15">
      <c r="A112" s="193"/>
      <c r="B112" s="193"/>
      <c r="C112" s="199"/>
      <c r="D112" s="204"/>
      <c r="E112" s="193"/>
      <c r="F112" s="193"/>
      <c r="G112" s="198"/>
      <c r="H112" s="199"/>
      <c r="I112" s="204"/>
      <c r="J112" s="199"/>
      <c r="K112" s="193"/>
      <c r="L112" s="193"/>
      <c r="M112" s="199"/>
      <c r="N112" s="193"/>
      <c r="O112" s="199">
        <f t="shared" si="13"/>
        <v>57564.514999999927</v>
      </c>
      <c r="P112" s="199">
        <f t="shared" si="14"/>
        <v>955860.5149999999</v>
      </c>
    </row>
    <row r="113" spans="1:16" s="214" customFormat="1" hidden="1" x14ac:dyDescent="0.15">
      <c r="A113" s="193"/>
      <c r="B113" s="193"/>
      <c r="C113" s="199"/>
      <c r="D113" s="200"/>
      <c r="E113" s="193"/>
      <c r="F113" s="193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13"/>
        <v>57564.514999999927</v>
      </c>
      <c r="P113" s="199">
        <f t="shared" si="14"/>
        <v>955860.5149999999</v>
      </c>
    </row>
    <row r="114" spans="1:16" s="214" customFormat="1" hidden="1" x14ac:dyDescent="0.15">
      <c r="A114" s="193"/>
      <c r="B114" s="193"/>
      <c r="C114" s="199"/>
      <c r="D114" s="204"/>
      <c r="E114" s="193"/>
      <c r="F114" s="203"/>
      <c r="G114" s="215"/>
      <c r="H114" s="199"/>
      <c r="I114" s="204"/>
      <c r="J114" s="199"/>
      <c r="K114" s="193"/>
      <c r="L114" s="193"/>
      <c r="M114" s="199"/>
      <c r="N114" s="193"/>
      <c r="O114" s="199">
        <f t="shared" si="13"/>
        <v>57564.514999999927</v>
      </c>
      <c r="P114" s="199">
        <f t="shared" si="14"/>
        <v>955860.5149999999</v>
      </c>
    </row>
    <row r="115" spans="1:16" s="214" customFormat="1" hidden="1" x14ac:dyDescent="0.15">
      <c r="A115" s="193"/>
      <c r="B115" s="193"/>
      <c r="C115" s="199"/>
      <c r="D115" s="200"/>
      <c r="E115" s="193"/>
      <c r="F115" s="193"/>
      <c r="G115" s="198"/>
      <c r="H115" s="199"/>
      <c r="I115" s="204"/>
      <c r="J115" s="199"/>
      <c r="K115" s="207"/>
      <c r="L115" s="193"/>
      <c r="M115" s="199"/>
      <c r="N115" s="193"/>
      <c r="O115" s="199">
        <f t="shared" si="13"/>
        <v>57564.514999999927</v>
      </c>
      <c r="P115" s="199">
        <f t="shared" si="14"/>
        <v>955860.5149999999</v>
      </c>
    </row>
    <row r="116" spans="1:16" s="214" customFormat="1" hidden="1" x14ac:dyDescent="0.15">
      <c r="A116" s="193"/>
      <c r="B116" s="193"/>
      <c r="C116" s="199"/>
      <c r="D116" s="204"/>
      <c r="E116" s="193"/>
      <c r="F116" s="193"/>
      <c r="G116" s="198"/>
      <c r="H116" s="199"/>
      <c r="I116" s="204"/>
      <c r="J116" s="199"/>
      <c r="K116" s="193"/>
      <c r="L116" s="193"/>
      <c r="M116" s="199"/>
      <c r="N116" s="193"/>
      <c r="O116" s="199">
        <f t="shared" si="13"/>
        <v>57564.514999999927</v>
      </c>
      <c r="P116" s="199">
        <f t="shared" si="14"/>
        <v>955860.5149999999</v>
      </c>
    </row>
    <row r="117" spans="1:16" s="214" customFormat="1" hidden="1" x14ac:dyDescent="0.15">
      <c r="A117" s="193"/>
      <c r="B117" s="193"/>
      <c r="C117" s="199"/>
      <c r="D117" s="204"/>
      <c r="E117" s="193"/>
      <c r="F117" s="193"/>
      <c r="G117" s="198"/>
      <c r="H117" s="199"/>
      <c r="I117" s="204"/>
      <c r="J117" s="199"/>
      <c r="K117" s="193"/>
      <c r="L117" s="193"/>
      <c r="M117" s="199"/>
      <c r="N117" s="193"/>
      <c r="O117" s="199">
        <f t="shared" si="13"/>
        <v>57564.514999999927</v>
      </c>
      <c r="P117" s="199">
        <f t="shared" si="14"/>
        <v>955860.5149999999</v>
      </c>
    </row>
    <row r="118" spans="1:16" s="214" customFormat="1" hidden="1" x14ac:dyDescent="0.15">
      <c r="A118" s="193"/>
      <c r="B118" s="193"/>
      <c r="C118" s="199"/>
      <c r="D118" s="200"/>
      <c r="E118" s="193"/>
      <c r="F118" s="193"/>
      <c r="G118" s="198"/>
      <c r="H118" s="199"/>
      <c r="I118" s="204"/>
      <c r="J118" s="199"/>
      <c r="K118" s="207"/>
      <c r="L118" s="193"/>
      <c r="M118" s="199"/>
      <c r="N118" s="193"/>
      <c r="O118" s="199">
        <f t="shared" si="13"/>
        <v>57564.514999999927</v>
      </c>
      <c r="P118" s="199">
        <f t="shared" si="14"/>
        <v>955860.5149999999</v>
      </c>
    </row>
    <row r="119" spans="1:16" s="214" customFormat="1" hidden="1" x14ac:dyDescent="0.15">
      <c r="A119" s="193"/>
      <c r="B119" s="193"/>
      <c r="C119" s="199"/>
      <c r="D119" s="204"/>
      <c r="E119" s="193"/>
      <c r="F119" s="203"/>
      <c r="G119" s="210"/>
      <c r="H119" s="199"/>
      <c r="I119" s="204"/>
      <c r="J119" s="199"/>
      <c r="K119" s="193"/>
      <c r="L119" s="193"/>
      <c r="M119" s="199"/>
      <c r="N119" s="193"/>
      <c r="O119" s="199">
        <f t="shared" si="13"/>
        <v>57564.514999999927</v>
      </c>
      <c r="P119" s="199">
        <f t="shared" si="14"/>
        <v>955860.5149999999</v>
      </c>
    </row>
    <row r="120" spans="1:16" s="214" customFormat="1" hidden="1" x14ac:dyDescent="0.15">
      <c r="A120" s="193"/>
      <c r="B120" s="193"/>
      <c r="C120" s="199"/>
      <c r="D120" s="204"/>
      <c r="E120" s="193"/>
      <c r="F120" s="193"/>
      <c r="G120" s="198"/>
      <c r="H120" s="199"/>
      <c r="I120" s="204"/>
      <c r="J120" s="199"/>
      <c r="K120" s="205"/>
      <c r="L120" s="193"/>
      <c r="M120" s="199"/>
      <c r="N120" s="193"/>
      <c r="O120" s="199">
        <f t="shared" si="13"/>
        <v>57564.514999999927</v>
      </c>
      <c r="P120" s="199">
        <f t="shared" si="14"/>
        <v>955860.5149999999</v>
      </c>
    </row>
    <row r="121" spans="1:16" s="214" customFormat="1" hidden="1" x14ac:dyDescent="0.15">
      <c r="A121" s="193"/>
      <c r="B121" s="193"/>
      <c r="C121" s="199"/>
      <c r="D121" s="204"/>
      <c r="E121" s="193"/>
      <c r="F121" s="193"/>
      <c r="G121" s="198"/>
      <c r="H121" s="199"/>
      <c r="I121" s="204"/>
      <c r="J121" s="199"/>
      <c r="K121" s="205"/>
      <c r="L121" s="193"/>
      <c r="M121" s="199"/>
      <c r="N121" s="193"/>
      <c r="O121" s="199">
        <f t="shared" si="13"/>
        <v>57564.514999999927</v>
      </c>
      <c r="P121" s="199">
        <f t="shared" si="14"/>
        <v>955860.5149999999</v>
      </c>
    </row>
    <row r="122" spans="1:16" s="214" customFormat="1" hidden="1" x14ac:dyDescent="0.15">
      <c r="A122" s="193"/>
      <c r="B122" s="193"/>
      <c r="C122" s="199"/>
      <c r="D122" s="204"/>
      <c r="E122" s="193"/>
      <c r="F122" s="193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13"/>
        <v>57564.514999999927</v>
      </c>
      <c r="P122" s="199">
        <f t="shared" si="14"/>
        <v>955860.5149999999</v>
      </c>
    </row>
    <row r="123" spans="1:16" s="214" customFormat="1" hidden="1" x14ac:dyDescent="0.15">
      <c r="A123" s="193"/>
      <c r="B123" s="193"/>
      <c r="C123" s="199"/>
      <c r="D123" s="204"/>
      <c r="E123" s="193"/>
      <c r="F123" s="205"/>
      <c r="G123" s="198"/>
      <c r="H123" s="199"/>
      <c r="I123" s="204"/>
      <c r="J123" s="199"/>
      <c r="K123" s="193"/>
      <c r="L123" s="193"/>
      <c r="M123" s="199"/>
      <c r="N123" s="193"/>
      <c r="O123" s="199">
        <f t="shared" si="13"/>
        <v>57564.514999999927</v>
      </c>
      <c r="P123" s="199">
        <f t="shared" si="14"/>
        <v>955860.5149999999</v>
      </c>
    </row>
    <row r="124" spans="1:16" s="214" customFormat="1" hidden="1" x14ac:dyDescent="0.15">
      <c r="A124" s="193"/>
      <c r="B124" s="193"/>
      <c r="C124" s="199"/>
      <c r="D124" s="200"/>
      <c r="E124" s="193"/>
      <c r="F124" s="205"/>
      <c r="G124" s="198"/>
      <c r="H124" s="199"/>
      <c r="I124" s="204"/>
      <c r="J124" s="199"/>
      <c r="K124" s="193"/>
      <c r="L124" s="193"/>
      <c r="M124" s="199"/>
      <c r="N124" s="193"/>
      <c r="O124" s="199">
        <f t="shared" si="13"/>
        <v>57564.514999999927</v>
      </c>
      <c r="P124" s="199">
        <f t="shared" si="14"/>
        <v>955860.5149999999</v>
      </c>
    </row>
    <row r="125" spans="1:16" s="214" customFormat="1" hidden="1" x14ac:dyDescent="0.15">
      <c r="A125" s="193"/>
      <c r="B125" s="193"/>
      <c r="C125" s="199"/>
      <c r="D125" s="204"/>
      <c r="E125" s="193"/>
      <c r="F125" s="203"/>
      <c r="G125" s="198"/>
      <c r="H125" s="199"/>
      <c r="I125" s="204"/>
      <c r="J125" s="199"/>
      <c r="K125" s="193"/>
      <c r="L125" s="193"/>
      <c r="M125" s="199"/>
      <c r="N125" s="193"/>
      <c r="O125" s="199">
        <f t="shared" si="13"/>
        <v>57564.514999999927</v>
      </c>
      <c r="P125" s="199">
        <f t="shared" si="14"/>
        <v>955860.5149999999</v>
      </c>
    </row>
    <row r="126" spans="1:16" s="214" customFormat="1" hidden="1" x14ac:dyDescent="0.15">
      <c r="A126" s="193"/>
      <c r="B126" s="193"/>
      <c r="C126" s="199"/>
      <c r="D126" s="204"/>
      <c r="E126" s="193"/>
      <c r="F126" s="193"/>
      <c r="G126" s="198"/>
      <c r="H126" s="199"/>
      <c r="I126" s="204"/>
      <c r="J126" s="199"/>
      <c r="K126" s="193"/>
      <c r="L126" s="193"/>
      <c r="M126" s="199"/>
      <c r="N126" s="193"/>
      <c r="O126" s="199">
        <f t="shared" si="13"/>
        <v>57564.514999999927</v>
      </c>
      <c r="P126" s="199">
        <f t="shared" si="14"/>
        <v>955860.5149999999</v>
      </c>
    </row>
    <row r="127" spans="1:16" s="214" customFormat="1" hidden="1" x14ac:dyDescent="0.15">
      <c r="A127" s="193"/>
      <c r="B127" s="193"/>
      <c r="C127" s="199"/>
      <c r="D127" s="200"/>
      <c r="E127" s="193"/>
      <c r="F127" s="193"/>
      <c r="G127" s="198"/>
      <c r="H127" s="199"/>
      <c r="I127" s="204"/>
      <c r="J127" s="199"/>
      <c r="K127" s="193"/>
      <c r="L127" s="193"/>
      <c r="M127" s="199"/>
      <c r="N127" s="193"/>
      <c r="O127" s="199">
        <f t="shared" si="13"/>
        <v>57564.514999999927</v>
      </c>
      <c r="P127" s="199">
        <f t="shared" si="14"/>
        <v>955860.5149999999</v>
      </c>
    </row>
    <row r="128" spans="1:16" s="214" customFormat="1" hidden="1" x14ac:dyDescent="0.15">
      <c r="A128" s="193"/>
      <c r="B128" s="193"/>
      <c r="C128" s="199"/>
      <c r="D128" s="200"/>
      <c r="E128" s="193"/>
      <c r="F128" s="203"/>
      <c r="G128" s="215"/>
      <c r="H128" s="199"/>
      <c r="I128" s="204"/>
      <c r="J128" s="199"/>
      <c r="K128" s="193"/>
      <c r="L128" s="193"/>
      <c r="M128" s="199"/>
      <c r="N128" s="193"/>
      <c r="O128" s="199">
        <f t="shared" si="13"/>
        <v>57564.514999999927</v>
      </c>
      <c r="P128" s="199">
        <f t="shared" si="14"/>
        <v>955860.5149999999</v>
      </c>
    </row>
    <row r="129" spans="1:16" s="214" customFormat="1" hidden="1" x14ac:dyDescent="0.15">
      <c r="A129" s="193"/>
      <c r="B129" s="193"/>
      <c r="C129" s="199"/>
      <c r="D129" s="200"/>
      <c r="E129" s="193"/>
      <c r="F129" s="203"/>
      <c r="G129" s="215"/>
      <c r="H129" s="199"/>
      <c r="I129" s="200"/>
      <c r="J129" s="199"/>
      <c r="K129" s="193"/>
      <c r="L129" s="193"/>
      <c r="M129" s="199"/>
      <c r="N129" s="193"/>
      <c r="O129" s="199">
        <f t="shared" si="13"/>
        <v>57564.514999999927</v>
      </c>
      <c r="P129" s="199">
        <f t="shared" si="14"/>
        <v>955860.5149999999</v>
      </c>
    </row>
    <row r="130" spans="1:16" hidden="1" x14ac:dyDescent="0.15">
      <c r="A130" s="193"/>
      <c r="B130" s="193"/>
      <c r="C130" s="199"/>
      <c r="D130" s="204"/>
      <c r="E130" s="193"/>
      <c r="F130" s="205"/>
      <c r="G130" s="198"/>
      <c r="H130" s="199"/>
      <c r="I130" s="204"/>
      <c r="J130" s="199"/>
      <c r="K130" s="193"/>
      <c r="L130" s="193"/>
      <c r="M130" s="199"/>
      <c r="N130" s="193"/>
      <c r="O130" s="199">
        <f t="shared" si="13"/>
        <v>57564.514999999927</v>
      </c>
      <c r="P130" s="199">
        <f t="shared" si="14"/>
        <v>955860.5149999999</v>
      </c>
    </row>
    <row r="131" spans="1:16" hidden="1" x14ac:dyDescent="0.15">
      <c r="A131" s="193"/>
      <c r="B131" s="193"/>
      <c r="C131" s="199"/>
      <c r="D131" s="204"/>
      <c r="E131" s="193"/>
      <c r="F131" s="205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3"/>
        <v>57564.514999999927</v>
      </c>
      <c r="P131" s="199">
        <f t="shared" si="14"/>
        <v>955860.5149999999</v>
      </c>
    </row>
    <row r="132" spans="1:16" hidden="1" x14ac:dyDescent="0.15">
      <c r="A132" s="193"/>
      <c r="B132" s="193"/>
      <c r="C132" s="199"/>
      <c r="D132" s="204"/>
      <c r="E132" s="193"/>
      <c r="F132" s="203"/>
      <c r="G132" s="198"/>
      <c r="H132" s="199"/>
      <c r="I132" s="204"/>
      <c r="J132" s="199"/>
      <c r="K132" s="193"/>
      <c r="L132" s="193"/>
      <c r="M132" s="199"/>
      <c r="N132" s="193"/>
      <c r="O132" s="199">
        <f t="shared" si="13"/>
        <v>57564.514999999927</v>
      </c>
      <c r="P132" s="199">
        <f t="shared" si="14"/>
        <v>955860.5149999999</v>
      </c>
    </row>
    <row r="133" spans="1:16" hidden="1" x14ac:dyDescent="0.15">
      <c r="A133" s="193"/>
      <c r="B133" s="193"/>
      <c r="C133" s="199"/>
      <c r="D133" s="200"/>
      <c r="E133" s="193"/>
      <c r="F133" s="193"/>
      <c r="G133" s="210"/>
      <c r="H133" s="199"/>
      <c r="I133" s="204"/>
      <c r="J133" s="199"/>
      <c r="K133" s="193"/>
      <c r="L133" s="193"/>
      <c r="M133" s="199"/>
      <c r="N133" s="193"/>
      <c r="O133" s="199">
        <f t="shared" si="13"/>
        <v>57564.514999999927</v>
      </c>
      <c r="P133" s="199">
        <f t="shared" si="14"/>
        <v>955860.5149999999</v>
      </c>
    </row>
    <row r="134" spans="1:16" hidden="1" x14ac:dyDescent="0.15">
      <c r="A134" s="193"/>
      <c r="B134" s="193"/>
      <c r="C134" s="199"/>
      <c r="D134" s="204"/>
      <c r="E134" s="193"/>
      <c r="F134" s="193"/>
      <c r="G134" s="210"/>
      <c r="H134" s="199"/>
      <c r="I134" s="204"/>
      <c r="J134" s="199"/>
      <c r="K134" s="193"/>
      <c r="L134" s="193"/>
      <c r="M134" s="199"/>
      <c r="N134" s="193"/>
      <c r="O134" s="199">
        <f t="shared" si="13"/>
        <v>57564.514999999927</v>
      </c>
      <c r="P134" s="199">
        <f t="shared" si="14"/>
        <v>955860.5149999999</v>
      </c>
    </row>
    <row r="135" spans="1:16" hidden="1" x14ac:dyDescent="0.15">
      <c r="A135" s="193"/>
      <c r="B135" s="193"/>
      <c r="C135" s="199"/>
      <c r="D135" s="200"/>
      <c r="E135" s="193"/>
      <c r="F135" s="203"/>
      <c r="G135" s="198"/>
      <c r="H135" s="199"/>
      <c r="I135" s="204"/>
      <c r="J135" s="199"/>
      <c r="K135" s="193"/>
      <c r="L135" s="193"/>
      <c r="M135" s="199"/>
      <c r="N135" s="193"/>
      <c r="O135" s="199">
        <f t="shared" si="13"/>
        <v>57564.514999999927</v>
      </c>
      <c r="P135" s="199">
        <f t="shared" si="14"/>
        <v>955860.5149999999</v>
      </c>
    </row>
    <row r="136" spans="1:16" hidden="1" x14ac:dyDescent="0.15">
      <c r="A136" s="193"/>
      <c r="B136" s="193"/>
      <c r="C136" s="199"/>
      <c r="D136" s="204"/>
      <c r="E136" s="193"/>
      <c r="F136" s="193"/>
      <c r="G136" s="210"/>
      <c r="H136" s="199"/>
      <c r="I136" s="204"/>
      <c r="J136" s="199"/>
      <c r="K136" s="211"/>
      <c r="L136" s="193"/>
      <c r="M136" s="199"/>
      <c r="N136" s="193"/>
      <c r="O136" s="199">
        <f t="shared" si="13"/>
        <v>57564.514999999927</v>
      </c>
      <c r="P136" s="199">
        <f t="shared" si="14"/>
        <v>955860.5149999999</v>
      </c>
    </row>
    <row r="137" spans="1:16" hidden="1" x14ac:dyDescent="0.15">
      <c r="A137" s="193"/>
      <c r="B137" s="193"/>
      <c r="C137" s="199"/>
      <c r="D137" s="200"/>
      <c r="E137" s="193"/>
      <c r="F137" s="193"/>
      <c r="G137" s="216"/>
      <c r="H137" s="199"/>
      <c r="I137" s="204"/>
      <c r="J137" s="199"/>
      <c r="K137" s="193"/>
      <c r="L137" s="193"/>
      <c r="M137" s="199"/>
      <c r="N137" s="193"/>
      <c r="O137" s="199">
        <f t="shared" si="13"/>
        <v>57564.514999999927</v>
      </c>
      <c r="P137" s="199">
        <f t="shared" si="14"/>
        <v>955860.5149999999</v>
      </c>
    </row>
    <row r="138" spans="1:16" hidden="1" x14ac:dyDescent="0.15">
      <c r="A138" s="193"/>
      <c r="B138" s="193"/>
      <c r="C138" s="199"/>
      <c r="D138" s="204"/>
      <c r="E138" s="193"/>
      <c r="F138" s="203"/>
      <c r="G138" s="215"/>
      <c r="H138" s="199"/>
      <c r="I138" s="204"/>
      <c r="J138" s="199"/>
      <c r="K138" s="193"/>
      <c r="L138" s="193"/>
      <c r="M138" s="199"/>
      <c r="N138" s="193"/>
      <c r="O138" s="199">
        <f t="shared" si="13"/>
        <v>57564.514999999927</v>
      </c>
      <c r="P138" s="199">
        <f t="shared" si="14"/>
        <v>955860.5149999999</v>
      </c>
    </row>
    <row r="139" spans="1:16" hidden="1" x14ac:dyDescent="0.15">
      <c r="A139" s="193"/>
      <c r="B139" s="193"/>
      <c r="C139" s="199"/>
      <c r="D139" s="204"/>
      <c r="E139" s="193"/>
      <c r="F139" s="193"/>
      <c r="G139" s="210"/>
      <c r="H139" s="199"/>
      <c r="I139" s="204"/>
      <c r="J139" s="199"/>
      <c r="K139" s="193"/>
      <c r="L139" s="193"/>
      <c r="M139" s="199"/>
      <c r="N139" s="193"/>
      <c r="O139" s="199">
        <f t="shared" si="13"/>
        <v>57564.514999999927</v>
      </c>
      <c r="P139" s="199">
        <f t="shared" si="14"/>
        <v>955860.5149999999</v>
      </c>
    </row>
    <row r="140" spans="1:16" hidden="1" x14ac:dyDescent="0.15">
      <c r="A140" s="193"/>
      <c r="B140" s="193"/>
      <c r="C140" s="199"/>
      <c r="D140" s="204"/>
      <c r="E140" s="193"/>
      <c r="F140" s="193"/>
      <c r="G140" s="210"/>
      <c r="H140" s="199"/>
      <c r="I140" s="204"/>
      <c r="J140" s="199"/>
      <c r="K140" s="193"/>
      <c r="L140" s="193"/>
      <c r="M140" s="199"/>
      <c r="N140" s="193"/>
      <c r="O140" s="199">
        <f t="shared" si="13"/>
        <v>57564.514999999927</v>
      </c>
      <c r="P140" s="199">
        <f t="shared" si="14"/>
        <v>955860.5149999999</v>
      </c>
    </row>
    <row r="141" spans="1:16" hidden="1" x14ac:dyDescent="0.15">
      <c r="A141" s="193"/>
      <c r="B141" s="193"/>
      <c r="C141" s="199"/>
      <c r="D141" s="204"/>
      <c r="E141" s="193"/>
      <c r="F141" s="203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13"/>
        <v>57564.514999999927</v>
      </c>
      <c r="P141" s="199">
        <f t="shared" si="14"/>
        <v>955860.5149999999</v>
      </c>
    </row>
    <row r="142" spans="1:16" hidden="1" x14ac:dyDescent="0.15">
      <c r="A142" s="193"/>
      <c r="B142" s="193"/>
      <c r="C142" s="199"/>
      <c r="D142" s="200"/>
      <c r="E142" s="193"/>
      <c r="F142" s="193"/>
      <c r="G142" s="210"/>
      <c r="H142" s="199"/>
      <c r="I142" s="204"/>
      <c r="J142" s="199"/>
      <c r="K142" s="193"/>
      <c r="L142" s="193"/>
      <c r="M142" s="199"/>
      <c r="N142" s="193"/>
      <c r="O142" s="199">
        <f t="shared" si="13"/>
        <v>57564.514999999927</v>
      </c>
      <c r="P142" s="199">
        <f t="shared" si="14"/>
        <v>955860.5149999999</v>
      </c>
    </row>
    <row r="143" spans="1:16" hidden="1" x14ac:dyDescent="0.15">
      <c r="A143" s="193"/>
      <c r="B143" s="193"/>
      <c r="C143" s="199"/>
      <c r="D143" s="204"/>
      <c r="E143" s="193"/>
      <c r="F143" s="193"/>
      <c r="G143" s="210"/>
      <c r="H143" s="199"/>
      <c r="I143" s="204"/>
      <c r="J143" s="199"/>
      <c r="K143" s="211"/>
      <c r="L143" s="193"/>
      <c r="M143" s="199"/>
      <c r="N143" s="193"/>
      <c r="O143" s="199">
        <f t="shared" si="13"/>
        <v>57564.514999999927</v>
      </c>
      <c r="P143" s="199">
        <f t="shared" si="14"/>
        <v>955860.5149999999</v>
      </c>
    </row>
    <row r="144" spans="1:16" hidden="1" x14ac:dyDescent="0.15">
      <c r="A144" s="193"/>
      <c r="B144" s="193"/>
      <c r="C144" s="199"/>
      <c r="D144" s="204"/>
      <c r="E144" s="193"/>
      <c r="F144" s="193"/>
      <c r="G144" s="210"/>
      <c r="H144" s="199"/>
      <c r="I144" s="204"/>
      <c r="J144" s="199"/>
      <c r="K144" s="211"/>
      <c r="L144" s="193"/>
      <c r="M144" s="199"/>
      <c r="N144" s="193"/>
      <c r="O144" s="199">
        <f t="shared" ref="O144:O195" si="15">+O143-J144-M144</f>
        <v>57564.514999999927</v>
      </c>
      <c r="P144" s="199">
        <f t="shared" ref="P144:P195" si="16">P143+H144-J144-M144</f>
        <v>955860.5149999999</v>
      </c>
    </row>
    <row r="145" spans="1:16" hidden="1" x14ac:dyDescent="0.15">
      <c r="A145" s="193"/>
      <c r="B145" s="193"/>
      <c r="C145" s="199"/>
      <c r="D145" s="200"/>
      <c r="E145" s="193"/>
      <c r="F145" s="205"/>
      <c r="G145" s="198"/>
      <c r="H145" s="199"/>
      <c r="I145" s="204"/>
      <c r="J145" s="199"/>
      <c r="K145" s="193"/>
      <c r="L145" s="193"/>
      <c r="M145" s="199"/>
      <c r="N145" s="193"/>
      <c r="O145" s="199">
        <f t="shared" si="15"/>
        <v>57564.514999999927</v>
      </c>
      <c r="P145" s="199">
        <f t="shared" si="16"/>
        <v>955860.5149999999</v>
      </c>
    </row>
    <row r="146" spans="1:16" hidden="1" x14ac:dyDescent="0.15">
      <c r="A146" s="193"/>
      <c r="B146" s="193"/>
      <c r="C146" s="199"/>
      <c r="D146" s="204"/>
      <c r="E146" s="193"/>
      <c r="F146" s="205"/>
      <c r="G146" s="198"/>
      <c r="H146" s="199"/>
      <c r="I146" s="204"/>
      <c r="J146" s="199"/>
      <c r="K146" s="193"/>
      <c r="L146" s="193"/>
      <c r="M146" s="199"/>
      <c r="N146" s="193"/>
      <c r="O146" s="199">
        <f t="shared" si="15"/>
        <v>57564.514999999927</v>
      </c>
      <c r="P146" s="199">
        <f t="shared" si="16"/>
        <v>955860.5149999999</v>
      </c>
    </row>
    <row r="147" spans="1:16" hidden="1" x14ac:dyDescent="0.15">
      <c r="A147" s="193"/>
      <c r="B147" s="193"/>
      <c r="C147" s="199"/>
      <c r="D147" s="204"/>
      <c r="E147" s="193"/>
      <c r="F147" s="205"/>
      <c r="G147" s="198"/>
      <c r="H147" s="199"/>
      <c r="I147" s="204"/>
      <c r="J147" s="199"/>
      <c r="K147" s="193"/>
      <c r="L147" s="193"/>
      <c r="M147" s="199"/>
      <c r="N147" s="193"/>
      <c r="O147" s="199">
        <f t="shared" si="15"/>
        <v>57564.514999999927</v>
      </c>
      <c r="P147" s="199">
        <f t="shared" si="16"/>
        <v>955860.5149999999</v>
      </c>
    </row>
    <row r="148" spans="1:16" hidden="1" x14ac:dyDescent="0.15">
      <c r="A148" s="193"/>
      <c r="B148" s="193"/>
      <c r="C148" s="199"/>
      <c r="D148" s="204"/>
      <c r="E148" s="193"/>
      <c r="F148" s="205"/>
      <c r="G148" s="198"/>
      <c r="H148" s="199"/>
      <c r="I148" s="204"/>
      <c r="J148" s="199"/>
      <c r="K148" s="193"/>
      <c r="L148" s="193"/>
      <c r="M148" s="199"/>
      <c r="N148" s="193"/>
      <c r="O148" s="199">
        <f t="shared" si="15"/>
        <v>57564.514999999927</v>
      </c>
      <c r="P148" s="199">
        <f t="shared" si="16"/>
        <v>955860.5149999999</v>
      </c>
    </row>
    <row r="149" spans="1:16" hidden="1" x14ac:dyDescent="0.15">
      <c r="A149" s="193"/>
      <c r="B149" s="193"/>
      <c r="C149" s="199"/>
      <c r="D149" s="204"/>
      <c r="E149" s="193"/>
      <c r="F149" s="205"/>
      <c r="G149" s="198"/>
      <c r="H149" s="199"/>
      <c r="I149" s="200"/>
      <c r="J149" s="199"/>
      <c r="K149" s="193"/>
      <c r="L149" s="193"/>
      <c r="M149" s="199"/>
      <c r="N149" s="193"/>
      <c r="O149" s="199">
        <f t="shared" si="15"/>
        <v>57564.514999999927</v>
      </c>
      <c r="P149" s="199">
        <f t="shared" si="16"/>
        <v>955860.5149999999</v>
      </c>
    </row>
    <row r="150" spans="1:16" hidden="1" x14ac:dyDescent="0.15">
      <c r="A150" s="193"/>
      <c r="B150" s="193"/>
      <c r="C150" s="199"/>
      <c r="D150" s="204"/>
      <c r="E150" s="193"/>
      <c r="F150" s="205"/>
      <c r="G150" s="198"/>
      <c r="H150" s="199"/>
      <c r="I150" s="204"/>
      <c r="J150" s="199"/>
      <c r="K150" s="193"/>
      <c r="L150" s="193"/>
      <c r="M150" s="199"/>
      <c r="N150" s="193"/>
      <c r="O150" s="199">
        <f t="shared" si="15"/>
        <v>57564.514999999927</v>
      </c>
      <c r="P150" s="199">
        <f t="shared" si="16"/>
        <v>955860.5149999999</v>
      </c>
    </row>
    <row r="151" spans="1:16" hidden="1" x14ac:dyDescent="0.15">
      <c r="A151" s="193"/>
      <c r="B151" s="193"/>
      <c r="C151" s="199"/>
      <c r="D151" s="204"/>
      <c r="E151" s="193"/>
      <c r="F151" s="217"/>
      <c r="G151" s="198"/>
      <c r="H151" s="199"/>
      <c r="I151" s="204"/>
      <c r="J151" s="199"/>
      <c r="K151" s="193"/>
      <c r="L151" s="193"/>
      <c r="M151" s="199"/>
      <c r="N151" s="193"/>
      <c r="O151" s="199">
        <f t="shared" si="15"/>
        <v>57564.514999999927</v>
      </c>
      <c r="P151" s="199">
        <f t="shared" si="16"/>
        <v>955860.5149999999</v>
      </c>
    </row>
    <row r="152" spans="1:16" hidden="1" x14ac:dyDescent="0.15">
      <c r="A152" s="193"/>
      <c r="B152" s="193"/>
      <c r="C152" s="199"/>
      <c r="D152" s="204"/>
      <c r="E152" s="193"/>
      <c r="F152" s="217"/>
      <c r="G152" s="198"/>
      <c r="H152" s="199"/>
      <c r="I152" s="200"/>
      <c r="J152" s="199"/>
      <c r="K152" s="193"/>
      <c r="L152" s="193"/>
      <c r="M152" s="199"/>
      <c r="N152" s="193"/>
      <c r="O152" s="199">
        <f t="shared" si="15"/>
        <v>57564.514999999927</v>
      </c>
      <c r="P152" s="199">
        <f t="shared" si="16"/>
        <v>955860.5149999999</v>
      </c>
    </row>
    <row r="153" spans="1:16" hidden="1" x14ac:dyDescent="0.15">
      <c r="A153" s="193"/>
      <c r="B153" s="193"/>
      <c r="C153" s="199"/>
      <c r="D153" s="204"/>
      <c r="E153" s="193"/>
      <c r="F153" s="205"/>
      <c r="G153" s="198"/>
      <c r="H153" s="199"/>
      <c r="I153" s="204"/>
      <c r="J153" s="199"/>
      <c r="K153" s="193"/>
      <c r="L153" s="193"/>
      <c r="M153" s="199"/>
      <c r="N153" s="193"/>
      <c r="O153" s="199">
        <f t="shared" si="15"/>
        <v>57564.514999999927</v>
      </c>
      <c r="P153" s="199">
        <f t="shared" si="16"/>
        <v>955860.5149999999</v>
      </c>
    </row>
    <row r="154" spans="1:16" hidden="1" x14ac:dyDescent="0.15">
      <c r="A154" s="193"/>
      <c r="B154" s="193"/>
      <c r="C154" s="199"/>
      <c r="D154" s="200"/>
      <c r="E154" s="193"/>
      <c r="F154" s="203"/>
      <c r="G154" s="215"/>
      <c r="H154" s="199"/>
      <c r="I154" s="204"/>
      <c r="J154" s="199"/>
      <c r="K154" s="193"/>
      <c r="L154" s="193"/>
      <c r="M154" s="199"/>
      <c r="N154" s="193"/>
      <c r="O154" s="199">
        <f t="shared" si="15"/>
        <v>57564.514999999927</v>
      </c>
      <c r="P154" s="199">
        <f t="shared" si="16"/>
        <v>955860.5149999999</v>
      </c>
    </row>
    <row r="155" spans="1:16" hidden="1" x14ac:dyDescent="0.15">
      <c r="A155" s="193"/>
      <c r="B155" s="193"/>
      <c r="C155" s="199"/>
      <c r="D155" s="204"/>
      <c r="E155" s="193"/>
      <c r="F155" s="203"/>
      <c r="G155" s="215"/>
      <c r="H155" s="199"/>
      <c r="I155" s="204"/>
      <c r="J155" s="199"/>
      <c r="K155" s="193"/>
      <c r="L155" s="193"/>
      <c r="M155" s="199"/>
      <c r="N155" s="193"/>
      <c r="O155" s="199">
        <f t="shared" si="15"/>
        <v>57564.514999999927</v>
      </c>
      <c r="P155" s="199">
        <f t="shared" si="16"/>
        <v>955860.5149999999</v>
      </c>
    </row>
    <row r="156" spans="1:16" hidden="1" x14ac:dyDescent="0.15">
      <c r="A156" s="193"/>
      <c r="B156" s="193"/>
      <c r="C156" s="199"/>
      <c r="D156" s="204"/>
      <c r="E156" s="193"/>
      <c r="F156" s="203"/>
      <c r="G156" s="215"/>
      <c r="H156" s="199"/>
      <c r="I156" s="204"/>
      <c r="J156" s="199"/>
      <c r="K156" s="193"/>
      <c r="L156" s="193"/>
      <c r="M156" s="199"/>
      <c r="N156" s="193"/>
      <c r="O156" s="199">
        <f t="shared" si="15"/>
        <v>57564.514999999927</v>
      </c>
      <c r="P156" s="199">
        <f t="shared" si="16"/>
        <v>955860.5149999999</v>
      </c>
    </row>
    <row r="157" spans="1:16" hidden="1" x14ac:dyDescent="0.15">
      <c r="A157" s="193"/>
      <c r="B157" s="193"/>
      <c r="C157" s="199"/>
      <c r="D157" s="204"/>
      <c r="E157" s="193"/>
      <c r="F157" s="203"/>
      <c r="G157" s="215"/>
      <c r="H157" s="199"/>
      <c r="I157" s="204"/>
      <c r="J157" s="199"/>
      <c r="K157" s="193"/>
      <c r="L157" s="193"/>
      <c r="M157" s="199"/>
      <c r="N157" s="193"/>
      <c r="O157" s="199">
        <f t="shared" si="15"/>
        <v>57564.514999999927</v>
      </c>
      <c r="P157" s="199">
        <f t="shared" si="16"/>
        <v>955860.5149999999</v>
      </c>
    </row>
    <row r="158" spans="1:16" hidden="1" x14ac:dyDescent="0.15">
      <c r="A158" s="193"/>
      <c r="B158" s="193"/>
      <c r="C158" s="199"/>
      <c r="D158" s="204"/>
      <c r="E158" s="193"/>
      <c r="F158" s="193"/>
      <c r="G158" s="210"/>
      <c r="H158" s="199"/>
      <c r="I158" s="204"/>
      <c r="J158" s="199"/>
      <c r="K158" s="205"/>
      <c r="L158" s="193"/>
      <c r="M158" s="199"/>
      <c r="N158" s="193"/>
      <c r="O158" s="199">
        <f t="shared" si="15"/>
        <v>57564.514999999927</v>
      </c>
      <c r="P158" s="199">
        <f t="shared" si="16"/>
        <v>955860.5149999999</v>
      </c>
    </row>
    <row r="159" spans="1:16" hidden="1" x14ac:dyDescent="0.15">
      <c r="A159" s="193"/>
      <c r="B159" s="193"/>
      <c r="C159" s="199"/>
      <c r="D159" s="204"/>
      <c r="E159" s="193"/>
      <c r="F159" s="217"/>
      <c r="G159" s="218"/>
      <c r="H159" s="199"/>
      <c r="I159" s="204"/>
      <c r="J159" s="199"/>
      <c r="K159" s="193"/>
      <c r="L159" s="193"/>
      <c r="M159" s="199"/>
      <c r="N159" s="193"/>
      <c r="O159" s="199">
        <f t="shared" si="15"/>
        <v>57564.514999999927</v>
      </c>
      <c r="P159" s="199">
        <f t="shared" si="16"/>
        <v>955860.5149999999</v>
      </c>
    </row>
    <row r="160" spans="1:16" hidden="1" x14ac:dyDescent="0.15">
      <c r="A160" s="193"/>
      <c r="B160" s="193"/>
      <c r="C160" s="199"/>
      <c r="D160" s="204"/>
      <c r="E160" s="193"/>
      <c r="F160" s="193"/>
      <c r="G160" s="210"/>
      <c r="H160" s="199"/>
      <c r="I160" s="204"/>
      <c r="J160" s="199"/>
      <c r="K160" s="193"/>
      <c r="L160" s="193"/>
      <c r="M160" s="199"/>
      <c r="N160" s="193"/>
      <c r="O160" s="199">
        <f t="shared" si="15"/>
        <v>57564.514999999927</v>
      </c>
      <c r="P160" s="199">
        <f t="shared" si="16"/>
        <v>955860.5149999999</v>
      </c>
    </row>
    <row r="161" spans="1:16" hidden="1" x14ac:dyDescent="0.15">
      <c r="A161" s="193"/>
      <c r="B161" s="193"/>
      <c r="C161" s="199"/>
      <c r="D161" s="204"/>
      <c r="E161" s="193"/>
      <c r="F161" s="193"/>
      <c r="G161" s="210"/>
      <c r="H161" s="199"/>
      <c r="I161" s="204"/>
      <c r="J161" s="199"/>
      <c r="K161" s="193"/>
      <c r="L161" s="193"/>
      <c r="M161" s="199"/>
      <c r="N161" s="193"/>
      <c r="O161" s="199">
        <f t="shared" si="15"/>
        <v>57564.514999999927</v>
      </c>
      <c r="P161" s="199">
        <f t="shared" si="16"/>
        <v>955860.5149999999</v>
      </c>
    </row>
    <row r="162" spans="1:16" hidden="1" x14ac:dyDescent="0.15">
      <c r="A162" s="193"/>
      <c r="B162" s="193"/>
      <c r="C162" s="199"/>
      <c r="D162" s="204"/>
      <c r="E162" s="193"/>
      <c r="F162" s="193"/>
      <c r="G162" s="210"/>
      <c r="H162" s="199"/>
      <c r="I162" s="204"/>
      <c r="J162" s="199"/>
      <c r="K162" s="193"/>
      <c r="L162" s="193"/>
      <c r="M162" s="199"/>
      <c r="N162" s="193"/>
      <c r="O162" s="199">
        <f t="shared" si="15"/>
        <v>57564.514999999927</v>
      </c>
      <c r="P162" s="199">
        <f t="shared" si="16"/>
        <v>955860.5149999999</v>
      </c>
    </row>
    <row r="163" spans="1:16" hidden="1" x14ac:dyDescent="0.15">
      <c r="A163" s="193"/>
      <c r="B163" s="193"/>
      <c r="C163" s="199"/>
      <c r="D163" s="204"/>
      <c r="E163" s="193"/>
      <c r="F163" s="203"/>
      <c r="G163" s="218"/>
      <c r="H163" s="199"/>
      <c r="I163" s="204"/>
      <c r="J163" s="199"/>
      <c r="K163" s="193"/>
      <c r="L163" s="193"/>
      <c r="M163" s="199"/>
      <c r="N163" s="193"/>
      <c r="O163" s="199">
        <f t="shared" si="15"/>
        <v>57564.514999999927</v>
      </c>
      <c r="P163" s="199">
        <f t="shared" si="16"/>
        <v>955860.5149999999</v>
      </c>
    </row>
    <row r="164" spans="1:16" hidden="1" x14ac:dyDescent="0.15">
      <c r="A164" s="193"/>
      <c r="B164" s="193"/>
      <c r="C164" s="199"/>
      <c r="D164" s="204"/>
      <c r="E164" s="193"/>
      <c r="F164" s="205"/>
      <c r="G164" s="198"/>
      <c r="H164" s="199"/>
      <c r="I164" s="204"/>
      <c r="J164" s="199"/>
      <c r="K164" s="205"/>
      <c r="L164" s="193"/>
      <c r="M164" s="199"/>
      <c r="N164" s="193"/>
      <c r="O164" s="199">
        <f t="shared" si="15"/>
        <v>57564.514999999927</v>
      </c>
      <c r="P164" s="199">
        <f t="shared" si="16"/>
        <v>955860.5149999999</v>
      </c>
    </row>
    <row r="165" spans="1:16" hidden="1" x14ac:dyDescent="0.15">
      <c r="A165" s="193"/>
      <c r="B165" s="193"/>
      <c r="C165" s="199"/>
      <c r="D165" s="204"/>
      <c r="E165" s="193"/>
      <c r="F165" s="205"/>
      <c r="G165" s="198"/>
      <c r="H165" s="199"/>
      <c r="I165" s="204"/>
      <c r="J165" s="199"/>
      <c r="K165" s="193"/>
      <c r="L165" s="193"/>
      <c r="M165" s="199"/>
      <c r="N165" s="205"/>
      <c r="O165" s="199">
        <f t="shared" si="15"/>
        <v>57564.514999999927</v>
      </c>
      <c r="P165" s="199">
        <f t="shared" si="16"/>
        <v>955860.5149999999</v>
      </c>
    </row>
    <row r="166" spans="1:16" hidden="1" x14ac:dyDescent="0.15">
      <c r="A166" s="193"/>
      <c r="B166" s="193"/>
      <c r="C166" s="199"/>
      <c r="D166" s="204"/>
      <c r="E166" s="193"/>
      <c r="F166" s="217"/>
      <c r="G166" s="218"/>
      <c r="H166" s="199"/>
      <c r="I166" s="204"/>
      <c r="J166" s="199"/>
      <c r="K166" s="193"/>
      <c r="L166" s="193"/>
      <c r="M166" s="199"/>
      <c r="N166" s="193"/>
      <c r="O166" s="199">
        <f t="shared" si="15"/>
        <v>57564.514999999927</v>
      </c>
      <c r="P166" s="199">
        <f t="shared" si="16"/>
        <v>955860.5149999999</v>
      </c>
    </row>
    <row r="167" spans="1:16" hidden="1" x14ac:dyDescent="0.15">
      <c r="A167" s="193"/>
      <c r="B167" s="193"/>
      <c r="C167" s="199"/>
      <c r="D167" s="204"/>
      <c r="E167" s="193"/>
      <c r="F167" s="207"/>
      <c r="G167" s="198"/>
      <c r="H167" s="199"/>
      <c r="I167" s="204"/>
      <c r="J167" s="199"/>
      <c r="K167" s="203"/>
      <c r="L167" s="193"/>
      <c r="M167" s="199"/>
      <c r="N167" s="193"/>
      <c r="O167" s="199">
        <f t="shared" si="15"/>
        <v>57564.514999999927</v>
      </c>
      <c r="P167" s="199">
        <f t="shared" si="16"/>
        <v>955860.5149999999</v>
      </c>
    </row>
    <row r="168" spans="1:16" hidden="1" x14ac:dyDescent="0.15">
      <c r="A168" s="193"/>
      <c r="B168" s="193"/>
      <c r="C168" s="199"/>
      <c r="D168" s="204"/>
      <c r="E168" s="193"/>
      <c r="F168" s="207"/>
      <c r="G168" s="198"/>
      <c r="H168" s="199"/>
      <c r="I168" s="204"/>
      <c r="J168" s="199"/>
      <c r="K168" s="203"/>
      <c r="L168" s="193"/>
      <c r="M168" s="199"/>
      <c r="N168" s="203"/>
      <c r="O168" s="199">
        <f t="shared" si="15"/>
        <v>57564.514999999927</v>
      </c>
      <c r="P168" s="199">
        <f t="shared" si="16"/>
        <v>955860.5149999999</v>
      </c>
    </row>
    <row r="169" spans="1:16" hidden="1" x14ac:dyDescent="0.15">
      <c r="A169" s="193"/>
      <c r="B169" s="193"/>
      <c r="C169" s="199"/>
      <c r="D169" s="204"/>
      <c r="E169" s="193"/>
      <c r="F169" s="207"/>
      <c r="G169" s="198"/>
      <c r="H169" s="199"/>
      <c r="I169" s="204"/>
      <c r="J169" s="199"/>
      <c r="K169" s="203"/>
      <c r="L169" s="193"/>
      <c r="M169" s="199"/>
      <c r="N169" s="203"/>
      <c r="O169" s="199">
        <f t="shared" si="15"/>
        <v>57564.514999999927</v>
      </c>
      <c r="P169" s="199">
        <f t="shared" si="16"/>
        <v>955860.5149999999</v>
      </c>
    </row>
    <row r="170" spans="1:16" hidden="1" x14ac:dyDescent="0.15">
      <c r="A170" s="193"/>
      <c r="B170" s="193"/>
      <c r="C170" s="199"/>
      <c r="D170" s="204"/>
      <c r="E170" s="193"/>
      <c r="F170" s="207"/>
      <c r="G170" s="198"/>
      <c r="H170" s="199"/>
      <c r="I170" s="204"/>
      <c r="J170" s="199"/>
      <c r="K170" s="193"/>
      <c r="L170" s="193"/>
      <c r="M170" s="199"/>
      <c r="N170" s="203"/>
      <c r="O170" s="199">
        <f t="shared" si="15"/>
        <v>57564.514999999927</v>
      </c>
      <c r="P170" s="199">
        <f t="shared" si="16"/>
        <v>955860.5149999999</v>
      </c>
    </row>
    <row r="171" spans="1:16" hidden="1" x14ac:dyDescent="0.15">
      <c r="A171" s="193"/>
      <c r="B171" s="193"/>
      <c r="C171" s="199"/>
      <c r="D171" s="204"/>
      <c r="E171" s="193"/>
      <c r="F171" s="217"/>
      <c r="G171" s="218"/>
      <c r="H171" s="199"/>
      <c r="I171" s="204"/>
      <c r="J171" s="199"/>
      <c r="K171" s="203"/>
      <c r="L171" s="193"/>
      <c r="M171" s="199"/>
      <c r="N171" s="203"/>
      <c r="O171" s="199">
        <f t="shared" si="15"/>
        <v>57564.514999999927</v>
      </c>
      <c r="P171" s="199">
        <f t="shared" si="16"/>
        <v>955860.5149999999</v>
      </c>
    </row>
    <row r="172" spans="1:16" hidden="1" x14ac:dyDescent="0.15">
      <c r="A172" s="193"/>
      <c r="B172" s="193"/>
      <c r="C172" s="199"/>
      <c r="D172" s="204"/>
      <c r="E172" s="193"/>
      <c r="F172" s="193"/>
      <c r="G172" s="210"/>
      <c r="H172" s="199"/>
      <c r="I172" s="204"/>
      <c r="J172" s="199"/>
      <c r="K172" s="205"/>
      <c r="L172" s="193"/>
      <c r="M172" s="199"/>
      <c r="N172" s="203"/>
      <c r="O172" s="199">
        <f t="shared" si="15"/>
        <v>57564.514999999927</v>
      </c>
      <c r="P172" s="199">
        <f t="shared" si="16"/>
        <v>955860.5149999999</v>
      </c>
    </row>
    <row r="173" spans="1:16" hidden="1" x14ac:dyDescent="0.15">
      <c r="A173" s="193"/>
      <c r="B173" s="193"/>
      <c r="C173" s="199"/>
      <c r="D173" s="204"/>
      <c r="E173" s="193"/>
      <c r="F173" s="193"/>
      <c r="G173" s="210"/>
      <c r="H173" s="199"/>
      <c r="I173" s="204"/>
      <c r="J173" s="199"/>
      <c r="K173" s="205"/>
      <c r="L173" s="193"/>
      <c r="M173" s="199"/>
      <c r="N173" s="203"/>
      <c r="O173" s="199">
        <f t="shared" si="15"/>
        <v>57564.514999999927</v>
      </c>
      <c r="P173" s="199">
        <f t="shared" si="16"/>
        <v>955860.5149999999</v>
      </c>
    </row>
    <row r="174" spans="1:16" hidden="1" x14ac:dyDescent="0.15">
      <c r="A174" s="193"/>
      <c r="B174" s="193"/>
      <c r="C174" s="199"/>
      <c r="D174" s="204"/>
      <c r="E174" s="193"/>
      <c r="F174" s="205"/>
      <c r="G174" s="218"/>
      <c r="H174" s="199"/>
      <c r="I174" s="204"/>
      <c r="J174" s="199"/>
      <c r="K174" s="203"/>
      <c r="L174" s="193"/>
      <c r="M174" s="199"/>
      <c r="N174" s="203"/>
      <c r="O174" s="199">
        <f t="shared" si="15"/>
        <v>57564.514999999927</v>
      </c>
      <c r="P174" s="199">
        <f t="shared" si="16"/>
        <v>955860.5149999999</v>
      </c>
    </row>
    <row r="175" spans="1:16" hidden="1" x14ac:dyDescent="0.15">
      <c r="A175" s="193"/>
      <c r="B175" s="193"/>
      <c r="C175" s="199"/>
      <c r="D175" s="204"/>
      <c r="E175" s="193"/>
      <c r="F175" s="205"/>
      <c r="G175" s="198"/>
      <c r="H175" s="199"/>
      <c r="I175" s="204"/>
      <c r="J175" s="199"/>
      <c r="K175" s="193"/>
      <c r="L175" s="193"/>
      <c r="M175" s="199"/>
      <c r="N175" s="203"/>
      <c r="O175" s="199">
        <f t="shared" si="15"/>
        <v>57564.514999999927</v>
      </c>
      <c r="P175" s="199">
        <f t="shared" si="16"/>
        <v>955860.5149999999</v>
      </c>
    </row>
    <row r="176" spans="1:16" hidden="1" x14ac:dyDescent="0.15">
      <c r="A176" s="193"/>
      <c r="B176" s="193"/>
      <c r="C176" s="199"/>
      <c r="D176" s="204"/>
      <c r="E176" s="193"/>
      <c r="F176" s="205"/>
      <c r="G176" s="198"/>
      <c r="H176" s="199"/>
      <c r="I176" s="204"/>
      <c r="J176" s="199"/>
      <c r="K176" s="193"/>
      <c r="L176" s="193"/>
      <c r="M176" s="199"/>
      <c r="N176" s="193"/>
      <c r="O176" s="199">
        <f t="shared" si="15"/>
        <v>57564.514999999927</v>
      </c>
      <c r="P176" s="199">
        <f t="shared" si="16"/>
        <v>955860.5149999999</v>
      </c>
    </row>
    <row r="177" spans="1:16" hidden="1" x14ac:dyDescent="0.15">
      <c r="A177" s="193"/>
      <c r="B177" s="193"/>
      <c r="C177" s="199"/>
      <c r="D177" s="204"/>
      <c r="E177" s="193"/>
      <c r="F177" s="217"/>
      <c r="G177" s="218"/>
      <c r="H177" s="199"/>
      <c r="I177" s="204"/>
      <c r="J177" s="199"/>
      <c r="K177" s="203"/>
      <c r="L177" s="193"/>
      <c r="M177" s="199"/>
      <c r="N177" s="203"/>
      <c r="O177" s="199">
        <f t="shared" si="15"/>
        <v>57564.514999999927</v>
      </c>
      <c r="P177" s="199">
        <f t="shared" si="16"/>
        <v>955860.5149999999</v>
      </c>
    </row>
    <row r="178" spans="1:16" hidden="1" x14ac:dyDescent="0.15">
      <c r="A178" s="193"/>
      <c r="B178" s="193"/>
      <c r="C178" s="199"/>
      <c r="D178" s="204"/>
      <c r="E178" s="193"/>
      <c r="F178" s="217"/>
      <c r="G178" s="215"/>
      <c r="H178" s="199"/>
      <c r="I178" s="204"/>
      <c r="J178" s="199"/>
      <c r="K178" s="203"/>
      <c r="L178" s="193"/>
      <c r="M178" s="199"/>
      <c r="N178" s="203"/>
      <c r="O178" s="199">
        <f t="shared" si="15"/>
        <v>57564.514999999927</v>
      </c>
      <c r="P178" s="199">
        <f t="shared" si="16"/>
        <v>955860.5149999999</v>
      </c>
    </row>
    <row r="179" spans="1:16" hidden="1" x14ac:dyDescent="0.15">
      <c r="A179" s="193"/>
      <c r="B179" s="193"/>
      <c r="C179" s="199"/>
      <c r="D179" s="204"/>
      <c r="E179" s="193"/>
      <c r="F179" s="217"/>
      <c r="G179" s="215"/>
      <c r="H179" s="199"/>
      <c r="I179" s="204"/>
      <c r="J179" s="199"/>
      <c r="K179" s="193"/>
      <c r="L179" s="193"/>
      <c r="M179" s="199"/>
      <c r="N179" s="203"/>
      <c r="O179" s="199">
        <f t="shared" si="15"/>
        <v>57564.514999999927</v>
      </c>
      <c r="P179" s="199">
        <f t="shared" si="16"/>
        <v>955860.5149999999</v>
      </c>
    </row>
    <row r="180" spans="1:16" hidden="1" x14ac:dyDescent="0.15">
      <c r="A180" s="193"/>
      <c r="B180" s="193"/>
      <c r="C180" s="199"/>
      <c r="D180" s="204"/>
      <c r="E180" s="193"/>
      <c r="F180" s="217"/>
      <c r="G180" s="218"/>
      <c r="H180" s="199"/>
      <c r="I180" s="204"/>
      <c r="J180" s="199"/>
      <c r="K180" s="203"/>
      <c r="L180" s="193"/>
      <c r="M180" s="199"/>
      <c r="N180" s="203"/>
      <c r="O180" s="199">
        <f t="shared" si="15"/>
        <v>57564.514999999927</v>
      </c>
      <c r="P180" s="199">
        <f t="shared" si="16"/>
        <v>955860.5149999999</v>
      </c>
    </row>
    <row r="181" spans="1:16" hidden="1" x14ac:dyDescent="0.15">
      <c r="A181" s="193"/>
      <c r="B181" s="193"/>
      <c r="C181" s="199"/>
      <c r="D181" s="204"/>
      <c r="E181" s="193"/>
      <c r="F181" s="193"/>
      <c r="G181" s="198"/>
      <c r="H181" s="199"/>
      <c r="I181" s="204"/>
      <c r="J181" s="199"/>
      <c r="K181" s="193"/>
      <c r="L181" s="193"/>
      <c r="M181" s="199"/>
      <c r="N181" s="203"/>
      <c r="O181" s="199">
        <f t="shared" si="15"/>
        <v>57564.514999999927</v>
      </c>
      <c r="P181" s="199">
        <f t="shared" si="16"/>
        <v>955860.5149999999</v>
      </c>
    </row>
    <row r="182" spans="1:16" hidden="1" x14ac:dyDescent="0.15">
      <c r="A182" s="193"/>
      <c r="B182" s="193"/>
      <c r="C182" s="199"/>
      <c r="D182" s="204"/>
      <c r="E182" s="193"/>
      <c r="F182" s="193"/>
      <c r="G182" s="198"/>
      <c r="H182" s="199"/>
      <c r="I182" s="204"/>
      <c r="J182" s="199"/>
      <c r="K182" s="193"/>
      <c r="L182" s="193"/>
      <c r="M182" s="199"/>
      <c r="N182" s="203"/>
      <c r="O182" s="199">
        <f t="shared" si="15"/>
        <v>57564.514999999927</v>
      </c>
      <c r="P182" s="199">
        <f t="shared" si="16"/>
        <v>955860.5149999999</v>
      </c>
    </row>
    <row r="183" spans="1:16" hidden="1" x14ac:dyDescent="0.15">
      <c r="A183" s="193"/>
      <c r="B183" s="193"/>
      <c r="C183" s="199"/>
      <c r="D183" s="204"/>
      <c r="E183" s="193"/>
      <c r="F183" s="217"/>
      <c r="G183" s="218"/>
      <c r="H183" s="199"/>
      <c r="I183" s="204"/>
      <c r="J183" s="199"/>
      <c r="K183" s="203"/>
      <c r="L183" s="193"/>
      <c r="M183" s="199"/>
      <c r="N183" s="203"/>
      <c r="O183" s="199">
        <f t="shared" si="15"/>
        <v>57564.514999999927</v>
      </c>
      <c r="P183" s="199">
        <f t="shared" si="16"/>
        <v>955860.5149999999</v>
      </c>
    </row>
    <row r="184" spans="1:16" hidden="1" x14ac:dyDescent="0.15">
      <c r="A184" s="193"/>
      <c r="B184" s="193"/>
      <c r="C184" s="199"/>
      <c r="D184" s="204"/>
      <c r="E184" s="193"/>
      <c r="F184" s="217"/>
      <c r="G184" s="198"/>
      <c r="H184" s="199"/>
      <c r="I184" s="204"/>
      <c r="J184" s="199"/>
      <c r="K184" s="193"/>
      <c r="L184" s="193"/>
      <c r="M184" s="199"/>
      <c r="N184" s="203"/>
      <c r="O184" s="199">
        <f t="shared" si="15"/>
        <v>57564.514999999927</v>
      </c>
      <c r="P184" s="199">
        <f t="shared" si="16"/>
        <v>955860.5149999999</v>
      </c>
    </row>
    <row r="185" spans="1:16" hidden="1" x14ac:dyDescent="0.15">
      <c r="A185" s="193"/>
      <c r="B185" s="193"/>
      <c r="C185" s="199"/>
      <c r="D185" s="204"/>
      <c r="E185" s="193"/>
      <c r="F185" s="217"/>
      <c r="G185" s="198"/>
      <c r="H185" s="199"/>
      <c r="I185" s="204"/>
      <c r="J185" s="199"/>
      <c r="K185" s="193"/>
      <c r="L185" s="193"/>
      <c r="M185" s="199"/>
      <c r="N185" s="203"/>
      <c r="O185" s="199">
        <f t="shared" si="15"/>
        <v>57564.514999999927</v>
      </c>
      <c r="P185" s="199">
        <f t="shared" si="16"/>
        <v>955860.5149999999</v>
      </c>
    </row>
    <row r="186" spans="1:16" hidden="1" x14ac:dyDescent="0.15">
      <c r="A186" s="193"/>
      <c r="B186" s="193"/>
      <c r="C186" s="199"/>
      <c r="D186" s="204"/>
      <c r="E186" s="193"/>
      <c r="F186" s="203"/>
      <c r="G186" s="218"/>
      <c r="H186" s="199"/>
      <c r="I186" s="204"/>
      <c r="J186" s="199"/>
      <c r="K186" s="203"/>
      <c r="L186" s="193"/>
      <c r="M186" s="199"/>
      <c r="N186" s="203"/>
      <c r="O186" s="199">
        <f t="shared" si="15"/>
        <v>57564.514999999927</v>
      </c>
      <c r="P186" s="199">
        <f t="shared" si="16"/>
        <v>955860.5149999999</v>
      </c>
    </row>
    <row r="187" spans="1:16" hidden="1" x14ac:dyDescent="0.15">
      <c r="A187" s="193"/>
      <c r="B187" s="193"/>
      <c r="C187" s="199"/>
      <c r="D187" s="204"/>
      <c r="E187" s="193"/>
      <c r="F187" s="203"/>
      <c r="G187" s="219"/>
      <c r="H187" s="199"/>
      <c r="I187" s="204"/>
      <c r="J187" s="199"/>
      <c r="K187" s="193"/>
      <c r="L187" s="193"/>
      <c r="M187" s="199"/>
      <c r="N187" s="203"/>
      <c r="O187" s="199">
        <f t="shared" si="15"/>
        <v>57564.514999999927</v>
      </c>
      <c r="P187" s="199">
        <f t="shared" si="16"/>
        <v>955860.5149999999</v>
      </c>
    </row>
    <row r="188" spans="1:16" hidden="1" x14ac:dyDescent="0.15">
      <c r="A188" s="193"/>
      <c r="B188" s="193"/>
      <c r="C188" s="199"/>
      <c r="D188" s="204"/>
      <c r="E188" s="193"/>
      <c r="F188" s="203"/>
      <c r="G188" s="219"/>
      <c r="H188" s="199"/>
      <c r="I188" s="204"/>
      <c r="J188" s="199"/>
      <c r="K188" s="203"/>
      <c r="L188" s="193"/>
      <c r="M188" s="199"/>
      <c r="N188" s="203"/>
      <c r="O188" s="199">
        <f t="shared" si="15"/>
        <v>57564.514999999927</v>
      </c>
      <c r="P188" s="199">
        <f t="shared" si="16"/>
        <v>955860.5149999999</v>
      </c>
    </row>
    <row r="189" spans="1:16" hidden="1" x14ac:dyDescent="0.15">
      <c r="A189" s="193"/>
      <c r="B189" s="193"/>
      <c r="C189" s="199"/>
      <c r="D189" s="204"/>
      <c r="E189" s="193"/>
      <c r="F189" s="203"/>
      <c r="G189" s="219"/>
      <c r="H189" s="199"/>
      <c r="I189" s="204"/>
      <c r="J189" s="199"/>
      <c r="K189" s="193"/>
      <c r="L189" s="193"/>
      <c r="M189" s="199"/>
      <c r="N189" s="203"/>
      <c r="O189" s="199">
        <f t="shared" si="15"/>
        <v>57564.514999999927</v>
      </c>
      <c r="P189" s="199">
        <f t="shared" si="16"/>
        <v>955860.5149999999</v>
      </c>
    </row>
    <row r="190" spans="1:16" hidden="1" x14ac:dyDescent="0.15">
      <c r="A190" s="193"/>
      <c r="B190" s="193"/>
      <c r="C190" s="199"/>
      <c r="D190" s="204"/>
      <c r="E190" s="193"/>
      <c r="F190" s="193"/>
      <c r="G190" s="198"/>
      <c r="H190" s="199"/>
      <c r="I190" s="204"/>
      <c r="J190" s="199"/>
      <c r="K190" s="193"/>
      <c r="L190" s="193"/>
      <c r="M190" s="199"/>
      <c r="N190" s="203"/>
      <c r="O190" s="199">
        <f t="shared" si="15"/>
        <v>57564.514999999927</v>
      </c>
      <c r="P190" s="199">
        <f t="shared" si="16"/>
        <v>955860.5149999999</v>
      </c>
    </row>
    <row r="191" spans="1:16" hidden="1" x14ac:dyDescent="0.15">
      <c r="A191" s="193"/>
      <c r="B191" s="193"/>
      <c r="C191" s="199"/>
      <c r="D191" s="204"/>
      <c r="E191" s="193"/>
      <c r="F191" s="203"/>
      <c r="G191" s="219"/>
      <c r="H191" s="199"/>
      <c r="I191" s="204"/>
      <c r="J191" s="199"/>
      <c r="K191" s="193"/>
      <c r="L191" s="193"/>
      <c r="M191" s="199"/>
      <c r="N191" s="193"/>
      <c r="O191" s="199">
        <f t="shared" si="15"/>
        <v>57564.514999999927</v>
      </c>
      <c r="P191" s="199">
        <f t="shared" si="16"/>
        <v>955860.5149999999</v>
      </c>
    </row>
    <row r="192" spans="1:16" hidden="1" x14ac:dyDescent="0.15">
      <c r="A192" s="193"/>
      <c r="B192" s="193"/>
      <c r="C192" s="199"/>
      <c r="D192" s="204"/>
      <c r="E192" s="193"/>
      <c r="F192" s="203"/>
      <c r="G192" s="219"/>
      <c r="H192" s="199"/>
      <c r="I192" s="204"/>
      <c r="J192" s="199"/>
      <c r="K192" s="193"/>
      <c r="L192" s="193"/>
      <c r="M192" s="199"/>
      <c r="N192" s="193"/>
      <c r="O192" s="199">
        <f t="shared" si="15"/>
        <v>57564.514999999927</v>
      </c>
      <c r="P192" s="199">
        <f t="shared" si="16"/>
        <v>955860.5149999999</v>
      </c>
    </row>
    <row r="193" spans="1:17" hidden="1" x14ac:dyDescent="0.15">
      <c r="A193" s="193"/>
      <c r="B193" s="193"/>
      <c r="C193" s="199"/>
      <c r="D193" s="204"/>
      <c r="E193" s="193"/>
      <c r="F193" s="203"/>
      <c r="G193" s="219"/>
      <c r="H193" s="199"/>
      <c r="I193" s="204"/>
      <c r="J193" s="199"/>
      <c r="K193" s="193"/>
      <c r="L193" s="193"/>
      <c r="M193" s="199"/>
      <c r="N193" s="193"/>
      <c r="O193" s="199">
        <f t="shared" si="15"/>
        <v>57564.514999999927</v>
      </c>
      <c r="P193" s="199">
        <f t="shared" si="16"/>
        <v>955860.5149999999</v>
      </c>
    </row>
    <row r="194" spans="1:17" hidden="1" x14ac:dyDescent="0.15">
      <c r="A194" s="193"/>
      <c r="B194" s="193"/>
      <c r="C194" s="199"/>
      <c r="D194" s="204"/>
      <c r="E194" s="193"/>
      <c r="F194" s="193"/>
      <c r="G194" s="210"/>
      <c r="H194" s="199"/>
      <c r="I194" s="204"/>
      <c r="J194" s="199"/>
      <c r="K194" s="193"/>
      <c r="L194" s="193"/>
      <c r="M194" s="199"/>
      <c r="N194" s="193"/>
      <c r="O194" s="199">
        <f t="shared" si="15"/>
        <v>57564.514999999927</v>
      </c>
      <c r="P194" s="199">
        <f t="shared" si="16"/>
        <v>955860.5149999999</v>
      </c>
    </row>
    <row r="195" spans="1:17" x14ac:dyDescent="0.15">
      <c r="A195" s="220"/>
      <c r="B195" s="220"/>
      <c r="C195" s="221"/>
      <c r="D195" s="222"/>
      <c r="E195" s="220"/>
      <c r="F195" s="220"/>
      <c r="G195" s="223"/>
      <c r="H195" s="221"/>
      <c r="I195" s="222"/>
      <c r="J195" s="221"/>
      <c r="K195" s="220"/>
      <c r="L195" s="220"/>
      <c r="M195" s="221"/>
      <c r="N195" s="220"/>
      <c r="O195" s="199">
        <f t="shared" si="15"/>
        <v>57564.514999999927</v>
      </c>
      <c r="P195" s="199">
        <f t="shared" si="16"/>
        <v>955860.5149999999</v>
      </c>
    </row>
    <row r="196" spans="1:17" x14ac:dyDescent="0.15">
      <c r="A196" s="224"/>
      <c r="B196" s="224"/>
      <c r="C196" s="225">
        <f>SUM(C7:C182)</f>
        <v>747139.5149999999</v>
      </c>
      <c r="D196" s="224"/>
      <c r="E196" s="224"/>
      <c r="F196" s="224"/>
      <c r="G196" s="224"/>
      <c r="H196" s="225">
        <f>SUM(H7:H194)</f>
        <v>853460</v>
      </c>
      <c r="I196" s="226"/>
      <c r="J196" s="225">
        <f>SUM(J7:J194)</f>
        <v>393874</v>
      </c>
      <c r="K196" s="224"/>
      <c r="L196" s="224"/>
      <c r="M196" s="225">
        <f>SUM(M9:M194)</f>
        <v>250865</v>
      </c>
      <c r="N196" s="224"/>
      <c r="O196" s="227"/>
      <c r="P196" s="228">
        <f>C196+H196-J196-M196</f>
        <v>955860.5149999999</v>
      </c>
      <c r="Q196" s="259"/>
    </row>
    <row r="197" spans="1:17" x14ac:dyDescent="0.15">
      <c r="A197" s="230"/>
      <c r="B197" s="615"/>
      <c r="C197" s="615"/>
      <c r="D197" s="615"/>
      <c r="E197" s="231"/>
      <c r="F197" s="624"/>
      <c r="G197" s="624"/>
      <c r="H197" s="232"/>
      <c r="I197" s="233"/>
      <c r="J197" s="234"/>
      <c r="K197" s="272"/>
      <c r="L197" s="235" t="s">
        <v>200</v>
      </c>
      <c r="M197" s="236">
        <f>+M196+J196</f>
        <v>644739</v>
      </c>
      <c r="N197" s="284"/>
      <c r="O197" s="237">
        <f>+O195</f>
        <v>57564.514999999927</v>
      </c>
      <c r="P197" s="264" t="s">
        <v>410</v>
      </c>
      <c r="Q197" s="259"/>
    </row>
    <row r="198" spans="1:17" x14ac:dyDescent="0.15">
      <c r="A198" s="241" t="s">
        <v>407</v>
      </c>
      <c r="B198" s="285" t="s">
        <v>418</v>
      </c>
      <c r="C198" s="285"/>
      <c r="D198" s="285"/>
      <c r="E198" s="231" t="s">
        <v>67</v>
      </c>
      <c r="F198" s="624">
        <v>55084434.740000002</v>
      </c>
      <c r="G198" s="624"/>
      <c r="H198" s="232" t="s">
        <v>98</v>
      </c>
      <c r="I198" s="233">
        <v>40224</v>
      </c>
      <c r="J198" s="234" t="s">
        <v>199</v>
      </c>
      <c r="K198" s="273">
        <f>SUM(M14)</f>
        <v>17215</v>
      </c>
      <c r="L198" s="235"/>
      <c r="M198" s="236"/>
      <c r="N198" s="235"/>
      <c r="O198" s="237">
        <f>+C12</f>
        <v>44836</v>
      </c>
      <c r="P198" s="238" t="s">
        <v>411</v>
      </c>
    </row>
    <row r="199" spans="1:17" x14ac:dyDescent="0.15">
      <c r="A199" s="241" t="s">
        <v>408</v>
      </c>
      <c r="B199" s="286" t="s">
        <v>460</v>
      </c>
      <c r="C199" s="285"/>
      <c r="D199" s="285"/>
      <c r="E199" s="231" t="s">
        <v>67</v>
      </c>
      <c r="F199" s="624">
        <v>17664487.870000001</v>
      </c>
      <c r="G199" s="624"/>
      <c r="H199" s="232" t="s">
        <v>98</v>
      </c>
      <c r="I199" s="233">
        <v>40231</v>
      </c>
      <c r="J199" s="234" t="s">
        <v>199</v>
      </c>
      <c r="K199" s="273">
        <f>SUM(M15:M19)</f>
        <v>42567</v>
      </c>
      <c r="L199" s="235"/>
      <c r="M199" s="236"/>
      <c r="N199" s="235"/>
      <c r="O199" s="237">
        <f>+H17</f>
        <v>134709</v>
      </c>
      <c r="P199" s="238" t="s">
        <v>497</v>
      </c>
    </row>
    <row r="200" spans="1:17" x14ac:dyDescent="0.15">
      <c r="A200" s="241" t="s">
        <v>419</v>
      </c>
      <c r="B200" s="285" t="s">
        <v>457</v>
      </c>
      <c r="C200" s="285"/>
      <c r="D200" s="285"/>
      <c r="E200" s="231" t="s">
        <v>67</v>
      </c>
      <c r="F200" s="624">
        <v>71040057.579999998</v>
      </c>
      <c r="G200" s="624"/>
      <c r="H200" s="232" t="s">
        <v>98</v>
      </c>
      <c r="I200" s="233">
        <v>40197</v>
      </c>
      <c r="J200" s="234" t="s">
        <v>199</v>
      </c>
      <c r="K200" s="273">
        <f>SUM(M22:M33)</f>
        <v>115882</v>
      </c>
      <c r="L200" s="235"/>
      <c r="M200" s="236"/>
      <c r="N200" s="235"/>
      <c r="O200" s="237">
        <f>+H24</f>
        <v>134847</v>
      </c>
      <c r="P200" s="238" t="s">
        <v>452</v>
      </c>
    </row>
    <row r="201" spans="1:17" x14ac:dyDescent="0.15">
      <c r="A201" s="241" t="s">
        <v>409</v>
      </c>
      <c r="B201" s="286" t="s">
        <v>461</v>
      </c>
      <c r="C201" s="285"/>
      <c r="D201" s="285"/>
      <c r="E201" s="231" t="s">
        <v>67</v>
      </c>
      <c r="F201" s="624">
        <v>12490173.300000001</v>
      </c>
      <c r="G201" s="624"/>
      <c r="H201" s="232" t="s">
        <v>98</v>
      </c>
      <c r="I201" s="233">
        <v>40239</v>
      </c>
      <c r="J201" s="234" t="s">
        <v>199</v>
      </c>
      <c r="K201" s="273">
        <f>SUM(M38:M39)</f>
        <v>39880</v>
      </c>
      <c r="L201" s="235"/>
      <c r="M201" s="236"/>
      <c r="N201" s="235"/>
      <c r="O201" s="237">
        <f>+H25</f>
        <v>134752</v>
      </c>
      <c r="P201" s="238" t="s">
        <v>453</v>
      </c>
    </row>
    <row r="202" spans="1:17" x14ac:dyDescent="0.15">
      <c r="A202" s="241" t="s">
        <v>410</v>
      </c>
      <c r="B202" s="286" t="s">
        <v>462</v>
      </c>
      <c r="C202" s="285"/>
      <c r="D202" s="285"/>
      <c r="E202" s="231" t="s">
        <v>67</v>
      </c>
      <c r="F202" s="624">
        <v>48705467.840000004</v>
      </c>
      <c r="G202" s="624"/>
      <c r="H202" s="232" t="s">
        <v>98</v>
      </c>
      <c r="I202" s="233">
        <v>40245</v>
      </c>
      <c r="J202" s="234" t="s">
        <v>199</v>
      </c>
      <c r="K202" s="273">
        <f>SUM(M44:M46)</f>
        <v>35321</v>
      </c>
      <c r="L202" s="235"/>
      <c r="M202" s="236"/>
      <c r="N202" s="235"/>
      <c r="O202" s="237">
        <f>+H32</f>
        <v>134685</v>
      </c>
      <c r="P202" s="238" t="s">
        <v>454</v>
      </c>
    </row>
    <row r="203" spans="1:17" x14ac:dyDescent="0.15">
      <c r="A203" s="241"/>
      <c r="B203" s="285"/>
      <c r="C203" s="285"/>
      <c r="D203" s="285"/>
      <c r="E203" s="231"/>
      <c r="F203" s="624"/>
      <c r="G203" s="624"/>
      <c r="H203" s="232"/>
      <c r="I203" s="233"/>
      <c r="J203" s="234"/>
      <c r="K203" s="273"/>
      <c r="L203" s="235"/>
      <c r="M203" s="236"/>
      <c r="N203" s="235"/>
      <c r="O203" s="237">
        <f>+H41</f>
        <v>89897</v>
      </c>
      <c r="P203" s="238" t="s">
        <v>455</v>
      </c>
    </row>
    <row r="204" spans="1:17" x14ac:dyDescent="0.15">
      <c r="A204" s="241"/>
      <c r="B204" s="285"/>
      <c r="C204" s="285"/>
      <c r="D204" s="285"/>
      <c r="E204" s="231"/>
      <c r="F204" s="624"/>
      <c r="G204" s="624"/>
      <c r="H204" s="232"/>
      <c r="I204" s="233"/>
      <c r="J204" s="234"/>
      <c r="K204" s="273"/>
      <c r="L204" s="235"/>
      <c r="M204" s="236"/>
      <c r="N204" s="235"/>
      <c r="O204" s="237">
        <f>+H47</f>
        <v>224570</v>
      </c>
      <c r="P204" s="238" t="s">
        <v>456</v>
      </c>
    </row>
    <row r="205" spans="1:17" ht="11.25" hidden="1" customHeight="1" x14ac:dyDescent="0.15">
      <c r="A205" s="241"/>
      <c r="B205" s="285"/>
      <c r="C205" s="285"/>
      <c r="D205" s="285"/>
      <c r="E205" s="231"/>
      <c r="F205" s="624"/>
      <c r="G205" s="624"/>
      <c r="H205" s="232"/>
      <c r="I205" s="233"/>
      <c r="J205" s="234"/>
      <c r="K205" s="272"/>
      <c r="L205" s="235"/>
      <c r="M205" s="236"/>
      <c r="N205" s="235"/>
      <c r="O205" s="237"/>
      <c r="P205" s="237"/>
    </row>
    <row r="206" spans="1:17" ht="12" thickBot="1" x14ac:dyDescent="0.2">
      <c r="A206" s="241"/>
      <c r="B206" s="285"/>
      <c r="C206" s="285"/>
      <c r="D206" s="285"/>
      <c r="E206" s="231"/>
      <c r="F206" s="624"/>
      <c r="G206" s="624"/>
      <c r="H206" s="232"/>
      <c r="I206" s="233"/>
      <c r="J206" s="234"/>
      <c r="K206" s="274">
        <f>SUM(K198:K205)</f>
        <v>250865</v>
      </c>
      <c r="L206" s="235"/>
      <c r="M206" s="236"/>
      <c r="N206" s="266"/>
      <c r="O206" s="228" t="s">
        <v>56</v>
      </c>
      <c r="P206" s="242">
        <f>SUM(O197:O205)</f>
        <v>955860.5149999999</v>
      </c>
      <c r="Q206" s="259"/>
    </row>
    <row r="207" spans="1:17" ht="12" thickTop="1" x14ac:dyDescent="0.15">
      <c r="A207" s="247"/>
      <c r="B207" s="248"/>
      <c r="C207" s="234"/>
      <c r="D207" s="243"/>
      <c r="E207" s="243"/>
      <c r="F207" s="247"/>
      <c r="G207" s="243"/>
      <c r="H207" s="234"/>
      <c r="I207" s="243"/>
      <c r="J207" s="234" t="s">
        <v>320</v>
      </c>
      <c r="K207" s="273">
        <f>+K200</f>
        <v>115882</v>
      </c>
      <c r="L207" s="235"/>
      <c r="M207" s="236"/>
      <c r="N207" s="235"/>
      <c r="O207" s="245"/>
      <c r="P207" s="291">
        <f>+P196-P206</f>
        <v>0</v>
      </c>
    </row>
    <row r="208" spans="1:17" x14ac:dyDescent="0.15">
      <c r="A208" s="249"/>
      <c r="B208" s="250"/>
      <c r="C208" s="186"/>
      <c r="D208" s="251"/>
      <c r="E208" s="251"/>
      <c r="F208" s="183"/>
      <c r="G208" s="251"/>
      <c r="H208" s="186"/>
      <c r="I208" s="251"/>
      <c r="J208" s="186" t="s">
        <v>54</v>
      </c>
      <c r="K208" s="280">
        <f>+K198+K199+K201+K202</f>
        <v>134983</v>
      </c>
      <c r="L208" s="252"/>
      <c r="M208" s="253"/>
      <c r="N208" s="252"/>
      <c r="O208" s="236"/>
      <c r="P208" s="235"/>
    </row>
    <row r="209" spans="1:16" x14ac:dyDescent="0.15">
      <c r="A209" s="252"/>
      <c r="B209" s="250"/>
      <c r="C209" s="186"/>
      <c r="D209" s="251"/>
      <c r="E209" s="251"/>
      <c r="F209" s="183"/>
      <c r="G209" s="251"/>
      <c r="H209" s="186"/>
      <c r="I209" s="251"/>
      <c r="J209" s="186"/>
      <c r="K209" s="287"/>
      <c r="L209" s="254"/>
      <c r="M209" s="255"/>
      <c r="N209" s="257"/>
      <c r="P209" s="255"/>
    </row>
    <row r="210" spans="1:16" x14ac:dyDescent="0.15">
      <c r="A210" s="235"/>
      <c r="B210" s="250"/>
      <c r="C210" s="186"/>
      <c r="D210" s="251"/>
      <c r="E210" s="251"/>
      <c r="F210" s="183"/>
      <c r="G210" s="251"/>
      <c r="H210" s="186"/>
      <c r="I210" s="251"/>
      <c r="J210" s="186"/>
      <c r="K210" s="183"/>
      <c r="N210" s="258"/>
    </row>
  </sheetData>
  <mergeCells count="17">
    <mergeCell ref="F202:G202"/>
    <mergeCell ref="F203:G203"/>
    <mergeCell ref="F204:G204"/>
    <mergeCell ref="F205:G205"/>
    <mergeCell ref="F206:G206"/>
    <mergeCell ref="F201:G201"/>
    <mergeCell ref="J3:L3"/>
    <mergeCell ref="A4:C4"/>
    <mergeCell ref="D4:H4"/>
    <mergeCell ref="I4:N4"/>
    <mergeCell ref="J5:K5"/>
    <mergeCell ref="L5:N5"/>
    <mergeCell ref="B197:D197"/>
    <mergeCell ref="F197:G197"/>
    <mergeCell ref="F198:G198"/>
    <mergeCell ref="F199:G199"/>
    <mergeCell ref="F200:G200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Q207"/>
  <sheetViews>
    <sheetView topLeftCell="H1" zoomScale="115" zoomScaleNormal="115" workbookViewId="0">
      <pane ySplit="6" topLeftCell="A46" activePane="bottomLeft" state="frozen"/>
      <selection pane="bottomLeft" activeCell="O7" sqref="O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377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367</v>
      </c>
      <c r="B7" s="263"/>
      <c r="C7" s="195">
        <v>47773.750999999931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C7+H12+H26</f>
        <v>47773.750999999931</v>
      </c>
      <c r="P7" s="195">
        <f>+C192</f>
        <v>736344.75099999993</v>
      </c>
    </row>
    <row r="8" spans="1:17" x14ac:dyDescent="0.15">
      <c r="A8" s="193" t="s">
        <v>368</v>
      </c>
      <c r="B8" s="193"/>
      <c r="C8" s="199">
        <f>67131+441520</f>
        <v>508651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47773.750999999931</v>
      </c>
      <c r="P8" s="199">
        <f t="shared" ref="P8:P9" si="0">P7+H8-J8-M8</f>
        <v>736344.75099999993</v>
      </c>
    </row>
    <row r="9" spans="1:17" x14ac:dyDescent="0.15">
      <c r="A9" s="193" t="s">
        <v>364</v>
      </c>
      <c r="B9" s="193"/>
      <c r="C9" s="199">
        <v>89936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" si="1">+O8-J9-M9</f>
        <v>47773.750999999931</v>
      </c>
      <c r="P9" s="199">
        <f t="shared" si="0"/>
        <v>736344.75099999993</v>
      </c>
    </row>
    <row r="10" spans="1:17" x14ac:dyDescent="0.15">
      <c r="A10" s="193" t="s">
        <v>365</v>
      </c>
      <c r="B10" s="193"/>
      <c r="C10" s="199">
        <v>89984</v>
      </c>
      <c r="D10" s="193"/>
      <c r="E10" s="193"/>
      <c r="F10" s="193"/>
      <c r="G10" s="193"/>
      <c r="H10" s="199"/>
      <c r="I10" s="193"/>
      <c r="J10" s="199"/>
      <c r="K10" s="193"/>
      <c r="L10" s="193"/>
      <c r="M10" s="199"/>
      <c r="N10" s="193"/>
      <c r="O10" s="199">
        <f t="shared" ref="O10:O12" si="2">+O9-J10-M10</f>
        <v>47773.750999999931</v>
      </c>
      <c r="P10" s="199">
        <f t="shared" ref="P10:P12" si="3">P9+H10-J10-M10</f>
        <v>736344.75099999993</v>
      </c>
    </row>
    <row r="11" spans="1:17" x14ac:dyDescent="0.15">
      <c r="A11" s="193"/>
      <c r="B11" s="193"/>
      <c r="C11" s="199"/>
      <c r="D11" s="193"/>
      <c r="E11" s="193"/>
      <c r="F11" s="193"/>
      <c r="G11" s="193"/>
      <c r="H11" s="199"/>
      <c r="I11" s="193"/>
      <c r="J11" s="199"/>
      <c r="K11" s="193"/>
      <c r="L11" s="193"/>
      <c r="M11" s="199"/>
      <c r="N11" s="193"/>
      <c r="O11" s="199">
        <f t="shared" si="2"/>
        <v>47773.750999999931</v>
      </c>
      <c r="P11" s="199">
        <f t="shared" si="3"/>
        <v>736344.75099999993</v>
      </c>
    </row>
    <row r="12" spans="1:17" x14ac:dyDescent="0.15">
      <c r="A12" s="193"/>
      <c r="B12" s="193"/>
      <c r="C12" s="199"/>
      <c r="D12" s="200"/>
      <c r="E12" s="193"/>
      <c r="F12" s="203"/>
      <c r="G12" s="193"/>
      <c r="H12" s="199"/>
      <c r="I12" s="200" t="s">
        <v>378</v>
      </c>
      <c r="J12" s="199">
        <v>5087</v>
      </c>
      <c r="K12" s="205" t="s">
        <v>367</v>
      </c>
      <c r="L12" s="193" t="s">
        <v>412</v>
      </c>
      <c r="M12" s="199">
        <v>34954</v>
      </c>
      <c r="N12" s="207" t="s">
        <v>367</v>
      </c>
      <c r="O12" s="199">
        <f t="shared" si="2"/>
        <v>7732.7509999999311</v>
      </c>
      <c r="P12" s="199">
        <f t="shared" si="3"/>
        <v>696303.75099999993</v>
      </c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379</v>
      </c>
      <c r="J13" s="199">
        <v>6954</v>
      </c>
      <c r="K13" s="205" t="s">
        <v>367</v>
      </c>
      <c r="L13" s="193"/>
      <c r="M13" s="199"/>
      <c r="N13" s="207"/>
      <c r="O13" s="199">
        <f t="shared" ref="O13:O17" si="4">+O12-J13-M13</f>
        <v>778.75099999993108</v>
      </c>
      <c r="P13" s="199">
        <f t="shared" ref="P13:P17" si="5">P12+H13-J13-M13</f>
        <v>689349.75099999993</v>
      </c>
    </row>
    <row r="14" spans="1:17" x14ac:dyDescent="0.15">
      <c r="A14" s="193"/>
      <c r="B14" s="193"/>
      <c r="C14" s="199"/>
      <c r="D14" s="200" t="s">
        <v>380</v>
      </c>
      <c r="E14" s="193" t="s">
        <v>54</v>
      </c>
      <c r="F14" s="203" t="s">
        <v>406</v>
      </c>
      <c r="G14" s="193"/>
      <c r="H14" s="199">
        <v>89886</v>
      </c>
      <c r="I14" s="200" t="s">
        <v>380</v>
      </c>
      <c r="J14" s="199">
        <v>779</v>
      </c>
      <c r="K14" s="205" t="s">
        <v>367</v>
      </c>
      <c r="L14" s="193"/>
      <c r="M14" s="199"/>
      <c r="N14" s="207"/>
      <c r="O14" s="199">
        <f t="shared" si="4"/>
        <v>-0.24900000006891787</v>
      </c>
      <c r="P14" s="199">
        <f t="shared" si="5"/>
        <v>778456.75099999993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380</v>
      </c>
      <c r="J15" s="199">
        <v>5940</v>
      </c>
      <c r="K15" s="193" t="s">
        <v>368</v>
      </c>
      <c r="L15" s="193"/>
      <c r="M15" s="199"/>
      <c r="N15" s="207"/>
      <c r="O15" s="199">
        <f>C8+O14-J15-M15</f>
        <v>502710.75099999993</v>
      </c>
      <c r="P15" s="199">
        <f t="shared" si="5"/>
        <v>772516.75099999993</v>
      </c>
      <c r="Q15" s="259"/>
    </row>
    <row r="16" spans="1:17" x14ac:dyDescent="0.15">
      <c r="A16" s="193"/>
      <c r="B16" s="193"/>
      <c r="C16" s="199"/>
      <c r="D16" s="200" t="s">
        <v>381</v>
      </c>
      <c r="E16" s="193" t="s">
        <v>54</v>
      </c>
      <c r="F16" s="203" t="s">
        <v>407</v>
      </c>
      <c r="G16" s="193"/>
      <c r="H16" s="199">
        <v>89893</v>
      </c>
      <c r="I16" s="200" t="s">
        <v>381</v>
      </c>
      <c r="J16" s="199">
        <v>8312</v>
      </c>
      <c r="K16" s="193" t="s">
        <v>368</v>
      </c>
      <c r="L16" s="193"/>
      <c r="M16" s="199"/>
      <c r="N16" s="207"/>
      <c r="O16" s="199">
        <f t="shared" si="4"/>
        <v>494398.75099999993</v>
      </c>
      <c r="P16" s="199">
        <f t="shared" si="5"/>
        <v>854097.75099999993</v>
      </c>
    </row>
    <row r="17" spans="1:17" x14ac:dyDescent="0.15">
      <c r="A17" s="193"/>
      <c r="B17" s="198"/>
      <c r="C17" s="199"/>
      <c r="D17" s="200"/>
      <c r="E17" s="193"/>
      <c r="F17" s="203"/>
      <c r="G17" s="198"/>
      <c r="H17" s="199"/>
      <c r="I17" s="200" t="s">
        <v>382</v>
      </c>
      <c r="J17" s="199">
        <v>5457.010000000002</v>
      </c>
      <c r="K17" s="193" t="s">
        <v>368</v>
      </c>
      <c r="L17" s="193" t="s">
        <v>412</v>
      </c>
      <c r="M17" s="199">
        <v>6654</v>
      </c>
      <c r="N17" s="193" t="s">
        <v>368</v>
      </c>
      <c r="O17" s="199">
        <f t="shared" si="4"/>
        <v>482287.74099999992</v>
      </c>
      <c r="P17" s="199">
        <f t="shared" si="5"/>
        <v>841986.74099999992</v>
      </c>
    </row>
    <row r="18" spans="1:17" x14ac:dyDescent="0.15">
      <c r="A18" s="193"/>
      <c r="B18" s="198"/>
      <c r="C18" s="199"/>
      <c r="D18" s="200"/>
      <c r="E18" s="193"/>
      <c r="F18" s="203"/>
      <c r="G18" s="198"/>
      <c r="H18" s="199"/>
      <c r="I18" s="200" t="s">
        <v>382</v>
      </c>
      <c r="J18" s="199"/>
      <c r="K18" s="205"/>
      <c r="L18" s="193" t="s">
        <v>412</v>
      </c>
      <c r="M18" s="199">
        <v>36360</v>
      </c>
      <c r="N18" s="193" t="s">
        <v>368</v>
      </c>
      <c r="O18" s="199">
        <f t="shared" ref="O18:O33" si="6">+O17-J18-M18</f>
        <v>445927.74099999992</v>
      </c>
      <c r="P18" s="199">
        <f t="shared" ref="P18:P33" si="7">P17+H18-J18-M18</f>
        <v>805626.74099999992</v>
      </c>
    </row>
    <row r="19" spans="1:17" x14ac:dyDescent="0.15">
      <c r="A19" s="193"/>
      <c r="B19" s="198"/>
      <c r="C19" s="199"/>
      <c r="D19" s="200"/>
      <c r="E19" s="193"/>
      <c r="F19" s="205"/>
      <c r="G19" s="198"/>
      <c r="H19" s="199"/>
      <c r="I19" s="200" t="s">
        <v>383</v>
      </c>
      <c r="J19" s="199">
        <v>3140</v>
      </c>
      <c r="K19" s="193" t="s">
        <v>368</v>
      </c>
      <c r="L19" s="193"/>
      <c r="M19" s="199"/>
      <c r="N19" s="207"/>
      <c r="O19" s="199">
        <f t="shared" si="6"/>
        <v>442787.74099999992</v>
      </c>
      <c r="P19" s="199">
        <f t="shared" si="7"/>
        <v>802486.74099999992</v>
      </c>
      <c r="Q19" s="259"/>
    </row>
    <row r="20" spans="1:17" x14ac:dyDescent="0.15">
      <c r="A20" s="193"/>
      <c r="B20" s="198"/>
      <c r="C20" s="199"/>
      <c r="D20" s="200"/>
      <c r="E20" s="193"/>
      <c r="F20" s="205"/>
      <c r="G20" s="198"/>
      <c r="H20" s="199"/>
      <c r="I20" s="200" t="s">
        <v>384</v>
      </c>
      <c r="J20" s="199">
        <v>1268</v>
      </c>
      <c r="K20" s="193" t="s">
        <v>368</v>
      </c>
      <c r="L20" s="193"/>
      <c r="M20" s="199"/>
      <c r="N20" s="207"/>
      <c r="O20" s="199">
        <f t="shared" si="6"/>
        <v>441519.74099999992</v>
      </c>
      <c r="P20" s="199">
        <f t="shared" si="7"/>
        <v>801218.74099999992</v>
      </c>
      <c r="Q20" s="259"/>
    </row>
    <row r="21" spans="1:17" x14ac:dyDescent="0.15">
      <c r="A21" s="193"/>
      <c r="B21" s="198"/>
      <c r="C21" s="199"/>
      <c r="D21" s="200"/>
      <c r="E21" s="193"/>
      <c r="F21" s="205"/>
      <c r="G21" s="198"/>
      <c r="H21" s="199"/>
      <c r="I21" s="200" t="s">
        <v>384</v>
      </c>
      <c r="J21" s="199">
        <v>2329</v>
      </c>
      <c r="K21" s="193" t="s">
        <v>368</v>
      </c>
      <c r="L21" s="193"/>
      <c r="M21" s="199"/>
      <c r="N21" s="207"/>
      <c r="O21" s="199">
        <f t="shared" si="6"/>
        <v>439190.74099999992</v>
      </c>
      <c r="P21" s="199">
        <f t="shared" si="7"/>
        <v>798889.74099999992</v>
      </c>
      <c r="Q21" s="259"/>
    </row>
    <row r="22" spans="1:17" x14ac:dyDescent="0.15">
      <c r="A22" s="193"/>
      <c r="B22" s="198"/>
      <c r="C22" s="199"/>
      <c r="D22" s="204"/>
      <c r="E22" s="203"/>
      <c r="F22" s="205"/>
      <c r="G22" s="198"/>
      <c r="H22" s="199"/>
      <c r="I22" s="200" t="s">
        <v>385</v>
      </c>
      <c r="J22" s="199">
        <v>3736.99</v>
      </c>
      <c r="K22" s="193" t="s">
        <v>368</v>
      </c>
      <c r="L22" s="193" t="s">
        <v>412</v>
      </c>
      <c r="M22" s="199">
        <v>9200</v>
      </c>
      <c r="N22" s="193" t="s">
        <v>368</v>
      </c>
      <c r="O22" s="199">
        <f t="shared" si="6"/>
        <v>426253.75099999993</v>
      </c>
      <c r="P22" s="199">
        <f t="shared" si="7"/>
        <v>785952.75099999993</v>
      </c>
      <c r="Q22" s="259"/>
    </row>
    <row r="23" spans="1:17" x14ac:dyDescent="0.15">
      <c r="A23" s="193"/>
      <c r="B23" s="198"/>
      <c r="C23" s="199"/>
      <c r="D23" s="204"/>
      <c r="E23" s="203"/>
      <c r="F23" s="205"/>
      <c r="G23" s="198"/>
      <c r="H23" s="199"/>
      <c r="I23" s="200" t="s">
        <v>386</v>
      </c>
      <c r="J23" s="199">
        <v>4436.010000000002</v>
      </c>
      <c r="K23" s="193" t="s">
        <v>368</v>
      </c>
      <c r="L23" s="193" t="s">
        <v>412</v>
      </c>
      <c r="M23" s="199">
        <v>36274</v>
      </c>
      <c r="N23" s="193" t="s">
        <v>368</v>
      </c>
      <c r="O23" s="199">
        <f t="shared" si="6"/>
        <v>385543.74099999992</v>
      </c>
      <c r="P23" s="199">
        <f t="shared" si="7"/>
        <v>745242.74099999992</v>
      </c>
      <c r="Q23" s="259"/>
    </row>
    <row r="24" spans="1:17" x14ac:dyDescent="0.15">
      <c r="A24" s="193"/>
      <c r="B24" s="198"/>
      <c r="C24" s="199"/>
      <c r="D24" s="204"/>
      <c r="E24" s="203"/>
      <c r="F24" s="205"/>
      <c r="G24" s="198"/>
      <c r="H24" s="199"/>
      <c r="I24" s="200" t="s">
        <v>387</v>
      </c>
      <c r="J24" s="199">
        <v>8335.0599999999977</v>
      </c>
      <c r="K24" s="193" t="s">
        <v>368</v>
      </c>
      <c r="L24" s="193" t="s">
        <v>412</v>
      </c>
      <c r="M24" s="199">
        <v>125160</v>
      </c>
      <c r="N24" s="193" t="s">
        <v>368</v>
      </c>
      <c r="O24" s="199">
        <f t="shared" si="6"/>
        <v>252048.68099999992</v>
      </c>
      <c r="P24" s="199">
        <f t="shared" si="7"/>
        <v>611747.68099999987</v>
      </c>
      <c r="Q24" s="259"/>
    </row>
    <row r="25" spans="1:17" x14ac:dyDescent="0.15">
      <c r="A25" s="193"/>
      <c r="B25" s="198"/>
      <c r="C25" s="199"/>
      <c r="D25" s="200" t="s">
        <v>388</v>
      </c>
      <c r="E25" s="193" t="s">
        <v>54</v>
      </c>
      <c r="F25" s="203" t="s">
        <v>408</v>
      </c>
      <c r="G25" s="198"/>
      <c r="H25" s="199">
        <v>134763</v>
      </c>
      <c r="I25" s="200" t="s">
        <v>388</v>
      </c>
      <c r="J25" s="199">
        <v>5505.010000000002</v>
      </c>
      <c r="K25" s="193" t="s">
        <v>368</v>
      </c>
      <c r="L25" s="193" t="s">
        <v>412</v>
      </c>
      <c r="M25" s="199">
        <v>51739</v>
      </c>
      <c r="N25" s="193" t="s">
        <v>368</v>
      </c>
      <c r="O25" s="199">
        <f t="shared" si="6"/>
        <v>194804.67099999991</v>
      </c>
      <c r="P25" s="199">
        <f t="shared" si="7"/>
        <v>689266.67099999986</v>
      </c>
      <c r="Q25" s="259"/>
    </row>
    <row r="26" spans="1:17" x14ac:dyDescent="0.15">
      <c r="A26" s="193"/>
      <c r="B26" s="198"/>
      <c r="C26" s="199"/>
      <c r="D26" s="200"/>
      <c r="E26" s="193"/>
      <c r="F26" s="203"/>
      <c r="G26" s="193"/>
      <c r="H26" s="199"/>
      <c r="I26" s="200" t="s">
        <v>389</v>
      </c>
      <c r="J26" s="199">
        <v>10944</v>
      </c>
      <c r="K26" s="193" t="s">
        <v>368</v>
      </c>
      <c r="L26" s="193"/>
      <c r="M26" s="199"/>
      <c r="N26" s="205"/>
      <c r="O26" s="199">
        <f t="shared" si="6"/>
        <v>183860.67099999991</v>
      </c>
      <c r="P26" s="199">
        <f t="shared" si="7"/>
        <v>678322.67099999986</v>
      </c>
      <c r="Q26" s="259"/>
    </row>
    <row r="27" spans="1:17" x14ac:dyDescent="0.15">
      <c r="A27" s="193"/>
      <c r="B27" s="198"/>
      <c r="C27" s="199"/>
      <c r="D27" s="200" t="s">
        <v>390</v>
      </c>
      <c r="E27" s="193" t="s">
        <v>319</v>
      </c>
      <c r="F27" s="203" t="s">
        <v>419</v>
      </c>
      <c r="G27" s="193"/>
      <c r="H27" s="199">
        <v>260649.90400000001</v>
      </c>
      <c r="I27" s="200" t="s">
        <v>390</v>
      </c>
      <c r="J27" s="199">
        <v>4379.01</v>
      </c>
      <c r="K27" s="193" t="s">
        <v>368</v>
      </c>
      <c r="L27" s="193" t="s">
        <v>412</v>
      </c>
      <c r="M27" s="199">
        <v>4479</v>
      </c>
      <c r="N27" s="193" t="s">
        <v>368</v>
      </c>
      <c r="O27" s="199">
        <f t="shared" si="6"/>
        <v>175002.66099999991</v>
      </c>
      <c r="P27" s="199">
        <f t="shared" si="7"/>
        <v>930114.56499999983</v>
      </c>
      <c r="Q27" s="259"/>
    </row>
    <row r="28" spans="1:17" x14ac:dyDescent="0.15">
      <c r="A28" s="193"/>
      <c r="B28" s="198"/>
      <c r="C28" s="199"/>
      <c r="D28" s="200"/>
      <c r="E28" s="193"/>
      <c r="F28" s="203"/>
      <c r="G28" s="193"/>
      <c r="H28" s="199"/>
      <c r="I28" s="200" t="s">
        <v>391</v>
      </c>
      <c r="J28" s="199">
        <v>4222</v>
      </c>
      <c r="K28" s="193" t="s">
        <v>368</v>
      </c>
      <c r="L28" s="193"/>
      <c r="M28" s="199"/>
      <c r="N28" s="205"/>
      <c r="O28" s="199">
        <f t="shared" si="6"/>
        <v>170780.66099999991</v>
      </c>
      <c r="P28" s="199">
        <f t="shared" si="7"/>
        <v>925892.56499999983</v>
      </c>
      <c r="Q28" s="259"/>
    </row>
    <row r="29" spans="1:17" x14ac:dyDescent="0.15">
      <c r="A29" s="193"/>
      <c r="B29" s="198"/>
      <c r="C29" s="199"/>
      <c r="D29" s="200"/>
      <c r="E29" s="193"/>
      <c r="F29" s="203"/>
      <c r="G29" s="193"/>
      <c r="H29" s="199"/>
      <c r="I29" s="200" t="s">
        <v>392</v>
      </c>
      <c r="J29" s="199">
        <v>5965</v>
      </c>
      <c r="K29" s="193" t="s">
        <v>368</v>
      </c>
      <c r="L29" s="193"/>
      <c r="M29" s="199"/>
      <c r="N29" s="205"/>
      <c r="O29" s="199">
        <f t="shared" si="6"/>
        <v>164815.66099999991</v>
      </c>
      <c r="P29" s="199">
        <f t="shared" si="7"/>
        <v>919927.56499999983</v>
      </c>
      <c r="Q29" s="259"/>
    </row>
    <row r="30" spans="1:17" x14ac:dyDescent="0.15">
      <c r="A30" s="193"/>
      <c r="B30" s="198"/>
      <c r="C30" s="199"/>
      <c r="D30" s="200"/>
      <c r="E30" s="193"/>
      <c r="F30" s="203"/>
      <c r="G30" s="193"/>
      <c r="H30" s="199"/>
      <c r="I30" s="200" t="s">
        <v>393</v>
      </c>
      <c r="J30" s="199">
        <v>6958.0299999999988</v>
      </c>
      <c r="K30" s="193" t="s">
        <v>368</v>
      </c>
      <c r="L30" s="193" t="s">
        <v>412</v>
      </c>
      <c r="M30" s="199">
        <v>35230</v>
      </c>
      <c r="N30" s="193" t="s">
        <v>368</v>
      </c>
      <c r="O30" s="199">
        <f t="shared" si="6"/>
        <v>122627.63099999991</v>
      </c>
      <c r="P30" s="199">
        <f t="shared" si="7"/>
        <v>877739.5349999998</v>
      </c>
      <c r="Q30" s="259"/>
    </row>
    <row r="31" spans="1:17" x14ac:dyDescent="0.15">
      <c r="A31" s="193"/>
      <c r="B31" s="198"/>
      <c r="C31" s="199"/>
      <c r="D31" s="200"/>
      <c r="E31" s="193"/>
      <c r="F31" s="205"/>
      <c r="G31" s="198"/>
      <c r="H31" s="199"/>
      <c r="I31" s="200" t="s">
        <v>393</v>
      </c>
      <c r="J31" s="199"/>
      <c r="K31" s="205"/>
      <c r="L31" s="193" t="s">
        <v>412</v>
      </c>
      <c r="M31" s="199">
        <v>39500</v>
      </c>
      <c r="N31" s="193" t="s">
        <v>368</v>
      </c>
      <c r="O31" s="199">
        <f t="shared" si="6"/>
        <v>83127.630999999907</v>
      </c>
      <c r="P31" s="199">
        <f t="shared" si="7"/>
        <v>838239.5349999998</v>
      </c>
      <c r="Q31" s="259"/>
    </row>
    <row r="32" spans="1:17" x14ac:dyDescent="0.15">
      <c r="A32" s="193"/>
      <c r="B32" s="198"/>
      <c r="C32" s="199"/>
      <c r="D32" s="200" t="s">
        <v>394</v>
      </c>
      <c r="E32" s="193" t="s">
        <v>54</v>
      </c>
      <c r="F32" s="203" t="s">
        <v>409</v>
      </c>
      <c r="G32" s="198"/>
      <c r="H32" s="199">
        <v>134422</v>
      </c>
      <c r="I32" s="200" t="s">
        <v>394</v>
      </c>
      <c r="J32" s="199">
        <v>13186</v>
      </c>
      <c r="K32" s="193" t="s">
        <v>368</v>
      </c>
      <c r="L32" s="193" t="s">
        <v>412</v>
      </c>
      <c r="M32" s="199">
        <v>39710</v>
      </c>
      <c r="N32" s="193" t="s">
        <v>368</v>
      </c>
      <c r="O32" s="199">
        <f t="shared" si="6"/>
        <v>30231.630999999907</v>
      </c>
      <c r="P32" s="199">
        <f t="shared" si="7"/>
        <v>919765.5349999998</v>
      </c>
    </row>
    <row r="33" spans="1:17" x14ac:dyDescent="0.15">
      <c r="A33" s="193"/>
      <c r="B33" s="198"/>
      <c r="C33" s="199"/>
      <c r="D33" s="200"/>
      <c r="E33" s="193"/>
      <c r="F33" s="205"/>
      <c r="G33" s="198"/>
      <c r="H33" s="199"/>
      <c r="I33" s="200" t="s">
        <v>395</v>
      </c>
      <c r="J33" s="199">
        <v>21239</v>
      </c>
      <c r="K33" s="193" t="s">
        <v>368</v>
      </c>
      <c r="L33" s="193"/>
      <c r="M33" s="199"/>
      <c r="N33" s="207"/>
      <c r="O33" s="199">
        <f t="shared" si="6"/>
        <v>8992.6309999999066</v>
      </c>
      <c r="P33" s="199">
        <f t="shared" si="7"/>
        <v>898526.5349999998</v>
      </c>
    </row>
    <row r="34" spans="1:17" x14ac:dyDescent="0.15">
      <c r="A34" s="193"/>
      <c r="B34" s="198"/>
      <c r="C34" s="199"/>
      <c r="D34" s="200"/>
      <c r="E34" s="193"/>
      <c r="F34" s="205"/>
      <c r="G34" s="193"/>
      <c r="H34" s="199"/>
      <c r="I34" s="200" t="s">
        <v>396</v>
      </c>
      <c r="J34" s="199">
        <v>7947.0200000000041</v>
      </c>
      <c r="K34" s="193" t="s">
        <v>368</v>
      </c>
      <c r="L34" s="193" t="s">
        <v>412</v>
      </c>
      <c r="M34" s="199">
        <v>1046</v>
      </c>
      <c r="N34" s="193" t="s">
        <v>368</v>
      </c>
      <c r="O34" s="199">
        <f t="shared" ref="O34:O37" si="8">+O33-J34-M34</f>
        <v>-0.38900000009743962</v>
      </c>
      <c r="P34" s="199">
        <f t="shared" ref="P34:P37" si="9">P33+H34-J34-M34</f>
        <v>889533.51499999978</v>
      </c>
      <c r="Q34" s="259"/>
    </row>
    <row r="35" spans="1:17" x14ac:dyDescent="0.15">
      <c r="A35" s="193"/>
      <c r="B35" s="198"/>
      <c r="C35" s="199"/>
      <c r="D35" s="200"/>
      <c r="E35" s="193"/>
      <c r="F35" s="205"/>
      <c r="G35" s="193"/>
      <c r="H35" s="199"/>
      <c r="I35" s="200" t="s">
        <v>396</v>
      </c>
      <c r="J35" s="199"/>
      <c r="K35" s="205"/>
      <c r="L35" s="193" t="s">
        <v>413</v>
      </c>
      <c r="M35" s="199">
        <v>32825</v>
      </c>
      <c r="N35" s="193" t="s">
        <v>364</v>
      </c>
      <c r="O35" s="199">
        <f>C9+O34-J35-M35</f>
        <v>57110.610999999903</v>
      </c>
      <c r="P35" s="199">
        <f t="shared" si="9"/>
        <v>856708.51499999978</v>
      </c>
      <c r="Q35" s="259"/>
    </row>
    <row r="36" spans="1:17" x14ac:dyDescent="0.15">
      <c r="A36" s="193"/>
      <c r="B36" s="198"/>
      <c r="C36" s="199"/>
      <c r="D36" s="200"/>
      <c r="E36" s="193"/>
      <c r="F36" s="205"/>
      <c r="G36" s="193"/>
      <c r="H36" s="199"/>
      <c r="I36" s="200" t="s">
        <v>396</v>
      </c>
      <c r="J36" s="199"/>
      <c r="K36" s="205"/>
      <c r="L36" s="193" t="s">
        <v>413</v>
      </c>
      <c r="M36" s="199">
        <v>36626</v>
      </c>
      <c r="N36" s="193" t="s">
        <v>364</v>
      </c>
      <c r="O36" s="199">
        <f t="shared" si="8"/>
        <v>20484.610999999903</v>
      </c>
      <c r="P36" s="199">
        <f t="shared" si="9"/>
        <v>820082.51499999978</v>
      </c>
      <c r="Q36" s="259"/>
    </row>
    <row r="37" spans="1:17" x14ac:dyDescent="0.15">
      <c r="A37" s="193"/>
      <c r="B37" s="198"/>
      <c r="C37" s="199"/>
      <c r="D37" s="200"/>
      <c r="E37" s="193"/>
      <c r="F37" s="205"/>
      <c r="G37" s="198"/>
      <c r="H37" s="199"/>
      <c r="I37" s="200" t="s">
        <v>397</v>
      </c>
      <c r="J37" s="199">
        <v>6180</v>
      </c>
      <c r="K37" s="193" t="s">
        <v>364</v>
      </c>
      <c r="L37" s="193"/>
      <c r="M37" s="199"/>
      <c r="N37" s="205"/>
      <c r="O37" s="199">
        <f t="shared" si="8"/>
        <v>14304.610999999903</v>
      </c>
      <c r="P37" s="199">
        <f t="shared" si="9"/>
        <v>813902.51499999978</v>
      </c>
      <c r="Q37" s="259"/>
    </row>
    <row r="38" spans="1:17" x14ac:dyDescent="0.15">
      <c r="A38" s="193"/>
      <c r="B38" s="208"/>
      <c r="C38" s="199"/>
      <c r="D38" s="204"/>
      <c r="E38" s="193"/>
      <c r="F38" s="209"/>
      <c r="G38" s="198"/>
      <c r="H38" s="199"/>
      <c r="I38" s="200" t="s">
        <v>398</v>
      </c>
      <c r="J38" s="199">
        <v>5203</v>
      </c>
      <c r="K38" s="193" t="s">
        <v>364</v>
      </c>
      <c r="L38" s="193" t="s">
        <v>413</v>
      </c>
      <c r="M38" s="199">
        <v>9102</v>
      </c>
      <c r="N38" s="193" t="s">
        <v>364</v>
      </c>
      <c r="O38" s="199">
        <f t="shared" ref="O38:O42" si="10">+O37-J38-M38</f>
        <v>-0.38900000009743962</v>
      </c>
      <c r="P38" s="199">
        <f t="shared" ref="P38:P42" si="11">P37+H38-J38-M38</f>
        <v>799597.51499999978</v>
      </c>
    </row>
    <row r="39" spans="1:17" x14ac:dyDescent="0.15">
      <c r="A39" s="193"/>
      <c r="B39" s="208"/>
      <c r="C39" s="199"/>
      <c r="D39" s="204"/>
      <c r="E39" s="193"/>
      <c r="F39" s="209"/>
      <c r="G39" s="198"/>
      <c r="H39" s="199"/>
      <c r="I39" s="200" t="s">
        <v>398</v>
      </c>
      <c r="J39" s="199"/>
      <c r="K39" s="205"/>
      <c r="L39" s="193" t="s">
        <v>413</v>
      </c>
      <c r="M39" s="199">
        <v>38068</v>
      </c>
      <c r="N39" s="193" t="s">
        <v>365</v>
      </c>
      <c r="O39" s="199">
        <f>C10+O38-J39-M39</f>
        <v>51915.610999999903</v>
      </c>
      <c r="P39" s="199">
        <f t="shared" si="11"/>
        <v>761529.51499999978</v>
      </c>
    </row>
    <row r="40" spans="1:17" x14ac:dyDescent="0.15">
      <c r="A40" s="193"/>
      <c r="B40" s="210"/>
      <c r="C40" s="199"/>
      <c r="D40" s="204"/>
      <c r="E40" s="203"/>
      <c r="F40" s="193"/>
      <c r="G40" s="210"/>
      <c r="H40" s="199"/>
      <c r="I40" s="200" t="s">
        <v>399</v>
      </c>
      <c r="J40" s="199">
        <v>12220</v>
      </c>
      <c r="K40" s="193" t="s">
        <v>365</v>
      </c>
      <c r="L40" s="193"/>
      <c r="M40" s="199"/>
      <c r="N40" s="205"/>
      <c r="O40" s="199">
        <f t="shared" si="10"/>
        <v>39695.610999999903</v>
      </c>
      <c r="P40" s="199">
        <f t="shared" si="11"/>
        <v>749309.51499999978</v>
      </c>
      <c r="Q40" s="259"/>
    </row>
    <row r="41" spans="1:17" x14ac:dyDescent="0.15">
      <c r="A41" s="193"/>
      <c r="B41" s="210"/>
      <c r="C41" s="199"/>
      <c r="D41" s="204"/>
      <c r="E41" s="203"/>
      <c r="F41" s="193"/>
      <c r="G41" s="210"/>
      <c r="H41" s="199"/>
      <c r="I41" s="200" t="s">
        <v>400</v>
      </c>
      <c r="J41" s="199">
        <v>20226</v>
      </c>
      <c r="K41" s="193" t="s">
        <v>365</v>
      </c>
      <c r="L41" s="193"/>
      <c r="M41" s="199"/>
      <c r="N41" s="207"/>
      <c r="O41" s="199">
        <f t="shared" si="10"/>
        <v>19469.610999999903</v>
      </c>
      <c r="P41" s="199">
        <f t="shared" si="11"/>
        <v>729083.51499999978</v>
      </c>
      <c r="Q41" s="259"/>
    </row>
    <row r="42" spans="1:17" x14ac:dyDescent="0.15">
      <c r="A42" s="193"/>
      <c r="B42" s="210"/>
      <c r="C42" s="199"/>
      <c r="D42" s="200" t="s">
        <v>401</v>
      </c>
      <c r="E42" s="193" t="s">
        <v>54</v>
      </c>
      <c r="F42" s="203" t="s">
        <v>410</v>
      </c>
      <c r="G42" s="210"/>
      <c r="H42" s="199">
        <v>134601</v>
      </c>
      <c r="I42" s="200" t="s">
        <v>401</v>
      </c>
      <c r="J42" s="199">
        <v>6058</v>
      </c>
      <c r="K42" s="193" t="s">
        <v>365</v>
      </c>
      <c r="L42" s="193"/>
      <c r="M42" s="199"/>
      <c r="N42" s="207"/>
      <c r="O42" s="199">
        <f t="shared" si="10"/>
        <v>13411.610999999903</v>
      </c>
      <c r="P42" s="199">
        <f t="shared" si="11"/>
        <v>857626.51499999978</v>
      </c>
    </row>
    <row r="43" spans="1:17" x14ac:dyDescent="0.15">
      <c r="A43" s="193"/>
      <c r="B43" s="210"/>
      <c r="C43" s="199"/>
      <c r="D43" s="200" t="s">
        <v>402</v>
      </c>
      <c r="E43" s="193" t="s">
        <v>54</v>
      </c>
      <c r="F43" s="203" t="s">
        <v>411</v>
      </c>
      <c r="G43" s="210"/>
      <c r="H43" s="199">
        <v>44836</v>
      </c>
      <c r="I43" s="200" t="s">
        <v>402</v>
      </c>
      <c r="J43" s="199">
        <v>3980</v>
      </c>
      <c r="K43" s="193" t="s">
        <v>365</v>
      </c>
      <c r="L43" s="193"/>
      <c r="M43" s="199"/>
      <c r="N43" s="207"/>
      <c r="O43" s="199">
        <f t="shared" ref="O43:O46" si="12">+O42-J43-M43</f>
        <v>9431.6109999999026</v>
      </c>
      <c r="P43" s="199">
        <f t="shared" ref="P43:P46" si="13">P42+H43-J43-M43</f>
        <v>898482.51499999978</v>
      </c>
    </row>
    <row r="44" spans="1:17" x14ac:dyDescent="0.15">
      <c r="A44" s="211"/>
      <c r="B44" s="211"/>
      <c r="C44" s="199"/>
      <c r="D44" s="204"/>
      <c r="E44" s="193"/>
      <c r="F44" s="212"/>
      <c r="G44" s="213"/>
      <c r="H44" s="199"/>
      <c r="I44" s="200" t="s">
        <v>403</v>
      </c>
      <c r="J44" s="199">
        <v>9432</v>
      </c>
      <c r="K44" s="193" t="s">
        <v>365</v>
      </c>
      <c r="L44" s="193"/>
      <c r="M44" s="199"/>
      <c r="N44" s="207"/>
      <c r="O44" s="199">
        <f t="shared" si="12"/>
        <v>-0.38900000009743962</v>
      </c>
      <c r="P44" s="199">
        <f t="shared" si="13"/>
        <v>889050.51499999978</v>
      </c>
    </row>
    <row r="45" spans="1:17" x14ac:dyDescent="0.15">
      <c r="A45" s="211"/>
      <c r="B45" s="211"/>
      <c r="C45" s="199"/>
      <c r="D45" s="204"/>
      <c r="E45" s="193"/>
      <c r="F45" s="212"/>
      <c r="G45" s="213"/>
      <c r="H45" s="199"/>
      <c r="I45" s="200" t="s">
        <v>403</v>
      </c>
      <c r="J45" s="199">
        <v>7712</v>
      </c>
      <c r="K45" s="203" t="s">
        <v>406</v>
      </c>
      <c r="L45" s="193" t="s">
        <v>413</v>
      </c>
      <c r="M45" s="199">
        <v>35549</v>
      </c>
      <c r="N45" s="203" t="s">
        <v>406</v>
      </c>
      <c r="O45" s="199">
        <f>H14+O44-J45-M45</f>
        <v>46624.610999999903</v>
      </c>
      <c r="P45" s="199">
        <f t="shared" si="13"/>
        <v>845789.51499999978</v>
      </c>
    </row>
    <row r="46" spans="1:17" x14ac:dyDescent="0.15">
      <c r="A46" s="211"/>
      <c r="B46" s="211"/>
      <c r="C46" s="199"/>
      <c r="D46" s="204"/>
      <c r="E46" s="193"/>
      <c r="F46" s="212"/>
      <c r="G46" s="213"/>
      <c r="H46" s="199"/>
      <c r="I46" s="200" t="s">
        <v>403</v>
      </c>
      <c r="J46" s="199"/>
      <c r="K46" s="205"/>
      <c r="L46" s="193" t="s">
        <v>413</v>
      </c>
      <c r="M46" s="199">
        <v>46625</v>
      </c>
      <c r="N46" s="203" t="s">
        <v>406</v>
      </c>
      <c r="O46" s="199">
        <f t="shared" si="12"/>
        <v>-0.38900000009743962</v>
      </c>
      <c r="P46" s="199">
        <f t="shared" si="13"/>
        <v>799164.51499999978</v>
      </c>
    </row>
    <row r="47" spans="1:17" x14ac:dyDescent="0.15">
      <c r="A47" s="211"/>
      <c r="B47" s="211"/>
      <c r="C47" s="199"/>
      <c r="D47" s="204"/>
      <c r="E47" s="193"/>
      <c r="F47" s="212"/>
      <c r="G47" s="213"/>
      <c r="H47" s="199"/>
      <c r="I47" s="200" t="s">
        <v>403</v>
      </c>
      <c r="J47" s="199"/>
      <c r="K47" s="205"/>
      <c r="L47" s="193" t="s">
        <v>413</v>
      </c>
      <c r="M47" s="199">
        <v>39525</v>
      </c>
      <c r="N47" s="207" t="s">
        <v>407</v>
      </c>
      <c r="O47" s="199">
        <f>H16+O46-J47-M47</f>
        <v>50367.610999999903</v>
      </c>
      <c r="P47" s="199">
        <f t="shared" ref="P47:P110" si="14">P46+H47-J47-M47</f>
        <v>759639.51499999978</v>
      </c>
    </row>
    <row r="48" spans="1:17" x14ac:dyDescent="0.15">
      <c r="A48" s="205"/>
      <c r="B48" s="208"/>
      <c r="C48" s="199"/>
      <c r="D48" s="200"/>
      <c r="E48" s="193"/>
      <c r="F48" s="203"/>
      <c r="G48" s="198"/>
      <c r="H48" s="199"/>
      <c r="I48" s="200" t="s">
        <v>404</v>
      </c>
      <c r="J48" s="199">
        <v>3190</v>
      </c>
      <c r="K48" s="205" t="s">
        <v>407</v>
      </c>
      <c r="L48" s="193"/>
      <c r="M48" s="199"/>
      <c r="N48" s="207"/>
      <c r="O48" s="199">
        <f t="shared" ref="O48:O110" si="15">+O47-J48-M48</f>
        <v>47177.610999999903</v>
      </c>
      <c r="P48" s="199">
        <f t="shared" si="14"/>
        <v>756449.51499999978</v>
      </c>
    </row>
    <row r="49" spans="1:17" x14ac:dyDescent="0.15">
      <c r="A49" s="205"/>
      <c r="B49" s="208"/>
      <c r="C49" s="199"/>
      <c r="D49" s="200"/>
      <c r="E49" s="193"/>
      <c r="F49" s="203"/>
      <c r="G49" s="198"/>
      <c r="H49" s="199"/>
      <c r="I49" s="200" t="s">
        <v>405</v>
      </c>
      <c r="J49" s="199">
        <v>9310</v>
      </c>
      <c r="K49" s="205" t="s">
        <v>407</v>
      </c>
      <c r="L49" s="193"/>
      <c r="M49" s="199"/>
      <c r="N49" s="207"/>
      <c r="O49" s="199">
        <f t="shared" si="15"/>
        <v>37867.610999999903</v>
      </c>
      <c r="P49" s="199">
        <f t="shared" si="14"/>
        <v>747139.51499999978</v>
      </c>
    </row>
    <row r="50" spans="1:17" hidden="1" x14ac:dyDescent="0.15">
      <c r="A50" s="205"/>
      <c r="B50" s="208"/>
      <c r="C50" s="199"/>
      <c r="D50" s="200"/>
      <c r="E50" s="193"/>
      <c r="F50" s="205"/>
      <c r="G50" s="198"/>
      <c r="H50" s="199"/>
      <c r="I50" s="200"/>
      <c r="J50" s="199"/>
      <c r="K50" s="205"/>
      <c r="L50" s="193"/>
      <c r="M50" s="199"/>
      <c r="N50" s="207"/>
      <c r="O50" s="199">
        <f t="shared" si="15"/>
        <v>37867.610999999903</v>
      </c>
      <c r="P50" s="199">
        <f t="shared" si="14"/>
        <v>747139.51499999978</v>
      </c>
      <c r="Q50" s="259"/>
    </row>
    <row r="51" spans="1:17" hidden="1" x14ac:dyDescent="0.15">
      <c r="A51" s="205"/>
      <c r="B51" s="208"/>
      <c r="C51" s="199"/>
      <c r="D51" s="200"/>
      <c r="E51" s="193"/>
      <c r="F51" s="193"/>
      <c r="G51" s="198"/>
      <c r="H51" s="199"/>
      <c r="I51" s="200"/>
      <c r="J51" s="199"/>
      <c r="K51" s="205"/>
      <c r="L51" s="193"/>
      <c r="M51" s="199"/>
      <c r="N51" s="207"/>
      <c r="O51" s="199">
        <f t="shared" si="15"/>
        <v>37867.610999999903</v>
      </c>
      <c r="P51" s="199">
        <f t="shared" si="14"/>
        <v>747139.51499999978</v>
      </c>
      <c r="Q51" s="259"/>
    </row>
    <row r="52" spans="1:17" hidden="1" x14ac:dyDescent="0.15">
      <c r="A52" s="205"/>
      <c r="B52" s="208"/>
      <c r="C52" s="199"/>
      <c r="D52" s="200"/>
      <c r="E52" s="193"/>
      <c r="F52" s="193"/>
      <c r="G52" s="198"/>
      <c r="H52" s="199"/>
      <c r="I52" s="200"/>
      <c r="J52" s="199"/>
      <c r="K52" s="205"/>
      <c r="L52" s="193"/>
      <c r="M52" s="199"/>
      <c r="N52" s="207"/>
      <c r="O52" s="199">
        <f t="shared" si="15"/>
        <v>37867.610999999903</v>
      </c>
      <c r="P52" s="199">
        <f t="shared" si="14"/>
        <v>747139.51499999978</v>
      </c>
      <c r="Q52" s="259"/>
    </row>
    <row r="53" spans="1:17" hidden="1" x14ac:dyDescent="0.15">
      <c r="A53" s="205"/>
      <c r="B53" s="208"/>
      <c r="C53" s="199"/>
      <c r="D53" s="200"/>
      <c r="E53" s="193"/>
      <c r="F53" s="193"/>
      <c r="G53" s="198"/>
      <c r="H53" s="199"/>
      <c r="I53" s="200"/>
      <c r="J53" s="199"/>
      <c r="K53" s="205"/>
      <c r="L53" s="193"/>
      <c r="M53" s="199"/>
      <c r="N53" s="207"/>
      <c r="O53" s="199">
        <f t="shared" si="15"/>
        <v>37867.610999999903</v>
      </c>
      <c r="P53" s="199">
        <f t="shared" si="14"/>
        <v>747139.51499999978</v>
      </c>
      <c r="Q53" s="259"/>
    </row>
    <row r="54" spans="1:17" hidden="1" x14ac:dyDescent="0.15">
      <c r="A54" s="205"/>
      <c r="B54" s="208"/>
      <c r="C54" s="199"/>
      <c r="D54" s="200"/>
      <c r="E54" s="193"/>
      <c r="F54" s="193"/>
      <c r="G54" s="198"/>
      <c r="H54" s="199"/>
      <c r="I54" s="200"/>
      <c r="J54" s="199"/>
      <c r="K54" s="205"/>
      <c r="L54" s="193"/>
      <c r="M54" s="199"/>
      <c r="N54" s="207"/>
      <c r="O54" s="199">
        <f t="shared" si="15"/>
        <v>37867.610999999903</v>
      </c>
      <c r="P54" s="199">
        <f t="shared" si="14"/>
        <v>747139.51499999978</v>
      </c>
      <c r="Q54" s="259"/>
    </row>
    <row r="55" spans="1:17" hidden="1" x14ac:dyDescent="0.15">
      <c r="A55" s="205"/>
      <c r="B55" s="208"/>
      <c r="C55" s="199"/>
      <c r="D55" s="204"/>
      <c r="E55" s="193"/>
      <c r="F55" s="193"/>
      <c r="G55" s="198"/>
      <c r="H55" s="199"/>
      <c r="I55" s="200"/>
      <c r="J55" s="199"/>
      <c r="K55" s="205"/>
      <c r="L55" s="193"/>
      <c r="M55" s="199"/>
      <c r="N55" s="207"/>
      <c r="O55" s="199">
        <f t="shared" si="15"/>
        <v>37867.610999999903</v>
      </c>
      <c r="P55" s="199">
        <f t="shared" si="14"/>
        <v>747139.51499999978</v>
      </c>
      <c r="Q55" s="259"/>
    </row>
    <row r="56" spans="1:17" hidden="1" x14ac:dyDescent="0.15">
      <c r="A56" s="205"/>
      <c r="B56" s="208"/>
      <c r="C56" s="199"/>
      <c r="D56" s="204"/>
      <c r="E56" s="193"/>
      <c r="F56" s="193"/>
      <c r="G56" s="198"/>
      <c r="H56" s="199"/>
      <c r="I56" s="200"/>
      <c r="J56" s="199"/>
      <c r="K56" s="205"/>
      <c r="L56" s="193"/>
      <c r="M56" s="199"/>
      <c r="N56" s="207"/>
      <c r="O56" s="199">
        <f t="shared" si="15"/>
        <v>37867.610999999903</v>
      </c>
      <c r="P56" s="199">
        <f t="shared" si="14"/>
        <v>747139.51499999978</v>
      </c>
      <c r="Q56" s="259"/>
    </row>
    <row r="57" spans="1:17" hidden="1" x14ac:dyDescent="0.15">
      <c r="A57" s="205"/>
      <c r="B57" s="208"/>
      <c r="C57" s="199"/>
      <c r="D57" s="204"/>
      <c r="E57" s="193"/>
      <c r="F57" s="193"/>
      <c r="G57" s="198"/>
      <c r="H57" s="199"/>
      <c r="I57" s="200"/>
      <c r="J57" s="199"/>
      <c r="K57" s="205"/>
      <c r="L57" s="193"/>
      <c r="M57" s="199"/>
      <c r="N57" s="207"/>
      <c r="O57" s="199">
        <f t="shared" si="15"/>
        <v>37867.610999999903</v>
      </c>
      <c r="P57" s="199">
        <f t="shared" si="14"/>
        <v>747139.51499999978</v>
      </c>
      <c r="Q57" s="259"/>
    </row>
    <row r="58" spans="1:17" hidden="1" x14ac:dyDescent="0.15">
      <c r="A58" s="205"/>
      <c r="B58" s="208"/>
      <c r="C58" s="199"/>
      <c r="D58" s="200"/>
      <c r="E58" s="193"/>
      <c r="F58" s="193"/>
      <c r="G58" s="198"/>
      <c r="H58" s="199"/>
      <c r="I58" s="200"/>
      <c r="J58" s="199"/>
      <c r="K58" s="205"/>
      <c r="L58" s="193"/>
      <c r="M58" s="199"/>
      <c r="N58" s="207"/>
      <c r="O58" s="199">
        <f t="shared" si="15"/>
        <v>37867.610999999903</v>
      </c>
      <c r="P58" s="199">
        <f t="shared" si="14"/>
        <v>747139.51499999978</v>
      </c>
    </row>
    <row r="59" spans="1:17" hidden="1" x14ac:dyDescent="0.15">
      <c r="A59" s="205"/>
      <c r="B59" s="208"/>
      <c r="C59" s="199"/>
      <c r="D59" s="204"/>
      <c r="E59" s="193"/>
      <c r="F59" s="193"/>
      <c r="G59" s="198"/>
      <c r="H59" s="199"/>
      <c r="I59" s="200"/>
      <c r="J59" s="199"/>
      <c r="K59" s="205"/>
      <c r="L59" s="193"/>
      <c r="M59" s="199"/>
      <c r="N59" s="207"/>
      <c r="O59" s="199">
        <f t="shared" si="15"/>
        <v>37867.610999999903</v>
      </c>
      <c r="P59" s="199">
        <f t="shared" si="14"/>
        <v>747139.51499999978</v>
      </c>
    </row>
    <row r="60" spans="1:17" hidden="1" x14ac:dyDescent="0.15">
      <c r="A60" s="205"/>
      <c r="B60" s="208"/>
      <c r="C60" s="199"/>
      <c r="D60" s="204"/>
      <c r="E60" s="193"/>
      <c r="F60" s="193"/>
      <c r="G60" s="198"/>
      <c r="H60" s="199"/>
      <c r="I60" s="200"/>
      <c r="J60" s="199"/>
      <c r="K60" s="205"/>
      <c r="L60" s="193"/>
      <c r="M60" s="199"/>
      <c r="N60" s="207"/>
      <c r="O60" s="199">
        <f t="shared" si="15"/>
        <v>37867.610999999903</v>
      </c>
      <c r="P60" s="199">
        <f t="shared" si="14"/>
        <v>747139.51499999978</v>
      </c>
    </row>
    <row r="61" spans="1:17" hidden="1" x14ac:dyDescent="0.15">
      <c r="A61" s="205"/>
      <c r="B61" s="208"/>
      <c r="C61" s="199"/>
      <c r="D61" s="204"/>
      <c r="E61" s="193"/>
      <c r="F61" s="193"/>
      <c r="G61" s="198"/>
      <c r="H61" s="199"/>
      <c r="I61" s="200"/>
      <c r="J61" s="199"/>
      <c r="K61" s="205"/>
      <c r="L61" s="193"/>
      <c r="M61" s="199"/>
      <c r="N61" s="207"/>
      <c r="O61" s="199">
        <f t="shared" si="15"/>
        <v>37867.610999999903</v>
      </c>
      <c r="P61" s="199">
        <f t="shared" si="14"/>
        <v>747139.51499999978</v>
      </c>
    </row>
    <row r="62" spans="1:17" hidden="1" x14ac:dyDescent="0.15">
      <c r="A62" s="205"/>
      <c r="B62" s="208"/>
      <c r="C62" s="199"/>
      <c r="D62" s="200"/>
      <c r="E62" s="193"/>
      <c r="F62" s="205"/>
      <c r="G62" s="198"/>
      <c r="H62" s="199"/>
      <c r="I62" s="200"/>
      <c r="J62" s="199"/>
      <c r="K62" s="205"/>
      <c r="L62" s="193"/>
      <c r="M62" s="199"/>
      <c r="N62" s="207"/>
      <c r="O62" s="199">
        <f t="shared" si="15"/>
        <v>37867.610999999903</v>
      </c>
      <c r="P62" s="199">
        <f t="shared" si="14"/>
        <v>747139.51499999978</v>
      </c>
    </row>
    <row r="63" spans="1:17" hidden="1" x14ac:dyDescent="0.15">
      <c r="A63" s="205"/>
      <c r="B63" s="208"/>
      <c r="C63" s="199"/>
      <c r="D63" s="200"/>
      <c r="E63" s="193"/>
      <c r="F63" s="205"/>
      <c r="G63" s="198"/>
      <c r="H63" s="199"/>
      <c r="I63" s="200"/>
      <c r="J63" s="199"/>
      <c r="K63" s="205"/>
      <c r="L63" s="193"/>
      <c r="M63" s="199"/>
      <c r="N63" s="207"/>
      <c r="O63" s="199">
        <f t="shared" si="15"/>
        <v>37867.610999999903</v>
      </c>
      <c r="P63" s="199">
        <f t="shared" si="14"/>
        <v>747139.51499999978</v>
      </c>
    </row>
    <row r="64" spans="1:17" hidden="1" x14ac:dyDescent="0.15">
      <c r="A64" s="205"/>
      <c r="B64" s="208"/>
      <c r="C64" s="199"/>
      <c r="D64" s="200"/>
      <c r="E64" s="193"/>
      <c r="F64" s="205"/>
      <c r="G64" s="198"/>
      <c r="H64" s="199"/>
      <c r="I64" s="200"/>
      <c r="J64" s="199"/>
      <c r="K64" s="205"/>
      <c r="L64" s="193"/>
      <c r="M64" s="199"/>
      <c r="N64" s="207"/>
      <c r="O64" s="199">
        <f t="shared" si="15"/>
        <v>37867.610999999903</v>
      </c>
      <c r="P64" s="199">
        <f t="shared" si="14"/>
        <v>747139.51499999978</v>
      </c>
    </row>
    <row r="65" spans="1:17" hidden="1" x14ac:dyDescent="0.15">
      <c r="A65" s="205"/>
      <c r="B65" s="208"/>
      <c r="C65" s="199"/>
      <c r="D65" s="204"/>
      <c r="E65" s="193"/>
      <c r="F65" s="193"/>
      <c r="G65" s="198"/>
      <c r="H65" s="199"/>
      <c r="I65" s="200"/>
      <c r="J65" s="199"/>
      <c r="K65" s="205"/>
      <c r="L65" s="193"/>
      <c r="M65" s="199"/>
      <c r="N65" s="207"/>
      <c r="O65" s="199">
        <f t="shared" si="15"/>
        <v>37867.610999999903</v>
      </c>
      <c r="P65" s="199">
        <f t="shared" si="14"/>
        <v>747139.51499999978</v>
      </c>
    </row>
    <row r="66" spans="1:17" hidden="1" x14ac:dyDescent="0.15">
      <c r="A66" s="205"/>
      <c r="B66" s="208"/>
      <c r="C66" s="199"/>
      <c r="D66" s="204"/>
      <c r="E66" s="193"/>
      <c r="F66" s="193"/>
      <c r="G66" s="198"/>
      <c r="H66" s="199"/>
      <c r="I66" s="200"/>
      <c r="J66" s="199"/>
      <c r="K66" s="205"/>
      <c r="L66" s="193"/>
      <c r="M66" s="199"/>
      <c r="N66" s="193"/>
      <c r="O66" s="199">
        <f t="shared" si="15"/>
        <v>37867.610999999903</v>
      </c>
      <c r="P66" s="199">
        <f t="shared" si="14"/>
        <v>747139.51499999978</v>
      </c>
    </row>
    <row r="67" spans="1:17" hidden="1" x14ac:dyDescent="0.15">
      <c r="A67" s="205"/>
      <c r="B67" s="208"/>
      <c r="C67" s="199"/>
      <c r="D67" s="204"/>
      <c r="E67" s="193"/>
      <c r="F67" s="193"/>
      <c r="G67" s="198"/>
      <c r="H67" s="199"/>
      <c r="I67" s="200"/>
      <c r="J67" s="199"/>
      <c r="K67" s="193"/>
      <c r="L67" s="193"/>
      <c r="M67" s="199"/>
      <c r="N67" s="193"/>
      <c r="O67" s="199">
        <f t="shared" si="15"/>
        <v>37867.610999999903</v>
      </c>
      <c r="P67" s="199">
        <f t="shared" si="14"/>
        <v>747139.51499999978</v>
      </c>
    </row>
    <row r="68" spans="1:17" hidden="1" x14ac:dyDescent="0.15">
      <c r="A68" s="205"/>
      <c r="B68" s="208"/>
      <c r="C68" s="199"/>
      <c r="D68" s="200"/>
      <c r="E68" s="193"/>
      <c r="F68" s="193"/>
      <c r="G68" s="198"/>
      <c r="H68" s="199"/>
      <c r="I68" s="200"/>
      <c r="J68" s="199"/>
      <c r="K68" s="193"/>
      <c r="L68" s="193"/>
      <c r="M68" s="199"/>
      <c r="N68" s="193"/>
      <c r="O68" s="199">
        <f t="shared" si="15"/>
        <v>37867.610999999903</v>
      </c>
      <c r="P68" s="199">
        <f t="shared" si="14"/>
        <v>747139.51499999978</v>
      </c>
    </row>
    <row r="69" spans="1:17" hidden="1" x14ac:dyDescent="0.15">
      <c r="A69" s="205"/>
      <c r="B69" s="208"/>
      <c r="C69" s="199"/>
      <c r="D69" s="204"/>
      <c r="E69" s="193"/>
      <c r="F69" s="193"/>
      <c r="G69" s="198"/>
      <c r="H69" s="199"/>
      <c r="I69" s="200"/>
      <c r="J69" s="199"/>
      <c r="K69" s="205"/>
      <c r="L69" s="193"/>
      <c r="M69" s="199"/>
      <c r="N69" s="207"/>
      <c r="O69" s="199">
        <f t="shared" si="15"/>
        <v>37867.610999999903</v>
      </c>
      <c r="P69" s="199">
        <f t="shared" si="14"/>
        <v>747139.51499999978</v>
      </c>
    </row>
    <row r="70" spans="1:17" hidden="1" x14ac:dyDescent="0.15">
      <c r="A70" s="205"/>
      <c r="B70" s="208"/>
      <c r="C70" s="199"/>
      <c r="D70" s="204"/>
      <c r="E70" s="193"/>
      <c r="F70" s="193"/>
      <c r="G70" s="198"/>
      <c r="H70" s="199"/>
      <c r="I70" s="200"/>
      <c r="J70" s="199"/>
      <c r="K70" s="205"/>
      <c r="L70" s="193"/>
      <c r="M70" s="199"/>
      <c r="N70" s="207"/>
      <c r="O70" s="199">
        <f t="shared" si="15"/>
        <v>37867.610999999903</v>
      </c>
      <c r="P70" s="199">
        <f t="shared" si="14"/>
        <v>747139.51499999978</v>
      </c>
    </row>
    <row r="71" spans="1:17" hidden="1" x14ac:dyDescent="0.15">
      <c r="A71" s="205"/>
      <c r="B71" s="208"/>
      <c r="C71" s="199"/>
      <c r="D71" s="204"/>
      <c r="E71" s="193"/>
      <c r="F71" s="193"/>
      <c r="G71" s="198"/>
      <c r="H71" s="199"/>
      <c r="I71" s="200"/>
      <c r="J71" s="199"/>
      <c r="K71" s="205"/>
      <c r="L71" s="193"/>
      <c r="M71" s="199"/>
      <c r="N71" s="207"/>
      <c r="O71" s="199">
        <f t="shared" si="15"/>
        <v>37867.610999999903</v>
      </c>
      <c r="P71" s="199">
        <f t="shared" si="14"/>
        <v>747139.51499999978</v>
      </c>
    </row>
    <row r="72" spans="1:17" hidden="1" x14ac:dyDescent="0.15">
      <c r="A72" s="205"/>
      <c r="B72" s="208"/>
      <c r="C72" s="199"/>
      <c r="D72" s="204"/>
      <c r="E72" s="193"/>
      <c r="F72" s="193"/>
      <c r="G72" s="198"/>
      <c r="H72" s="199"/>
      <c r="I72" s="200"/>
      <c r="J72" s="199"/>
      <c r="K72" s="205"/>
      <c r="L72" s="193"/>
      <c r="M72" s="199"/>
      <c r="N72" s="207"/>
      <c r="O72" s="199">
        <f t="shared" si="15"/>
        <v>37867.610999999903</v>
      </c>
      <c r="P72" s="199">
        <f t="shared" si="14"/>
        <v>747139.51499999978</v>
      </c>
    </row>
    <row r="73" spans="1:17" hidden="1" x14ac:dyDescent="0.15">
      <c r="A73" s="205"/>
      <c r="B73" s="208"/>
      <c r="C73" s="199"/>
      <c r="D73" s="200"/>
      <c r="E73" s="193"/>
      <c r="F73" s="203"/>
      <c r="G73" s="193"/>
      <c r="H73" s="199"/>
      <c r="I73" s="200"/>
      <c r="J73" s="199"/>
      <c r="K73" s="205"/>
      <c r="L73" s="193"/>
      <c r="M73" s="199"/>
      <c r="N73" s="207"/>
      <c r="O73" s="199">
        <f t="shared" si="15"/>
        <v>37867.610999999903</v>
      </c>
      <c r="P73" s="199">
        <f t="shared" si="14"/>
        <v>747139.51499999978</v>
      </c>
    </row>
    <row r="74" spans="1:17" hidden="1" x14ac:dyDescent="0.15">
      <c r="A74" s="205"/>
      <c r="B74" s="208"/>
      <c r="C74" s="199"/>
      <c r="D74" s="200"/>
      <c r="E74" s="193"/>
      <c r="F74" s="203"/>
      <c r="G74" s="198"/>
      <c r="H74" s="199"/>
      <c r="I74" s="200"/>
      <c r="J74" s="199"/>
      <c r="K74" s="205"/>
      <c r="L74" s="193"/>
      <c r="M74" s="199"/>
      <c r="N74" s="207"/>
      <c r="O74" s="199">
        <f t="shared" si="15"/>
        <v>37867.610999999903</v>
      </c>
      <c r="P74" s="199">
        <f t="shared" si="14"/>
        <v>747139.51499999978</v>
      </c>
    </row>
    <row r="75" spans="1:17" hidden="1" x14ac:dyDescent="0.15">
      <c r="A75" s="193"/>
      <c r="B75" s="193"/>
      <c r="C75" s="199"/>
      <c r="D75" s="204"/>
      <c r="E75" s="193"/>
      <c r="F75" s="203"/>
      <c r="G75" s="198"/>
      <c r="H75" s="199"/>
      <c r="I75" s="200"/>
      <c r="J75" s="199"/>
      <c r="K75" s="205"/>
      <c r="L75" s="193"/>
      <c r="M75" s="199"/>
      <c r="N75" s="193"/>
      <c r="O75" s="199">
        <f t="shared" si="15"/>
        <v>37867.610999999903</v>
      </c>
      <c r="P75" s="199">
        <f t="shared" si="14"/>
        <v>747139.51499999978</v>
      </c>
    </row>
    <row r="76" spans="1:17" hidden="1" x14ac:dyDescent="0.15">
      <c r="A76" s="193"/>
      <c r="B76" s="193"/>
      <c r="C76" s="199"/>
      <c r="D76" s="204"/>
      <c r="E76" s="193"/>
      <c r="F76" s="203"/>
      <c r="G76" s="198"/>
      <c r="H76" s="199"/>
      <c r="I76" s="200"/>
      <c r="J76" s="199"/>
      <c r="K76" s="205"/>
      <c r="L76" s="193"/>
      <c r="M76" s="199"/>
      <c r="N76" s="193"/>
      <c r="O76" s="199">
        <f t="shared" si="15"/>
        <v>37867.610999999903</v>
      </c>
      <c r="P76" s="199">
        <f t="shared" si="14"/>
        <v>747139.51499999978</v>
      </c>
    </row>
    <row r="77" spans="1:17" hidden="1" x14ac:dyDescent="0.15">
      <c r="A77" s="193"/>
      <c r="B77" s="193"/>
      <c r="C77" s="199"/>
      <c r="D77" s="204"/>
      <c r="E77" s="193"/>
      <c r="F77" s="203"/>
      <c r="G77" s="198"/>
      <c r="H77" s="199"/>
      <c r="I77" s="200"/>
      <c r="J77" s="199"/>
      <c r="K77" s="193"/>
      <c r="L77" s="193"/>
      <c r="M77" s="199"/>
      <c r="N77" s="193"/>
      <c r="O77" s="199">
        <f t="shared" si="15"/>
        <v>37867.610999999903</v>
      </c>
      <c r="P77" s="199">
        <f t="shared" si="14"/>
        <v>747139.51499999978</v>
      </c>
    </row>
    <row r="78" spans="1:17" hidden="1" x14ac:dyDescent="0.15">
      <c r="A78" s="193"/>
      <c r="B78" s="193"/>
      <c r="C78" s="199"/>
      <c r="D78" s="200"/>
      <c r="E78" s="193"/>
      <c r="F78" s="193"/>
      <c r="G78" s="210"/>
      <c r="H78" s="199"/>
      <c r="I78" s="200"/>
      <c r="J78" s="199"/>
      <c r="K78" s="205"/>
      <c r="L78" s="193"/>
      <c r="M78" s="199"/>
      <c r="N78" s="207"/>
      <c r="O78" s="199">
        <f t="shared" si="15"/>
        <v>37867.610999999903</v>
      </c>
      <c r="P78" s="199">
        <f t="shared" si="14"/>
        <v>747139.51499999978</v>
      </c>
      <c r="Q78" s="259"/>
    </row>
    <row r="79" spans="1:17" hidden="1" x14ac:dyDescent="0.15">
      <c r="A79" s="193"/>
      <c r="B79" s="193"/>
      <c r="C79" s="199"/>
      <c r="D79" s="204"/>
      <c r="E79" s="203"/>
      <c r="F79" s="193"/>
      <c r="G79" s="210"/>
      <c r="H79" s="199"/>
      <c r="I79" s="200"/>
      <c r="J79" s="199"/>
      <c r="K79" s="205"/>
      <c r="L79" s="193"/>
      <c r="M79" s="199"/>
      <c r="N79" s="193"/>
      <c r="O79" s="199">
        <f t="shared" si="15"/>
        <v>37867.610999999903</v>
      </c>
      <c r="P79" s="199">
        <f t="shared" si="14"/>
        <v>747139.51499999978</v>
      </c>
      <c r="Q79" s="259"/>
    </row>
    <row r="80" spans="1:17" hidden="1" x14ac:dyDescent="0.15">
      <c r="A80" s="193"/>
      <c r="B80" s="193"/>
      <c r="C80" s="199"/>
      <c r="D80" s="204"/>
      <c r="E80" s="203"/>
      <c r="F80" s="193"/>
      <c r="G80" s="210"/>
      <c r="H80" s="199"/>
      <c r="I80" s="200"/>
      <c r="J80" s="199"/>
      <c r="K80" s="205"/>
      <c r="L80" s="193"/>
      <c r="M80" s="199"/>
      <c r="N80" s="193"/>
      <c r="O80" s="199">
        <f t="shared" si="15"/>
        <v>37867.610999999903</v>
      </c>
      <c r="P80" s="199">
        <f t="shared" si="14"/>
        <v>747139.51499999978</v>
      </c>
      <c r="Q80" s="259"/>
    </row>
    <row r="81" spans="1:17" hidden="1" x14ac:dyDescent="0.15">
      <c r="A81" s="193"/>
      <c r="B81" s="193"/>
      <c r="C81" s="199"/>
      <c r="D81" s="204"/>
      <c r="E81" s="203"/>
      <c r="F81" s="193"/>
      <c r="G81" s="210"/>
      <c r="H81" s="199"/>
      <c r="I81" s="200"/>
      <c r="J81" s="199"/>
      <c r="K81" s="193"/>
      <c r="L81" s="193"/>
      <c r="M81" s="199"/>
      <c r="N81" s="193"/>
      <c r="O81" s="199">
        <f t="shared" si="15"/>
        <v>37867.610999999903</v>
      </c>
      <c r="P81" s="199">
        <f t="shared" si="14"/>
        <v>747139.51499999978</v>
      </c>
    </row>
    <row r="82" spans="1:17" hidden="1" x14ac:dyDescent="0.15">
      <c r="A82" s="193"/>
      <c r="B82" s="193"/>
      <c r="C82" s="199"/>
      <c r="D82" s="200"/>
      <c r="E82" s="193"/>
      <c r="F82" s="205"/>
      <c r="G82" s="193"/>
      <c r="H82" s="199"/>
      <c r="I82" s="200"/>
      <c r="J82" s="199"/>
      <c r="K82" s="193"/>
      <c r="L82" s="193"/>
      <c r="M82" s="199"/>
      <c r="N82" s="193"/>
      <c r="O82" s="199">
        <f t="shared" si="15"/>
        <v>37867.610999999903</v>
      </c>
      <c r="P82" s="199">
        <f t="shared" si="14"/>
        <v>747139.51499999978</v>
      </c>
    </row>
    <row r="83" spans="1:17" hidden="1" x14ac:dyDescent="0.15">
      <c r="A83" s="193"/>
      <c r="B83" s="193"/>
      <c r="C83" s="199"/>
      <c r="D83" s="200"/>
      <c r="E83" s="193"/>
      <c r="F83" s="193"/>
      <c r="G83" s="210"/>
      <c r="H83" s="199"/>
      <c r="I83" s="200"/>
      <c r="J83" s="199"/>
      <c r="K83" s="193"/>
      <c r="L83" s="193"/>
      <c r="M83" s="199"/>
      <c r="N83" s="193"/>
      <c r="O83" s="199">
        <f t="shared" si="15"/>
        <v>37867.610999999903</v>
      </c>
      <c r="P83" s="199">
        <f t="shared" si="14"/>
        <v>747139.51499999978</v>
      </c>
      <c r="Q83" s="259"/>
    </row>
    <row r="84" spans="1:17" hidden="1" x14ac:dyDescent="0.15">
      <c r="A84" s="193"/>
      <c r="B84" s="193"/>
      <c r="C84" s="199"/>
      <c r="D84" s="200"/>
      <c r="E84" s="193"/>
      <c r="F84" s="193"/>
      <c r="G84" s="210"/>
      <c r="H84" s="199"/>
      <c r="I84" s="200"/>
      <c r="J84" s="199"/>
      <c r="K84" s="193"/>
      <c r="L84" s="193"/>
      <c r="M84" s="199"/>
      <c r="N84" s="193"/>
      <c r="O84" s="199">
        <f t="shared" si="15"/>
        <v>37867.610999999903</v>
      </c>
      <c r="P84" s="199">
        <f t="shared" si="14"/>
        <v>747139.51499999978</v>
      </c>
      <c r="Q84" s="259"/>
    </row>
    <row r="85" spans="1:17" hidden="1" x14ac:dyDescent="0.15">
      <c r="A85" s="193"/>
      <c r="B85" s="193"/>
      <c r="C85" s="199"/>
      <c r="D85" s="200"/>
      <c r="E85" s="193"/>
      <c r="F85" s="193"/>
      <c r="G85" s="210"/>
      <c r="H85" s="199"/>
      <c r="I85" s="200"/>
      <c r="J85" s="199"/>
      <c r="K85" s="193"/>
      <c r="L85" s="193"/>
      <c r="M85" s="199"/>
      <c r="N85" s="193"/>
      <c r="O85" s="199">
        <f t="shared" si="15"/>
        <v>37867.610999999903</v>
      </c>
      <c r="P85" s="199">
        <f t="shared" si="14"/>
        <v>747139.51499999978</v>
      </c>
    </row>
    <row r="86" spans="1:17" hidden="1" x14ac:dyDescent="0.15">
      <c r="A86" s="193"/>
      <c r="B86" s="193"/>
      <c r="C86" s="199"/>
      <c r="D86" s="200"/>
      <c r="E86" s="193"/>
      <c r="F86" s="193"/>
      <c r="G86" s="210"/>
      <c r="H86" s="199"/>
      <c r="I86" s="200"/>
      <c r="J86" s="199"/>
      <c r="K86" s="207"/>
      <c r="L86" s="193"/>
      <c r="M86" s="199"/>
      <c r="N86" s="207"/>
      <c r="O86" s="199">
        <f t="shared" si="15"/>
        <v>37867.610999999903</v>
      </c>
      <c r="P86" s="199">
        <f t="shared" si="14"/>
        <v>747139.51499999978</v>
      </c>
      <c r="Q86" s="259"/>
    </row>
    <row r="87" spans="1:17" hidden="1" x14ac:dyDescent="0.15">
      <c r="A87" s="193"/>
      <c r="B87" s="193"/>
      <c r="C87" s="199"/>
      <c r="D87" s="204"/>
      <c r="E87" s="193"/>
      <c r="F87" s="193"/>
      <c r="G87" s="210"/>
      <c r="H87" s="199"/>
      <c r="I87" s="200"/>
      <c r="J87" s="199"/>
      <c r="K87" s="193"/>
      <c r="L87" s="193"/>
      <c r="M87" s="199"/>
      <c r="N87" s="193"/>
      <c r="O87" s="199">
        <f t="shared" si="15"/>
        <v>37867.610999999903</v>
      </c>
      <c r="P87" s="199">
        <f t="shared" si="14"/>
        <v>747139.51499999978</v>
      </c>
      <c r="Q87" s="259"/>
    </row>
    <row r="88" spans="1:17" hidden="1" x14ac:dyDescent="0.15">
      <c r="A88" s="193"/>
      <c r="B88" s="193"/>
      <c r="C88" s="199"/>
      <c r="D88" s="204"/>
      <c r="E88" s="193"/>
      <c r="F88" s="193"/>
      <c r="G88" s="210"/>
      <c r="H88" s="199"/>
      <c r="I88" s="200"/>
      <c r="J88" s="199"/>
      <c r="K88" s="193"/>
      <c r="L88" s="193"/>
      <c r="M88" s="199"/>
      <c r="N88" s="193"/>
      <c r="O88" s="199">
        <f t="shared" si="15"/>
        <v>37867.610999999903</v>
      </c>
      <c r="P88" s="199">
        <f t="shared" si="14"/>
        <v>747139.51499999978</v>
      </c>
      <c r="Q88" s="259"/>
    </row>
    <row r="89" spans="1:17" hidden="1" x14ac:dyDescent="0.15">
      <c r="A89" s="193"/>
      <c r="B89" s="193"/>
      <c r="C89" s="199"/>
      <c r="D89" s="204"/>
      <c r="E89" s="193"/>
      <c r="F89" s="193"/>
      <c r="G89" s="210"/>
      <c r="H89" s="199"/>
      <c r="I89" s="200"/>
      <c r="J89" s="199"/>
      <c r="K89" s="193"/>
      <c r="L89" s="193"/>
      <c r="M89" s="199"/>
      <c r="N89" s="193"/>
      <c r="O89" s="199">
        <f t="shared" si="15"/>
        <v>37867.610999999903</v>
      </c>
      <c r="P89" s="199">
        <f t="shared" si="14"/>
        <v>747139.51499999978</v>
      </c>
      <c r="Q89" s="259"/>
    </row>
    <row r="90" spans="1:17" hidden="1" x14ac:dyDescent="0.15">
      <c r="A90" s="193"/>
      <c r="B90" s="193"/>
      <c r="C90" s="199"/>
      <c r="D90" s="204"/>
      <c r="E90" s="193"/>
      <c r="F90" s="193"/>
      <c r="G90" s="210"/>
      <c r="H90" s="199"/>
      <c r="I90" s="200"/>
      <c r="J90" s="199"/>
      <c r="K90" s="193"/>
      <c r="L90" s="193"/>
      <c r="M90" s="199"/>
      <c r="N90" s="193"/>
      <c r="O90" s="199">
        <f t="shared" si="15"/>
        <v>37867.610999999903</v>
      </c>
      <c r="P90" s="199">
        <f t="shared" si="14"/>
        <v>747139.51499999978</v>
      </c>
      <c r="Q90" s="259"/>
    </row>
    <row r="91" spans="1:17" hidden="1" x14ac:dyDescent="0.15">
      <c r="A91" s="193"/>
      <c r="B91" s="193"/>
      <c r="C91" s="199"/>
      <c r="D91" s="204"/>
      <c r="E91" s="193"/>
      <c r="F91" s="193"/>
      <c r="G91" s="210"/>
      <c r="H91" s="199"/>
      <c r="I91" s="200"/>
      <c r="J91" s="199"/>
      <c r="K91" s="193"/>
      <c r="L91" s="193"/>
      <c r="M91" s="199"/>
      <c r="N91" s="193"/>
      <c r="O91" s="199">
        <f t="shared" si="15"/>
        <v>37867.610999999903</v>
      </c>
      <c r="P91" s="199">
        <f t="shared" si="14"/>
        <v>747139.51499999978</v>
      </c>
    </row>
    <row r="92" spans="1:17" hidden="1" x14ac:dyDescent="0.15">
      <c r="A92" s="193"/>
      <c r="B92" s="193"/>
      <c r="C92" s="199"/>
      <c r="D92" s="200"/>
      <c r="E92" s="193"/>
      <c r="F92" s="193"/>
      <c r="G92" s="210"/>
      <c r="H92" s="199"/>
      <c r="I92" s="200"/>
      <c r="J92" s="199"/>
      <c r="K92" s="193"/>
      <c r="L92" s="193"/>
      <c r="M92" s="199"/>
      <c r="N92" s="207"/>
      <c r="O92" s="199">
        <f t="shared" si="15"/>
        <v>37867.610999999903</v>
      </c>
      <c r="P92" s="199">
        <f t="shared" si="14"/>
        <v>747139.51499999978</v>
      </c>
    </row>
    <row r="93" spans="1:17" hidden="1" x14ac:dyDescent="0.15">
      <c r="A93" s="193"/>
      <c r="B93" s="193"/>
      <c r="C93" s="199"/>
      <c r="D93" s="200"/>
      <c r="E93" s="193"/>
      <c r="F93" s="205"/>
      <c r="G93" s="193"/>
      <c r="H93" s="199"/>
      <c r="I93" s="200"/>
      <c r="J93" s="199"/>
      <c r="K93" s="193"/>
      <c r="L93" s="193"/>
      <c r="M93" s="199"/>
      <c r="N93" s="193"/>
      <c r="O93" s="199">
        <f t="shared" si="15"/>
        <v>37867.610999999903</v>
      </c>
      <c r="P93" s="199">
        <f t="shared" si="14"/>
        <v>747139.51499999978</v>
      </c>
    </row>
    <row r="94" spans="1:17" hidden="1" x14ac:dyDescent="0.15">
      <c r="A94" s="193"/>
      <c r="B94" s="193"/>
      <c r="C94" s="199"/>
      <c r="D94" s="204"/>
      <c r="E94" s="193"/>
      <c r="F94" s="203"/>
      <c r="G94" s="210"/>
      <c r="H94" s="199"/>
      <c r="I94" s="200"/>
      <c r="J94" s="199"/>
      <c r="K94" s="193"/>
      <c r="L94" s="193"/>
      <c r="M94" s="199"/>
      <c r="N94" s="193"/>
      <c r="O94" s="199">
        <f t="shared" si="15"/>
        <v>37867.610999999903</v>
      </c>
      <c r="P94" s="199">
        <f t="shared" si="14"/>
        <v>747139.51499999978</v>
      </c>
      <c r="Q94" s="259"/>
    </row>
    <row r="95" spans="1:17" hidden="1" x14ac:dyDescent="0.15">
      <c r="A95" s="193"/>
      <c r="B95" s="193"/>
      <c r="C95" s="199"/>
      <c r="D95" s="204"/>
      <c r="E95" s="193"/>
      <c r="F95" s="203"/>
      <c r="G95" s="210"/>
      <c r="H95" s="199"/>
      <c r="I95" s="200"/>
      <c r="J95" s="199"/>
      <c r="K95" s="193"/>
      <c r="L95" s="193"/>
      <c r="M95" s="199"/>
      <c r="N95" s="193"/>
      <c r="O95" s="199">
        <f t="shared" si="15"/>
        <v>37867.610999999903</v>
      </c>
      <c r="P95" s="199">
        <f t="shared" si="14"/>
        <v>747139.51499999978</v>
      </c>
      <c r="Q95" s="259"/>
    </row>
    <row r="96" spans="1:17" s="214" customFormat="1" hidden="1" x14ac:dyDescent="0.15">
      <c r="A96" s="193"/>
      <c r="B96" s="193"/>
      <c r="C96" s="199"/>
      <c r="D96" s="204"/>
      <c r="E96" s="193"/>
      <c r="F96" s="193"/>
      <c r="G96" s="210"/>
      <c r="H96" s="199"/>
      <c r="I96" s="200"/>
      <c r="J96" s="199"/>
      <c r="K96" s="193"/>
      <c r="L96" s="193"/>
      <c r="M96" s="199"/>
      <c r="N96" s="193"/>
      <c r="O96" s="199">
        <f t="shared" si="15"/>
        <v>37867.610999999903</v>
      </c>
      <c r="P96" s="199">
        <f t="shared" si="14"/>
        <v>747139.51499999978</v>
      </c>
    </row>
    <row r="97" spans="1:17" s="214" customFormat="1" hidden="1" x14ac:dyDescent="0.15">
      <c r="A97" s="193"/>
      <c r="B97" s="193"/>
      <c r="C97" s="199"/>
      <c r="D97" s="204"/>
      <c r="E97" s="193"/>
      <c r="F97" s="193"/>
      <c r="G97" s="210"/>
      <c r="H97" s="199"/>
      <c r="I97" s="200"/>
      <c r="J97" s="199"/>
      <c r="K97" s="193"/>
      <c r="L97" s="193"/>
      <c r="M97" s="199"/>
      <c r="N97" s="193"/>
      <c r="O97" s="199">
        <f t="shared" si="15"/>
        <v>37867.610999999903</v>
      </c>
      <c r="P97" s="199">
        <f t="shared" si="14"/>
        <v>747139.51499999978</v>
      </c>
      <c r="Q97" s="260"/>
    </row>
    <row r="98" spans="1:17" s="214" customFormat="1" hidden="1" x14ac:dyDescent="0.15">
      <c r="A98" s="193"/>
      <c r="B98" s="198"/>
      <c r="C98" s="199"/>
      <c r="D98" s="200"/>
      <c r="E98" s="203"/>
      <c r="F98" s="203"/>
      <c r="G98" s="198"/>
      <c r="H98" s="199"/>
      <c r="I98" s="200"/>
      <c r="J98" s="199"/>
      <c r="K98" s="193"/>
      <c r="L98" s="193"/>
      <c r="M98" s="199"/>
      <c r="N98" s="193"/>
      <c r="O98" s="199">
        <f t="shared" si="15"/>
        <v>37867.610999999903</v>
      </c>
      <c r="P98" s="199">
        <f t="shared" si="14"/>
        <v>747139.51499999978</v>
      </c>
      <c r="Q98" s="260"/>
    </row>
    <row r="99" spans="1:17" s="214" customFormat="1" hidden="1" x14ac:dyDescent="0.15">
      <c r="A99" s="193"/>
      <c r="B99" s="198"/>
      <c r="C99" s="199"/>
      <c r="D99" s="200"/>
      <c r="E99" s="193"/>
      <c r="F99" s="205"/>
      <c r="G99" s="198"/>
      <c r="H99" s="199"/>
      <c r="I99" s="200"/>
      <c r="J99" s="199"/>
      <c r="K99" s="193"/>
      <c r="L99" s="193"/>
      <c r="M99" s="199"/>
      <c r="N99" s="193"/>
      <c r="O99" s="199">
        <f t="shared" si="15"/>
        <v>37867.610999999903</v>
      </c>
      <c r="P99" s="199">
        <f t="shared" si="14"/>
        <v>747139.51499999978</v>
      </c>
      <c r="Q99" s="260"/>
    </row>
    <row r="100" spans="1:17" s="214" customFormat="1" hidden="1" x14ac:dyDescent="0.15">
      <c r="A100" s="193"/>
      <c r="B100" s="198"/>
      <c r="C100" s="199"/>
      <c r="D100" s="200"/>
      <c r="E100" s="193"/>
      <c r="F100" s="205"/>
      <c r="G100" s="198"/>
      <c r="H100" s="199"/>
      <c r="I100" s="204"/>
      <c r="J100" s="199"/>
      <c r="K100" s="193"/>
      <c r="L100" s="193"/>
      <c r="M100" s="199"/>
      <c r="N100" s="193"/>
      <c r="O100" s="199">
        <f t="shared" si="15"/>
        <v>37867.610999999903</v>
      </c>
      <c r="P100" s="199">
        <f t="shared" si="14"/>
        <v>747139.51499999978</v>
      </c>
    </row>
    <row r="101" spans="1:17" s="214" customFormat="1" hidden="1" x14ac:dyDescent="0.15">
      <c r="A101" s="193"/>
      <c r="B101" s="198"/>
      <c r="C101" s="199"/>
      <c r="D101" s="200"/>
      <c r="E101" s="193"/>
      <c r="F101" s="205"/>
      <c r="G101" s="198"/>
      <c r="H101" s="199"/>
      <c r="I101" s="200"/>
      <c r="J101" s="199"/>
      <c r="K101" s="193"/>
      <c r="L101" s="193"/>
      <c r="M101" s="199"/>
      <c r="N101" s="193"/>
      <c r="O101" s="199">
        <f t="shared" si="15"/>
        <v>37867.610999999903</v>
      </c>
      <c r="P101" s="199">
        <f t="shared" si="14"/>
        <v>747139.51499999978</v>
      </c>
    </row>
    <row r="102" spans="1:17" s="214" customFormat="1" hidden="1" x14ac:dyDescent="0.15">
      <c r="A102" s="193"/>
      <c r="B102" s="198"/>
      <c r="C102" s="199"/>
      <c r="D102" s="200"/>
      <c r="E102" s="193"/>
      <c r="F102" s="205"/>
      <c r="G102" s="198"/>
      <c r="H102" s="199"/>
      <c r="I102" s="200"/>
      <c r="J102" s="199"/>
      <c r="K102" s="193"/>
      <c r="L102" s="193"/>
      <c r="M102" s="199"/>
      <c r="N102" s="193"/>
      <c r="O102" s="199">
        <f t="shared" si="15"/>
        <v>37867.610999999903</v>
      </c>
      <c r="P102" s="199">
        <f t="shared" si="14"/>
        <v>747139.51499999978</v>
      </c>
    </row>
    <row r="103" spans="1:17" s="214" customFormat="1" hidden="1" x14ac:dyDescent="0.15">
      <c r="A103" s="193"/>
      <c r="B103" s="198"/>
      <c r="C103" s="199"/>
      <c r="D103" s="204"/>
      <c r="E103" s="193"/>
      <c r="F103" s="205"/>
      <c r="G103" s="198"/>
      <c r="H103" s="199"/>
      <c r="I103" s="204"/>
      <c r="J103" s="199"/>
      <c r="K103" s="207"/>
      <c r="L103" s="193"/>
      <c r="M103" s="199"/>
      <c r="N103" s="193"/>
      <c r="O103" s="199">
        <f t="shared" si="15"/>
        <v>37867.610999999903</v>
      </c>
      <c r="P103" s="199">
        <f t="shared" si="14"/>
        <v>747139.51499999978</v>
      </c>
    </row>
    <row r="104" spans="1:17" s="214" customFormat="1" hidden="1" x14ac:dyDescent="0.15">
      <c r="A104" s="193"/>
      <c r="B104" s="193"/>
      <c r="C104" s="199"/>
      <c r="D104" s="204"/>
      <c r="E104" s="193"/>
      <c r="F104" s="203"/>
      <c r="G104" s="210"/>
      <c r="H104" s="199"/>
      <c r="I104" s="204"/>
      <c r="J104" s="199"/>
      <c r="K104" s="193"/>
      <c r="L104" s="193"/>
      <c r="M104" s="199"/>
      <c r="N104" s="193"/>
      <c r="O104" s="199">
        <f t="shared" si="15"/>
        <v>37867.610999999903</v>
      </c>
      <c r="P104" s="199">
        <f t="shared" si="14"/>
        <v>747139.51499999978</v>
      </c>
    </row>
    <row r="105" spans="1:17" s="214" customFormat="1" hidden="1" x14ac:dyDescent="0.15">
      <c r="A105" s="193"/>
      <c r="B105" s="193"/>
      <c r="C105" s="199"/>
      <c r="D105" s="200"/>
      <c r="E105" s="193"/>
      <c r="F105" s="205"/>
      <c r="G105" s="198"/>
      <c r="H105" s="199"/>
      <c r="I105" s="204"/>
      <c r="J105" s="199"/>
      <c r="K105" s="193"/>
      <c r="L105" s="193"/>
      <c r="M105" s="199"/>
      <c r="N105" s="193"/>
      <c r="O105" s="199">
        <f t="shared" si="15"/>
        <v>37867.610999999903</v>
      </c>
      <c r="P105" s="199">
        <f t="shared" si="14"/>
        <v>747139.51499999978</v>
      </c>
    </row>
    <row r="106" spans="1:17" s="214" customFormat="1" hidden="1" x14ac:dyDescent="0.15">
      <c r="A106" s="193"/>
      <c r="B106" s="193"/>
      <c r="C106" s="199"/>
      <c r="D106" s="204"/>
      <c r="E106" s="193"/>
      <c r="F106" s="193"/>
      <c r="G106" s="210"/>
      <c r="H106" s="199"/>
      <c r="I106" s="204"/>
      <c r="J106" s="199"/>
      <c r="K106" s="193"/>
      <c r="L106" s="193"/>
      <c r="M106" s="199"/>
      <c r="N106" s="193"/>
      <c r="O106" s="199">
        <f t="shared" si="15"/>
        <v>37867.610999999903</v>
      </c>
      <c r="P106" s="199">
        <f t="shared" si="14"/>
        <v>747139.51499999978</v>
      </c>
    </row>
    <row r="107" spans="1:17" s="214" customFormat="1" hidden="1" x14ac:dyDescent="0.15">
      <c r="A107" s="193"/>
      <c r="B107" s="193"/>
      <c r="C107" s="199"/>
      <c r="D107" s="204"/>
      <c r="E107" s="193"/>
      <c r="F107" s="203"/>
      <c r="G107" s="210"/>
      <c r="H107" s="199"/>
      <c r="I107" s="204"/>
      <c r="J107" s="199"/>
      <c r="K107" s="193"/>
      <c r="L107" s="193"/>
      <c r="M107" s="199"/>
      <c r="N107" s="193"/>
      <c r="O107" s="199">
        <f t="shared" si="15"/>
        <v>37867.610999999903</v>
      </c>
      <c r="P107" s="199">
        <f t="shared" si="14"/>
        <v>747139.51499999978</v>
      </c>
    </row>
    <row r="108" spans="1:17" s="214" customFormat="1" hidden="1" x14ac:dyDescent="0.15">
      <c r="A108" s="193"/>
      <c r="B108" s="193"/>
      <c r="C108" s="199"/>
      <c r="D108" s="204"/>
      <c r="E108" s="193"/>
      <c r="F108" s="193"/>
      <c r="G108" s="198"/>
      <c r="H108" s="199"/>
      <c r="I108" s="204"/>
      <c r="J108" s="199"/>
      <c r="K108" s="193"/>
      <c r="L108" s="193"/>
      <c r="M108" s="199"/>
      <c r="N108" s="193"/>
      <c r="O108" s="199">
        <f t="shared" si="15"/>
        <v>37867.610999999903</v>
      </c>
      <c r="P108" s="199">
        <f t="shared" si="14"/>
        <v>747139.51499999978</v>
      </c>
    </row>
    <row r="109" spans="1:17" s="214" customFormat="1" hidden="1" x14ac:dyDescent="0.15">
      <c r="A109" s="193"/>
      <c r="B109" s="193"/>
      <c r="C109" s="199"/>
      <c r="D109" s="200"/>
      <c r="E109" s="193"/>
      <c r="F109" s="193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5"/>
        <v>37867.610999999903</v>
      </c>
      <c r="P109" s="199">
        <f t="shared" si="14"/>
        <v>747139.51499999978</v>
      </c>
    </row>
    <row r="110" spans="1:17" s="214" customFormat="1" hidden="1" x14ac:dyDescent="0.15">
      <c r="A110" s="193"/>
      <c r="B110" s="193"/>
      <c r="C110" s="199"/>
      <c r="D110" s="204"/>
      <c r="E110" s="193"/>
      <c r="F110" s="203"/>
      <c r="G110" s="215"/>
      <c r="H110" s="199"/>
      <c r="I110" s="204"/>
      <c r="J110" s="199"/>
      <c r="K110" s="193"/>
      <c r="L110" s="193"/>
      <c r="M110" s="199"/>
      <c r="N110" s="193"/>
      <c r="O110" s="199">
        <f t="shared" si="15"/>
        <v>37867.610999999903</v>
      </c>
      <c r="P110" s="199">
        <f t="shared" si="14"/>
        <v>747139.51499999978</v>
      </c>
    </row>
    <row r="111" spans="1:17" s="214" customFormat="1" hidden="1" x14ac:dyDescent="0.15">
      <c r="A111" s="193"/>
      <c r="B111" s="193"/>
      <c r="C111" s="199"/>
      <c r="D111" s="200"/>
      <c r="E111" s="193"/>
      <c r="F111" s="193"/>
      <c r="G111" s="198"/>
      <c r="H111" s="199"/>
      <c r="I111" s="204"/>
      <c r="J111" s="199"/>
      <c r="K111" s="207"/>
      <c r="L111" s="193"/>
      <c r="M111" s="199"/>
      <c r="N111" s="193"/>
      <c r="O111" s="199">
        <f t="shared" ref="O111:O174" si="16">+O110-J111-M111</f>
        <v>37867.610999999903</v>
      </c>
      <c r="P111" s="199">
        <f t="shared" ref="P111:P174" si="17">P110+H111-J111-M111</f>
        <v>747139.51499999978</v>
      </c>
    </row>
    <row r="112" spans="1:17" s="214" customFormat="1" hidden="1" x14ac:dyDescent="0.15">
      <c r="A112" s="193"/>
      <c r="B112" s="193"/>
      <c r="C112" s="199"/>
      <c r="D112" s="204"/>
      <c r="E112" s="193"/>
      <c r="F112" s="193"/>
      <c r="G112" s="198"/>
      <c r="H112" s="199"/>
      <c r="I112" s="204"/>
      <c r="J112" s="199"/>
      <c r="K112" s="193"/>
      <c r="L112" s="193"/>
      <c r="M112" s="199"/>
      <c r="N112" s="193"/>
      <c r="O112" s="199">
        <f t="shared" si="16"/>
        <v>37867.610999999903</v>
      </c>
      <c r="P112" s="199">
        <f t="shared" si="17"/>
        <v>747139.51499999978</v>
      </c>
    </row>
    <row r="113" spans="1:16" s="214" customFormat="1" hidden="1" x14ac:dyDescent="0.15">
      <c r="A113" s="193"/>
      <c r="B113" s="193"/>
      <c r="C113" s="199"/>
      <c r="D113" s="204"/>
      <c r="E113" s="193"/>
      <c r="F113" s="193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16"/>
        <v>37867.610999999903</v>
      </c>
      <c r="P113" s="199">
        <f t="shared" si="17"/>
        <v>747139.51499999978</v>
      </c>
    </row>
    <row r="114" spans="1:16" s="214" customFormat="1" hidden="1" x14ac:dyDescent="0.15">
      <c r="A114" s="193"/>
      <c r="B114" s="193"/>
      <c r="C114" s="199"/>
      <c r="D114" s="200"/>
      <c r="E114" s="193"/>
      <c r="F114" s="193"/>
      <c r="G114" s="198"/>
      <c r="H114" s="199"/>
      <c r="I114" s="204"/>
      <c r="J114" s="199"/>
      <c r="K114" s="207"/>
      <c r="L114" s="193"/>
      <c r="M114" s="199"/>
      <c r="N114" s="193"/>
      <c r="O114" s="199">
        <f t="shared" si="16"/>
        <v>37867.610999999903</v>
      </c>
      <c r="P114" s="199">
        <f t="shared" si="17"/>
        <v>747139.51499999978</v>
      </c>
    </row>
    <row r="115" spans="1:16" s="214" customFormat="1" hidden="1" x14ac:dyDescent="0.15">
      <c r="A115" s="193"/>
      <c r="B115" s="193"/>
      <c r="C115" s="199"/>
      <c r="D115" s="204"/>
      <c r="E115" s="193"/>
      <c r="F115" s="203"/>
      <c r="G115" s="210"/>
      <c r="H115" s="199"/>
      <c r="I115" s="204"/>
      <c r="J115" s="199"/>
      <c r="K115" s="193"/>
      <c r="L115" s="193"/>
      <c r="M115" s="199"/>
      <c r="N115" s="193"/>
      <c r="O115" s="199">
        <f t="shared" si="16"/>
        <v>37867.610999999903</v>
      </c>
      <c r="P115" s="199">
        <f t="shared" si="17"/>
        <v>747139.51499999978</v>
      </c>
    </row>
    <row r="116" spans="1:16" s="214" customFormat="1" hidden="1" x14ac:dyDescent="0.15">
      <c r="A116" s="193"/>
      <c r="B116" s="193"/>
      <c r="C116" s="199"/>
      <c r="D116" s="204"/>
      <c r="E116" s="193"/>
      <c r="F116" s="193"/>
      <c r="G116" s="198"/>
      <c r="H116" s="199"/>
      <c r="I116" s="204"/>
      <c r="J116" s="199"/>
      <c r="K116" s="205"/>
      <c r="L116" s="193"/>
      <c r="M116" s="199"/>
      <c r="N116" s="193"/>
      <c r="O116" s="199">
        <f t="shared" si="16"/>
        <v>37867.610999999903</v>
      </c>
      <c r="P116" s="199">
        <f t="shared" si="17"/>
        <v>747139.51499999978</v>
      </c>
    </row>
    <row r="117" spans="1:16" s="214" customFormat="1" hidden="1" x14ac:dyDescent="0.15">
      <c r="A117" s="193"/>
      <c r="B117" s="193"/>
      <c r="C117" s="199"/>
      <c r="D117" s="204"/>
      <c r="E117" s="193"/>
      <c r="F117" s="193"/>
      <c r="G117" s="198"/>
      <c r="H117" s="199"/>
      <c r="I117" s="204"/>
      <c r="J117" s="199"/>
      <c r="K117" s="205"/>
      <c r="L117" s="193"/>
      <c r="M117" s="199"/>
      <c r="N117" s="193"/>
      <c r="O117" s="199">
        <f t="shared" si="16"/>
        <v>37867.610999999903</v>
      </c>
      <c r="P117" s="199">
        <f t="shared" si="17"/>
        <v>747139.51499999978</v>
      </c>
    </row>
    <row r="118" spans="1:16" s="214" customFormat="1" hidden="1" x14ac:dyDescent="0.15">
      <c r="A118" s="193"/>
      <c r="B118" s="193"/>
      <c r="C118" s="199"/>
      <c r="D118" s="204"/>
      <c r="E118" s="193"/>
      <c r="F118" s="193"/>
      <c r="G118" s="198"/>
      <c r="H118" s="199"/>
      <c r="I118" s="204"/>
      <c r="J118" s="199"/>
      <c r="K118" s="193"/>
      <c r="L118" s="193"/>
      <c r="M118" s="199"/>
      <c r="N118" s="193"/>
      <c r="O118" s="199">
        <f t="shared" si="16"/>
        <v>37867.610999999903</v>
      </c>
      <c r="P118" s="199">
        <f t="shared" si="17"/>
        <v>747139.51499999978</v>
      </c>
    </row>
    <row r="119" spans="1:16" s="214" customFormat="1" hidden="1" x14ac:dyDescent="0.15">
      <c r="A119" s="193"/>
      <c r="B119" s="193"/>
      <c r="C119" s="199"/>
      <c r="D119" s="204"/>
      <c r="E119" s="193"/>
      <c r="F119" s="205"/>
      <c r="G119" s="198"/>
      <c r="H119" s="199"/>
      <c r="I119" s="204"/>
      <c r="J119" s="199"/>
      <c r="K119" s="193"/>
      <c r="L119" s="193"/>
      <c r="M119" s="199"/>
      <c r="N119" s="193"/>
      <c r="O119" s="199">
        <f t="shared" si="16"/>
        <v>37867.610999999903</v>
      </c>
      <c r="P119" s="199">
        <f t="shared" si="17"/>
        <v>747139.51499999978</v>
      </c>
    </row>
    <row r="120" spans="1:16" s="214" customFormat="1" hidden="1" x14ac:dyDescent="0.15">
      <c r="A120" s="193"/>
      <c r="B120" s="193"/>
      <c r="C120" s="199"/>
      <c r="D120" s="200"/>
      <c r="E120" s="193"/>
      <c r="F120" s="205"/>
      <c r="G120" s="198"/>
      <c r="H120" s="199"/>
      <c r="I120" s="204"/>
      <c r="J120" s="199"/>
      <c r="K120" s="193"/>
      <c r="L120" s="193"/>
      <c r="M120" s="199"/>
      <c r="N120" s="193"/>
      <c r="O120" s="199">
        <f t="shared" si="16"/>
        <v>37867.610999999903</v>
      </c>
      <c r="P120" s="199">
        <f t="shared" si="17"/>
        <v>747139.51499999978</v>
      </c>
    </row>
    <row r="121" spans="1:16" s="214" customFormat="1" hidden="1" x14ac:dyDescent="0.15">
      <c r="A121" s="193"/>
      <c r="B121" s="193"/>
      <c r="C121" s="199"/>
      <c r="D121" s="204"/>
      <c r="E121" s="193"/>
      <c r="F121" s="203"/>
      <c r="G121" s="198"/>
      <c r="H121" s="199"/>
      <c r="I121" s="204"/>
      <c r="J121" s="199"/>
      <c r="K121" s="193"/>
      <c r="L121" s="193"/>
      <c r="M121" s="199"/>
      <c r="N121" s="193"/>
      <c r="O121" s="199">
        <f t="shared" si="16"/>
        <v>37867.610999999903</v>
      </c>
      <c r="P121" s="199">
        <f t="shared" si="17"/>
        <v>747139.51499999978</v>
      </c>
    </row>
    <row r="122" spans="1:16" s="214" customFormat="1" hidden="1" x14ac:dyDescent="0.15">
      <c r="A122" s="193"/>
      <c r="B122" s="193"/>
      <c r="C122" s="199"/>
      <c r="D122" s="204"/>
      <c r="E122" s="193"/>
      <c r="F122" s="193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16"/>
        <v>37867.610999999903</v>
      </c>
      <c r="P122" s="199">
        <f t="shared" si="17"/>
        <v>747139.51499999978</v>
      </c>
    </row>
    <row r="123" spans="1:16" s="214" customFormat="1" hidden="1" x14ac:dyDescent="0.15">
      <c r="A123" s="193"/>
      <c r="B123" s="193"/>
      <c r="C123" s="199"/>
      <c r="D123" s="200"/>
      <c r="E123" s="193"/>
      <c r="F123" s="193"/>
      <c r="G123" s="198"/>
      <c r="H123" s="199"/>
      <c r="I123" s="204"/>
      <c r="J123" s="199"/>
      <c r="K123" s="193"/>
      <c r="L123" s="193"/>
      <c r="M123" s="199"/>
      <c r="N123" s="193"/>
      <c r="O123" s="199">
        <f t="shared" si="16"/>
        <v>37867.610999999903</v>
      </c>
      <c r="P123" s="199">
        <f t="shared" si="17"/>
        <v>747139.51499999978</v>
      </c>
    </row>
    <row r="124" spans="1:16" s="214" customFormat="1" hidden="1" x14ac:dyDescent="0.15">
      <c r="A124" s="193"/>
      <c r="B124" s="193"/>
      <c r="C124" s="199"/>
      <c r="D124" s="200"/>
      <c r="E124" s="193"/>
      <c r="F124" s="203"/>
      <c r="G124" s="215"/>
      <c r="H124" s="199"/>
      <c r="I124" s="204"/>
      <c r="J124" s="199"/>
      <c r="K124" s="193"/>
      <c r="L124" s="193"/>
      <c r="M124" s="199"/>
      <c r="N124" s="193"/>
      <c r="O124" s="199">
        <f t="shared" si="16"/>
        <v>37867.610999999903</v>
      </c>
      <c r="P124" s="199">
        <f t="shared" si="17"/>
        <v>747139.51499999978</v>
      </c>
    </row>
    <row r="125" spans="1:16" s="214" customFormat="1" hidden="1" x14ac:dyDescent="0.15">
      <c r="A125" s="193"/>
      <c r="B125" s="193"/>
      <c r="C125" s="199"/>
      <c r="D125" s="200"/>
      <c r="E125" s="193"/>
      <c r="F125" s="203"/>
      <c r="G125" s="215"/>
      <c r="H125" s="199"/>
      <c r="I125" s="200"/>
      <c r="J125" s="199"/>
      <c r="K125" s="193"/>
      <c r="L125" s="193"/>
      <c r="M125" s="199"/>
      <c r="N125" s="193"/>
      <c r="O125" s="199">
        <f t="shared" si="16"/>
        <v>37867.610999999903</v>
      </c>
      <c r="P125" s="199">
        <f t="shared" si="17"/>
        <v>747139.51499999978</v>
      </c>
    </row>
    <row r="126" spans="1:16" hidden="1" x14ac:dyDescent="0.15">
      <c r="A126" s="193"/>
      <c r="B126" s="193"/>
      <c r="C126" s="199"/>
      <c r="D126" s="204"/>
      <c r="E126" s="193"/>
      <c r="F126" s="205"/>
      <c r="G126" s="198"/>
      <c r="H126" s="199"/>
      <c r="I126" s="204"/>
      <c r="J126" s="199"/>
      <c r="K126" s="193"/>
      <c r="L126" s="193"/>
      <c r="M126" s="199"/>
      <c r="N126" s="193"/>
      <c r="O126" s="199">
        <f t="shared" si="16"/>
        <v>37867.610999999903</v>
      </c>
      <c r="P126" s="199">
        <f t="shared" si="17"/>
        <v>747139.51499999978</v>
      </c>
    </row>
    <row r="127" spans="1:16" hidden="1" x14ac:dyDescent="0.15">
      <c r="A127" s="193"/>
      <c r="B127" s="193"/>
      <c r="C127" s="199"/>
      <c r="D127" s="204"/>
      <c r="E127" s="193"/>
      <c r="F127" s="205"/>
      <c r="G127" s="198"/>
      <c r="H127" s="199"/>
      <c r="I127" s="204"/>
      <c r="J127" s="199"/>
      <c r="K127" s="193"/>
      <c r="L127" s="193"/>
      <c r="M127" s="199"/>
      <c r="N127" s="193"/>
      <c r="O127" s="199">
        <f t="shared" si="16"/>
        <v>37867.610999999903</v>
      </c>
      <c r="P127" s="199">
        <f t="shared" si="17"/>
        <v>747139.51499999978</v>
      </c>
    </row>
    <row r="128" spans="1:16" hidden="1" x14ac:dyDescent="0.15">
      <c r="A128" s="193"/>
      <c r="B128" s="193"/>
      <c r="C128" s="199"/>
      <c r="D128" s="204"/>
      <c r="E128" s="193"/>
      <c r="F128" s="203"/>
      <c r="G128" s="198"/>
      <c r="H128" s="199"/>
      <c r="I128" s="204"/>
      <c r="J128" s="199"/>
      <c r="K128" s="193"/>
      <c r="L128" s="193"/>
      <c r="M128" s="199"/>
      <c r="N128" s="193"/>
      <c r="O128" s="199">
        <f t="shared" si="16"/>
        <v>37867.610999999903</v>
      </c>
      <c r="P128" s="199">
        <f t="shared" si="17"/>
        <v>747139.51499999978</v>
      </c>
    </row>
    <row r="129" spans="1:16" hidden="1" x14ac:dyDescent="0.15">
      <c r="A129" s="193"/>
      <c r="B129" s="193"/>
      <c r="C129" s="199"/>
      <c r="D129" s="200"/>
      <c r="E129" s="193"/>
      <c r="F129" s="193"/>
      <c r="G129" s="210"/>
      <c r="H129" s="199"/>
      <c r="I129" s="204"/>
      <c r="J129" s="199"/>
      <c r="K129" s="193"/>
      <c r="L129" s="193"/>
      <c r="M129" s="199"/>
      <c r="N129" s="193"/>
      <c r="O129" s="199">
        <f t="shared" si="16"/>
        <v>37867.610999999903</v>
      </c>
      <c r="P129" s="199">
        <f t="shared" si="17"/>
        <v>747139.51499999978</v>
      </c>
    </row>
    <row r="130" spans="1:16" hidden="1" x14ac:dyDescent="0.15">
      <c r="A130" s="193"/>
      <c r="B130" s="193"/>
      <c r="C130" s="199"/>
      <c r="D130" s="204"/>
      <c r="E130" s="193"/>
      <c r="F130" s="193"/>
      <c r="G130" s="210"/>
      <c r="H130" s="199"/>
      <c r="I130" s="204"/>
      <c r="J130" s="199"/>
      <c r="K130" s="193"/>
      <c r="L130" s="193"/>
      <c r="M130" s="199"/>
      <c r="N130" s="193"/>
      <c r="O130" s="199">
        <f t="shared" si="16"/>
        <v>37867.610999999903</v>
      </c>
      <c r="P130" s="199">
        <f t="shared" si="17"/>
        <v>747139.51499999978</v>
      </c>
    </row>
    <row r="131" spans="1:16" hidden="1" x14ac:dyDescent="0.15">
      <c r="A131" s="193"/>
      <c r="B131" s="193"/>
      <c r="C131" s="199"/>
      <c r="D131" s="200"/>
      <c r="E131" s="193"/>
      <c r="F131" s="20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6"/>
        <v>37867.610999999903</v>
      </c>
      <c r="P131" s="199">
        <f t="shared" si="17"/>
        <v>747139.51499999978</v>
      </c>
    </row>
    <row r="132" spans="1:16" hidden="1" x14ac:dyDescent="0.15">
      <c r="A132" s="193"/>
      <c r="B132" s="193"/>
      <c r="C132" s="199"/>
      <c r="D132" s="204"/>
      <c r="E132" s="193"/>
      <c r="F132" s="193"/>
      <c r="G132" s="210"/>
      <c r="H132" s="199"/>
      <c r="I132" s="204"/>
      <c r="J132" s="199"/>
      <c r="K132" s="211"/>
      <c r="L132" s="193"/>
      <c r="M132" s="199"/>
      <c r="N132" s="193"/>
      <c r="O132" s="199">
        <f t="shared" si="16"/>
        <v>37867.610999999903</v>
      </c>
      <c r="P132" s="199">
        <f t="shared" si="17"/>
        <v>747139.51499999978</v>
      </c>
    </row>
    <row r="133" spans="1:16" hidden="1" x14ac:dyDescent="0.15">
      <c r="A133" s="193"/>
      <c r="B133" s="193"/>
      <c r="C133" s="199"/>
      <c r="D133" s="200"/>
      <c r="E133" s="193"/>
      <c r="F133" s="193"/>
      <c r="G133" s="216"/>
      <c r="H133" s="199"/>
      <c r="I133" s="204"/>
      <c r="J133" s="199"/>
      <c r="K133" s="193"/>
      <c r="L133" s="193"/>
      <c r="M133" s="199"/>
      <c r="N133" s="193"/>
      <c r="O133" s="199">
        <f t="shared" si="16"/>
        <v>37867.610999999903</v>
      </c>
      <c r="P133" s="199">
        <f t="shared" si="17"/>
        <v>747139.51499999978</v>
      </c>
    </row>
    <row r="134" spans="1:16" hidden="1" x14ac:dyDescent="0.15">
      <c r="A134" s="193"/>
      <c r="B134" s="193"/>
      <c r="C134" s="199"/>
      <c r="D134" s="204"/>
      <c r="E134" s="193"/>
      <c r="F134" s="203"/>
      <c r="G134" s="215"/>
      <c r="H134" s="199"/>
      <c r="I134" s="204"/>
      <c r="J134" s="199"/>
      <c r="K134" s="193"/>
      <c r="L134" s="193"/>
      <c r="M134" s="199"/>
      <c r="N134" s="193"/>
      <c r="O134" s="199">
        <f t="shared" si="16"/>
        <v>37867.610999999903</v>
      </c>
      <c r="P134" s="199">
        <f t="shared" si="17"/>
        <v>747139.51499999978</v>
      </c>
    </row>
    <row r="135" spans="1:16" hidden="1" x14ac:dyDescent="0.15">
      <c r="A135" s="193"/>
      <c r="B135" s="193"/>
      <c r="C135" s="199"/>
      <c r="D135" s="204"/>
      <c r="E135" s="193"/>
      <c r="F135" s="193"/>
      <c r="G135" s="210"/>
      <c r="H135" s="199"/>
      <c r="I135" s="204"/>
      <c r="J135" s="199"/>
      <c r="K135" s="193"/>
      <c r="L135" s="193"/>
      <c r="M135" s="199"/>
      <c r="N135" s="193"/>
      <c r="O135" s="199">
        <f t="shared" si="16"/>
        <v>37867.610999999903</v>
      </c>
      <c r="P135" s="199">
        <f t="shared" si="17"/>
        <v>747139.51499999978</v>
      </c>
    </row>
    <row r="136" spans="1:16" hidden="1" x14ac:dyDescent="0.15">
      <c r="A136" s="193"/>
      <c r="B136" s="193"/>
      <c r="C136" s="199"/>
      <c r="D136" s="204"/>
      <c r="E136" s="193"/>
      <c r="F136" s="193"/>
      <c r="G136" s="210"/>
      <c r="H136" s="199"/>
      <c r="I136" s="204"/>
      <c r="J136" s="199"/>
      <c r="K136" s="193"/>
      <c r="L136" s="193"/>
      <c r="M136" s="199"/>
      <c r="N136" s="193"/>
      <c r="O136" s="199">
        <f t="shared" si="16"/>
        <v>37867.610999999903</v>
      </c>
      <c r="P136" s="199">
        <f t="shared" si="17"/>
        <v>747139.51499999978</v>
      </c>
    </row>
    <row r="137" spans="1:16" hidden="1" x14ac:dyDescent="0.15">
      <c r="A137" s="193"/>
      <c r="B137" s="193"/>
      <c r="C137" s="199"/>
      <c r="D137" s="204"/>
      <c r="E137" s="193"/>
      <c r="F137" s="203"/>
      <c r="G137" s="198"/>
      <c r="H137" s="199"/>
      <c r="I137" s="204"/>
      <c r="J137" s="199"/>
      <c r="K137" s="193"/>
      <c r="L137" s="193"/>
      <c r="M137" s="199"/>
      <c r="N137" s="193"/>
      <c r="O137" s="199">
        <f t="shared" si="16"/>
        <v>37867.610999999903</v>
      </c>
      <c r="P137" s="199">
        <f t="shared" si="17"/>
        <v>747139.51499999978</v>
      </c>
    </row>
    <row r="138" spans="1:16" hidden="1" x14ac:dyDescent="0.15">
      <c r="A138" s="193"/>
      <c r="B138" s="193"/>
      <c r="C138" s="199"/>
      <c r="D138" s="200"/>
      <c r="E138" s="193"/>
      <c r="F138" s="193"/>
      <c r="G138" s="210"/>
      <c r="H138" s="199"/>
      <c r="I138" s="204"/>
      <c r="J138" s="199"/>
      <c r="K138" s="193"/>
      <c r="L138" s="193"/>
      <c r="M138" s="199"/>
      <c r="N138" s="193"/>
      <c r="O138" s="199">
        <f t="shared" si="16"/>
        <v>37867.610999999903</v>
      </c>
      <c r="P138" s="199">
        <f t="shared" si="17"/>
        <v>747139.51499999978</v>
      </c>
    </row>
    <row r="139" spans="1:16" hidden="1" x14ac:dyDescent="0.15">
      <c r="A139" s="193"/>
      <c r="B139" s="193"/>
      <c r="C139" s="199"/>
      <c r="D139" s="204"/>
      <c r="E139" s="193"/>
      <c r="F139" s="193"/>
      <c r="G139" s="210"/>
      <c r="H139" s="199"/>
      <c r="I139" s="204"/>
      <c r="J139" s="199"/>
      <c r="K139" s="211"/>
      <c r="L139" s="193"/>
      <c r="M139" s="199"/>
      <c r="N139" s="193"/>
      <c r="O139" s="199">
        <f t="shared" si="16"/>
        <v>37867.610999999903</v>
      </c>
      <c r="P139" s="199">
        <f t="shared" si="17"/>
        <v>747139.51499999978</v>
      </c>
    </row>
    <row r="140" spans="1:16" hidden="1" x14ac:dyDescent="0.15">
      <c r="A140" s="193"/>
      <c r="B140" s="193"/>
      <c r="C140" s="199"/>
      <c r="D140" s="204"/>
      <c r="E140" s="193"/>
      <c r="F140" s="193"/>
      <c r="G140" s="210"/>
      <c r="H140" s="199"/>
      <c r="I140" s="204"/>
      <c r="J140" s="199"/>
      <c r="K140" s="211"/>
      <c r="L140" s="193"/>
      <c r="M140" s="199"/>
      <c r="N140" s="193"/>
      <c r="O140" s="199">
        <f t="shared" si="16"/>
        <v>37867.610999999903</v>
      </c>
      <c r="P140" s="199">
        <f t="shared" si="17"/>
        <v>747139.51499999978</v>
      </c>
    </row>
    <row r="141" spans="1:16" hidden="1" x14ac:dyDescent="0.15">
      <c r="A141" s="193"/>
      <c r="B141" s="193"/>
      <c r="C141" s="199"/>
      <c r="D141" s="200"/>
      <c r="E141" s="193"/>
      <c r="F141" s="205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16"/>
        <v>37867.610999999903</v>
      </c>
      <c r="P141" s="199">
        <f t="shared" si="17"/>
        <v>747139.51499999978</v>
      </c>
    </row>
    <row r="142" spans="1:16" hidden="1" x14ac:dyDescent="0.15">
      <c r="A142" s="193"/>
      <c r="B142" s="193"/>
      <c r="C142" s="199"/>
      <c r="D142" s="204"/>
      <c r="E142" s="193"/>
      <c r="F142" s="205"/>
      <c r="G142" s="198"/>
      <c r="H142" s="199"/>
      <c r="I142" s="204"/>
      <c r="J142" s="199"/>
      <c r="K142" s="193"/>
      <c r="L142" s="193"/>
      <c r="M142" s="199"/>
      <c r="N142" s="193"/>
      <c r="O142" s="199">
        <f t="shared" si="16"/>
        <v>37867.610999999903</v>
      </c>
      <c r="P142" s="199">
        <f t="shared" si="17"/>
        <v>747139.51499999978</v>
      </c>
    </row>
    <row r="143" spans="1:16" hidden="1" x14ac:dyDescent="0.15">
      <c r="A143" s="193"/>
      <c r="B143" s="193"/>
      <c r="C143" s="199"/>
      <c r="D143" s="204"/>
      <c r="E143" s="193"/>
      <c r="F143" s="205"/>
      <c r="G143" s="198"/>
      <c r="H143" s="199"/>
      <c r="I143" s="204"/>
      <c r="J143" s="199"/>
      <c r="K143" s="193"/>
      <c r="L143" s="193"/>
      <c r="M143" s="199"/>
      <c r="N143" s="193"/>
      <c r="O143" s="199">
        <f t="shared" si="16"/>
        <v>37867.610999999903</v>
      </c>
      <c r="P143" s="199">
        <f t="shared" si="17"/>
        <v>747139.51499999978</v>
      </c>
    </row>
    <row r="144" spans="1:16" hidden="1" x14ac:dyDescent="0.15">
      <c r="A144" s="193"/>
      <c r="B144" s="193"/>
      <c r="C144" s="199"/>
      <c r="D144" s="204"/>
      <c r="E144" s="193"/>
      <c r="F144" s="205"/>
      <c r="G144" s="198"/>
      <c r="H144" s="199"/>
      <c r="I144" s="204"/>
      <c r="J144" s="199"/>
      <c r="K144" s="193"/>
      <c r="L144" s="193"/>
      <c r="M144" s="199"/>
      <c r="N144" s="193"/>
      <c r="O144" s="199">
        <f t="shared" si="16"/>
        <v>37867.610999999903</v>
      </c>
      <c r="P144" s="199">
        <f t="shared" si="17"/>
        <v>747139.51499999978</v>
      </c>
    </row>
    <row r="145" spans="1:16" hidden="1" x14ac:dyDescent="0.15">
      <c r="A145" s="193"/>
      <c r="B145" s="193"/>
      <c r="C145" s="199"/>
      <c r="D145" s="204"/>
      <c r="E145" s="193"/>
      <c r="F145" s="205"/>
      <c r="G145" s="198"/>
      <c r="H145" s="199"/>
      <c r="I145" s="200"/>
      <c r="J145" s="199"/>
      <c r="K145" s="193"/>
      <c r="L145" s="193"/>
      <c r="M145" s="199"/>
      <c r="N145" s="193"/>
      <c r="O145" s="199">
        <f t="shared" si="16"/>
        <v>37867.610999999903</v>
      </c>
      <c r="P145" s="199">
        <f t="shared" si="17"/>
        <v>747139.51499999978</v>
      </c>
    </row>
    <row r="146" spans="1:16" hidden="1" x14ac:dyDescent="0.15">
      <c r="A146" s="193"/>
      <c r="B146" s="193"/>
      <c r="C146" s="199"/>
      <c r="D146" s="204"/>
      <c r="E146" s="193"/>
      <c r="F146" s="205"/>
      <c r="G146" s="198"/>
      <c r="H146" s="199"/>
      <c r="I146" s="204"/>
      <c r="J146" s="199"/>
      <c r="K146" s="193"/>
      <c r="L146" s="193"/>
      <c r="M146" s="199"/>
      <c r="N146" s="193"/>
      <c r="O146" s="199">
        <f t="shared" si="16"/>
        <v>37867.610999999903</v>
      </c>
      <c r="P146" s="199">
        <f t="shared" si="17"/>
        <v>747139.51499999978</v>
      </c>
    </row>
    <row r="147" spans="1:16" hidden="1" x14ac:dyDescent="0.15">
      <c r="A147" s="193"/>
      <c r="B147" s="193"/>
      <c r="C147" s="199"/>
      <c r="D147" s="204"/>
      <c r="E147" s="193"/>
      <c r="F147" s="217"/>
      <c r="G147" s="198"/>
      <c r="H147" s="199"/>
      <c r="I147" s="204"/>
      <c r="J147" s="199"/>
      <c r="K147" s="193"/>
      <c r="L147" s="193"/>
      <c r="M147" s="199"/>
      <c r="N147" s="193"/>
      <c r="O147" s="199">
        <f t="shared" si="16"/>
        <v>37867.610999999903</v>
      </c>
      <c r="P147" s="199">
        <f t="shared" si="17"/>
        <v>747139.51499999978</v>
      </c>
    </row>
    <row r="148" spans="1:16" hidden="1" x14ac:dyDescent="0.15">
      <c r="A148" s="193"/>
      <c r="B148" s="193"/>
      <c r="C148" s="199"/>
      <c r="D148" s="204"/>
      <c r="E148" s="193"/>
      <c r="F148" s="217"/>
      <c r="G148" s="198"/>
      <c r="H148" s="199"/>
      <c r="I148" s="200"/>
      <c r="J148" s="199"/>
      <c r="K148" s="193"/>
      <c r="L148" s="193"/>
      <c r="M148" s="199"/>
      <c r="N148" s="193"/>
      <c r="O148" s="199">
        <f t="shared" si="16"/>
        <v>37867.610999999903</v>
      </c>
      <c r="P148" s="199">
        <f t="shared" si="17"/>
        <v>747139.51499999978</v>
      </c>
    </row>
    <row r="149" spans="1:16" hidden="1" x14ac:dyDescent="0.15">
      <c r="A149" s="193"/>
      <c r="B149" s="193"/>
      <c r="C149" s="199"/>
      <c r="D149" s="204"/>
      <c r="E149" s="193"/>
      <c r="F149" s="205"/>
      <c r="G149" s="198"/>
      <c r="H149" s="199"/>
      <c r="I149" s="204"/>
      <c r="J149" s="199"/>
      <c r="K149" s="193"/>
      <c r="L149" s="193"/>
      <c r="M149" s="199"/>
      <c r="N149" s="193"/>
      <c r="O149" s="199">
        <f t="shared" si="16"/>
        <v>37867.610999999903</v>
      </c>
      <c r="P149" s="199">
        <f t="shared" si="17"/>
        <v>747139.51499999978</v>
      </c>
    </row>
    <row r="150" spans="1:16" hidden="1" x14ac:dyDescent="0.15">
      <c r="A150" s="193"/>
      <c r="B150" s="193"/>
      <c r="C150" s="199"/>
      <c r="D150" s="200"/>
      <c r="E150" s="193"/>
      <c r="F150" s="203"/>
      <c r="G150" s="215"/>
      <c r="H150" s="199"/>
      <c r="I150" s="204"/>
      <c r="J150" s="199"/>
      <c r="K150" s="193"/>
      <c r="L150" s="193"/>
      <c r="M150" s="199"/>
      <c r="N150" s="193"/>
      <c r="O150" s="199">
        <f t="shared" si="16"/>
        <v>37867.610999999903</v>
      </c>
      <c r="P150" s="199">
        <f t="shared" si="17"/>
        <v>747139.51499999978</v>
      </c>
    </row>
    <row r="151" spans="1:16" hidden="1" x14ac:dyDescent="0.15">
      <c r="A151" s="193"/>
      <c r="B151" s="193"/>
      <c r="C151" s="199"/>
      <c r="D151" s="204"/>
      <c r="E151" s="193"/>
      <c r="F151" s="203"/>
      <c r="G151" s="215"/>
      <c r="H151" s="199"/>
      <c r="I151" s="204"/>
      <c r="J151" s="199"/>
      <c r="K151" s="193"/>
      <c r="L151" s="193"/>
      <c r="M151" s="199"/>
      <c r="N151" s="193"/>
      <c r="O151" s="199">
        <f t="shared" si="16"/>
        <v>37867.610999999903</v>
      </c>
      <c r="P151" s="199">
        <f t="shared" si="17"/>
        <v>747139.51499999978</v>
      </c>
    </row>
    <row r="152" spans="1:16" hidden="1" x14ac:dyDescent="0.15">
      <c r="A152" s="193"/>
      <c r="B152" s="193"/>
      <c r="C152" s="199"/>
      <c r="D152" s="204"/>
      <c r="E152" s="193"/>
      <c r="F152" s="203"/>
      <c r="G152" s="215"/>
      <c r="H152" s="199"/>
      <c r="I152" s="204"/>
      <c r="J152" s="199"/>
      <c r="K152" s="193"/>
      <c r="L152" s="193"/>
      <c r="M152" s="199"/>
      <c r="N152" s="193"/>
      <c r="O152" s="199">
        <f t="shared" si="16"/>
        <v>37867.610999999903</v>
      </c>
      <c r="P152" s="199">
        <f t="shared" si="17"/>
        <v>747139.51499999978</v>
      </c>
    </row>
    <row r="153" spans="1:16" hidden="1" x14ac:dyDescent="0.15">
      <c r="A153" s="193"/>
      <c r="B153" s="193"/>
      <c r="C153" s="199"/>
      <c r="D153" s="204"/>
      <c r="E153" s="193"/>
      <c r="F153" s="203"/>
      <c r="G153" s="215"/>
      <c r="H153" s="199"/>
      <c r="I153" s="204"/>
      <c r="J153" s="199"/>
      <c r="K153" s="193"/>
      <c r="L153" s="193"/>
      <c r="M153" s="199"/>
      <c r="N153" s="193"/>
      <c r="O153" s="199">
        <f t="shared" si="16"/>
        <v>37867.610999999903</v>
      </c>
      <c r="P153" s="199">
        <f t="shared" si="17"/>
        <v>747139.51499999978</v>
      </c>
    </row>
    <row r="154" spans="1:16" hidden="1" x14ac:dyDescent="0.15">
      <c r="A154" s="193"/>
      <c r="B154" s="193"/>
      <c r="C154" s="199"/>
      <c r="D154" s="204"/>
      <c r="E154" s="193"/>
      <c r="F154" s="193"/>
      <c r="G154" s="210"/>
      <c r="H154" s="199"/>
      <c r="I154" s="204"/>
      <c r="J154" s="199"/>
      <c r="K154" s="205"/>
      <c r="L154" s="193"/>
      <c r="M154" s="199"/>
      <c r="N154" s="193"/>
      <c r="O154" s="199">
        <f t="shared" si="16"/>
        <v>37867.610999999903</v>
      </c>
      <c r="P154" s="199">
        <f t="shared" si="17"/>
        <v>747139.51499999978</v>
      </c>
    </row>
    <row r="155" spans="1:16" hidden="1" x14ac:dyDescent="0.15">
      <c r="A155" s="193"/>
      <c r="B155" s="193"/>
      <c r="C155" s="199"/>
      <c r="D155" s="204"/>
      <c r="E155" s="193"/>
      <c r="F155" s="217"/>
      <c r="G155" s="218"/>
      <c r="H155" s="199"/>
      <c r="I155" s="204"/>
      <c r="J155" s="199"/>
      <c r="K155" s="193"/>
      <c r="L155" s="193"/>
      <c r="M155" s="199"/>
      <c r="N155" s="193"/>
      <c r="O155" s="199">
        <f t="shared" si="16"/>
        <v>37867.610999999903</v>
      </c>
      <c r="P155" s="199">
        <f t="shared" si="17"/>
        <v>747139.51499999978</v>
      </c>
    </row>
    <row r="156" spans="1:16" hidden="1" x14ac:dyDescent="0.15">
      <c r="A156" s="193"/>
      <c r="B156" s="193"/>
      <c r="C156" s="199"/>
      <c r="D156" s="204"/>
      <c r="E156" s="193"/>
      <c r="F156" s="193"/>
      <c r="G156" s="210"/>
      <c r="H156" s="199"/>
      <c r="I156" s="204"/>
      <c r="J156" s="199"/>
      <c r="K156" s="193"/>
      <c r="L156" s="193"/>
      <c r="M156" s="199"/>
      <c r="N156" s="193"/>
      <c r="O156" s="199">
        <f t="shared" si="16"/>
        <v>37867.610999999903</v>
      </c>
      <c r="P156" s="199">
        <f t="shared" si="17"/>
        <v>747139.51499999978</v>
      </c>
    </row>
    <row r="157" spans="1:16" hidden="1" x14ac:dyDescent="0.15">
      <c r="A157" s="193"/>
      <c r="B157" s="193"/>
      <c r="C157" s="199"/>
      <c r="D157" s="204"/>
      <c r="E157" s="193"/>
      <c r="F157" s="193"/>
      <c r="G157" s="210"/>
      <c r="H157" s="199"/>
      <c r="I157" s="204"/>
      <c r="J157" s="199"/>
      <c r="K157" s="193"/>
      <c r="L157" s="193"/>
      <c r="M157" s="199"/>
      <c r="N157" s="193"/>
      <c r="O157" s="199">
        <f t="shared" si="16"/>
        <v>37867.610999999903</v>
      </c>
      <c r="P157" s="199">
        <f t="shared" si="17"/>
        <v>747139.51499999978</v>
      </c>
    </row>
    <row r="158" spans="1:16" hidden="1" x14ac:dyDescent="0.15">
      <c r="A158" s="193"/>
      <c r="B158" s="193"/>
      <c r="C158" s="199"/>
      <c r="D158" s="204"/>
      <c r="E158" s="193"/>
      <c r="F158" s="193"/>
      <c r="G158" s="210"/>
      <c r="H158" s="199"/>
      <c r="I158" s="204"/>
      <c r="J158" s="199"/>
      <c r="K158" s="193"/>
      <c r="L158" s="193"/>
      <c r="M158" s="199"/>
      <c r="N158" s="193"/>
      <c r="O158" s="199">
        <f t="shared" si="16"/>
        <v>37867.610999999903</v>
      </c>
      <c r="P158" s="199">
        <f t="shared" si="17"/>
        <v>747139.51499999978</v>
      </c>
    </row>
    <row r="159" spans="1:16" hidden="1" x14ac:dyDescent="0.15">
      <c r="A159" s="193"/>
      <c r="B159" s="193"/>
      <c r="C159" s="199"/>
      <c r="D159" s="204"/>
      <c r="E159" s="193"/>
      <c r="F159" s="203"/>
      <c r="G159" s="218"/>
      <c r="H159" s="199"/>
      <c r="I159" s="204"/>
      <c r="J159" s="199"/>
      <c r="K159" s="193"/>
      <c r="L159" s="193"/>
      <c r="M159" s="199"/>
      <c r="N159" s="193"/>
      <c r="O159" s="199">
        <f t="shared" si="16"/>
        <v>37867.610999999903</v>
      </c>
      <c r="P159" s="199">
        <f t="shared" si="17"/>
        <v>747139.51499999978</v>
      </c>
    </row>
    <row r="160" spans="1:16" hidden="1" x14ac:dyDescent="0.15">
      <c r="A160" s="193"/>
      <c r="B160" s="193"/>
      <c r="C160" s="199"/>
      <c r="D160" s="204"/>
      <c r="E160" s="193"/>
      <c r="F160" s="205"/>
      <c r="G160" s="198"/>
      <c r="H160" s="199"/>
      <c r="I160" s="204"/>
      <c r="J160" s="199"/>
      <c r="K160" s="205"/>
      <c r="L160" s="193"/>
      <c r="M160" s="199"/>
      <c r="N160" s="193"/>
      <c r="O160" s="199">
        <f t="shared" si="16"/>
        <v>37867.610999999903</v>
      </c>
      <c r="P160" s="199">
        <f t="shared" si="17"/>
        <v>747139.51499999978</v>
      </c>
    </row>
    <row r="161" spans="1:16" hidden="1" x14ac:dyDescent="0.15">
      <c r="A161" s="193"/>
      <c r="B161" s="193"/>
      <c r="C161" s="199"/>
      <c r="D161" s="204"/>
      <c r="E161" s="193"/>
      <c r="F161" s="205"/>
      <c r="G161" s="198"/>
      <c r="H161" s="199"/>
      <c r="I161" s="204"/>
      <c r="J161" s="199"/>
      <c r="K161" s="193"/>
      <c r="L161" s="193"/>
      <c r="M161" s="199"/>
      <c r="N161" s="205"/>
      <c r="O161" s="199">
        <f t="shared" si="16"/>
        <v>37867.610999999903</v>
      </c>
      <c r="P161" s="199">
        <f t="shared" si="17"/>
        <v>747139.51499999978</v>
      </c>
    </row>
    <row r="162" spans="1:16" hidden="1" x14ac:dyDescent="0.15">
      <c r="A162" s="193"/>
      <c r="B162" s="193"/>
      <c r="C162" s="199"/>
      <c r="D162" s="204"/>
      <c r="E162" s="193"/>
      <c r="F162" s="217"/>
      <c r="G162" s="218"/>
      <c r="H162" s="199"/>
      <c r="I162" s="204"/>
      <c r="J162" s="199"/>
      <c r="K162" s="193"/>
      <c r="L162" s="193"/>
      <c r="M162" s="199"/>
      <c r="N162" s="193"/>
      <c r="O162" s="199">
        <f t="shared" si="16"/>
        <v>37867.610999999903</v>
      </c>
      <c r="P162" s="199">
        <f t="shared" si="17"/>
        <v>747139.51499999978</v>
      </c>
    </row>
    <row r="163" spans="1:16" hidden="1" x14ac:dyDescent="0.15">
      <c r="A163" s="193"/>
      <c r="B163" s="193"/>
      <c r="C163" s="199"/>
      <c r="D163" s="204"/>
      <c r="E163" s="193"/>
      <c r="F163" s="207"/>
      <c r="G163" s="198"/>
      <c r="H163" s="199"/>
      <c r="I163" s="204"/>
      <c r="J163" s="199"/>
      <c r="K163" s="203"/>
      <c r="L163" s="193"/>
      <c r="M163" s="199"/>
      <c r="N163" s="193"/>
      <c r="O163" s="199">
        <f t="shared" si="16"/>
        <v>37867.610999999903</v>
      </c>
      <c r="P163" s="199">
        <f t="shared" si="17"/>
        <v>747139.51499999978</v>
      </c>
    </row>
    <row r="164" spans="1:16" hidden="1" x14ac:dyDescent="0.15">
      <c r="A164" s="193"/>
      <c r="B164" s="193"/>
      <c r="C164" s="199"/>
      <c r="D164" s="204"/>
      <c r="E164" s="193"/>
      <c r="F164" s="207"/>
      <c r="G164" s="198"/>
      <c r="H164" s="199"/>
      <c r="I164" s="204"/>
      <c r="J164" s="199"/>
      <c r="K164" s="203"/>
      <c r="L164" s="193"/>
      <c r="M164" s="199"/>
      <c r="N164" s="203"/>
      <c r="O164" s="199">
        <f t="shared" si="16"/>
        <v>37867.610999999903</v>
      </c>
      <c r="P164" s="199">
        <f t="shared" si="17"/>
        <v>747139.51499999978</v>
      </c>
    </row>
    <row r="165" spans="1:16" hidden="1" x14ac:dyDescent="0.15">
      <c r="A165" s="193"/>
      <c r="B165" s="193"/>
      <c r="C165" s="199"/>
      <c r="D165" s="204"/>
      <c r="E165" s="193"/>
      <c r="F165" s="207"/>
      <c r="G165" s="198"/>
      <c r="H165" s="199"/>
      <c r="I165" s="204"/>
      <c r="J165" s="199"/>
      <c r="K165" s="203"/>
      <c r="L165" s="193"/>
      <c r="M165" s="199"/>
      <c r="N165" s="203"/>
      <c r="O165" s="199">
        <f t="shared" si="16"/>
        <v>37867.610999999903</v>
      </c>
      <c r="P165" s="199">
        <f t="shared" si="17"/>
        <v>747139.51499999978</v>
      </c>
    </row>
    <row r="166" spans="1:16" hidden="1" x14ac:dyDescent="0.15">
      <c r="A166" s="193"/>
      <c r="B166" s="193"/>
      <c r="C166" s="199"/>
      <c r="D166" s="204"/>
      <c r="E166" s="193"/>
      <c r="F166" s="207"/>
      <c r="G166" s="198"/>
      <c r="H166" s="199"/>
      <c r="I166" s="204"/>
      <c r="J166" s="199"/>
      <c r="K166" s="193"/>
      <c r="L166" s="193"/>
      <c r="M166" s="199"/>
      <c r="N166" s="203"/>
      <c r="O166" s="199">
        <f t="shared" si="16"/>
        <v>37867.610999999903</v>
      </c>
      <c r="P166" s="199">
        <f t="shared" si="17"/>
        <v>747139.51499999978</v>
      </c>
    </row>
    <row r="167" spans="1:16" hidden="1" x14ac:dyDescent="0.15">
      <c r="A167" s="193"/>
      <c r="B167" s="193"/>
      <c r="C167" s="199"/>
      <c r="D167" s="204"/>
      <c r="E167" s="193"/>
      <c r="F167" s="217"/>
      <c r="G167" s="218"/>
      <c r="H167" s="199"/>
      <c r="I167" s="204"/>
      <c r="J167" s="199"/>
      <c r="K167" s="203"/>
      <c r="L167" s="193"/>
      <c r="M167" s="199"/>
      <c r="N167" s="203"/>
      <c r="O167" s="199">
        <f t="shared" si="16"/>
        <v>37867.610999999903</v>
      </c>
      <c r="P167" s="199">
        <f t="shared" si="17"/>
        <v>747139.51499999978</v>
      </c>
    </row>
    <row r="168" spans="1:16" hidden="1" x14ac:dyDescent="0.15">
      <c r="A168" s="193"/>
      <c r="B168" s="193"/>
      <c r="C168" s="199"/>
      <c r="D168" s="204"/>
      <c r="E168" s="193"/>
      <c r="F168" s="193"/>
      <c r="G168" s="210"/>
      <c r="H168" s="199"/>
      <c r="I168" s="204"/>
      <c r="J168" s="199"/>
      <c r="K168" s="205"/>
      <c r="L168" s="193"/>
      <c r="M168" s="199"/>
      <c r="N168" s="203"/>
      <c r="O168" s="199">
        <f t="shared" si="16"/>
        <v>37867.610999999903</v>
      </c>
      <c r="P168" s="199">
        <f t="shared" si="17"/>
        <v>747139.51499999978</v>
      </c>
    </row>
    <row r="169" spans="1:16" hidden="1" x14ac:dyDescent="0.15">
      <c r="A169" s="193"/>
      <c r="B169" s="193"/>
      <c r="C169" s="199"/>
      <c r="D169" s="204"/>
      <c r="E169" s="193"/>
      <c r="F169" s="193"/>
      <c r="G169" s="210"/>
      <c r="H169" s="199"/>
      <c r="I169" s="204"/>
      <c r="J169" s="199"/>
      <c r="K169" s="205"/>
      <c r="L169" s="193"/>
      <c r="M169" s="199"/>
      <c r="N169" s="203"/>
      <c r="O169" s="199">
        <f t="shared" si="16"/>
        <v>37867.610999999903</v>
      </c>
      <c r="P169" s="199">
        <f t="shared" si="17"/>
        <v>747139.51499999978</v>
      </c>
    </row>
    <row r="170" spans="1:16" hidden="1" x14ac:dyDescent="0.15">
      <c r="A170" s="193"/>
      <c r="B170" s="193"/>
      <c r="C170" s="199"/>
      <c r="D170" s="204"/>
      <c r="E170" s="193"/>
      <c r="F170" s="205"/>
      <c r="G170" s="218"/>
      <c r="H170" s="199"/>
      <c r="I170" s="204"/>
      <c r="J170" s="199"/>
      <c r="K170" s="203"/>
      <c r="L170" s="193"/>
      <c r="M170" s="199"/>
      <c r="N170" s="203"/>
      <c r="O170" s="199">
        <f t="shared" si="16"/>
        <v>37867.610999999903</v>
      </c>
      <c r="P170" s="199">
        <f t="shared" si="17"/>
        <v>747139.51499999978</v>
      </c>
    </row>
    <row r="171" spans="1:16" hidden="1" x14ac:dyDescent="0.15">
      <c r="A171" s="193"/>
      <c r="B171" s="193"/>
      <c r="C171" s="199"/>
      <c r="D171" s="204"/>
      <c r="E171" s="193"/>
      <c r="F171" s="205"/>
      <c r="G171" s="198"/>
      <c r="H171" s="199"/>
      <c r="I171" s="204"/>
      <c r="J171" s="199"/>
      <c r="K171" s="193"/>
      <c r="L171" s="193"/>
      <c r="M171" s="199"/>
      <c r="N171" s="203"/>
      <c r="O171" s="199">
        <f t="shared" si="16"/>
        <v>37867.610999999903</v>
      </c>
      <c r="P171" s="199">
        <f t="shared" si="17"/>
        <v>747139.51499999978</v>
      </c>
    </row>
    <row r="172" spans="1:16" hidden="1" x14ac:dyDescent="0.15">
      <c r="A172" s="193"/>
      <c r="B172" s="193"/>
      <c r="C172" s="199"/>
      <c r="D172" s="204"/>
      <c r="E172" s="193"/>
      <c r="F172" s="205"/>
      <c r="G172" s="198"/>
      <c r="H172" s="199"/>
      <c r="I172" s="204"/>
      <c r="J172" s="199"/>
      <c r="K172" s="193"/>
      <c r="L172" s="193"/>
      <c r="M172" s="199"/>
      <c r="N172" s="193"/>
      <c r="O172" s="199">
        <f t="shared" si="16"/>
        <v>37867.610999999903</v>
      </c>
      <c r="P172" s="199">
        <f t="shared" si="17"/>
        <v>747139.51499999978</v>
      </c>
    </row>
    <row r="173" spans="1:16" hidden="1" x14ac:dyDescent="0.15">
      <c r="A173" s="193"/>
      <c r="B173" s="193"/>
      <c r="C173" s="199"/>
      <c r="D173" s="204"/>
      <c r="E173" s="193"/>
      <c r="F173" s="217"/>
      <c r="G173" s="218"/>
      <c r="H173" s="199"/>
      <c r="I173" s="204"/>
      <c r="J173" s="199"/>
      <c r="K173" s="203"/>
      <c r="L173" s="193"/>
      <c r="M173" s="199"/>
      <c r="N173" s="203"/>
      <c r="O173" s="199">
        <f t="shared" si="16"/>
        <v>37867.610999999903</v>
      </c>
      <c r="P173" s="199">
        <f t="shared" si="17"/>
        <v>747139.51499999978</v>
      </c>
    </row>
    <row r="174" spans="1:16" hidden="1" x14ac:dyDescent="0.15">
      <c r="A174" s="193"/>
      <c r="B174" s="193"/>
      <c r="C174" s="199"/>
      <c r="D174" s="204"/>
      <c r="E174" s="193"/>
      <c r="F174" s="217"/>
      <c r="G174" s="215"/>
      <c r="H174" s="199"/>
      <c r="I174" s="204"/>
      <c r="J174" s="199"/>
      <c r="K174" s="203"/>
      <c r="L174" s="193"/>
      <c r="M174" s="199"/>
      <c r="N174" s="203"/>
      <c r="O174" s="199">
        <f t="shared" si="16"/>
        <v>37867.610999999903</v>
      </c>
      <c r="P174" s="199">
        <f t="shared" si="17"/>
        <v>747139.51499999978</v>
      </c>
    </row>
    <row r="175" spans="1:16" hidden="1" x14ac:dyDescent="0.15">
      <c r="A175" s="193"/>
      <c r="B175" s="193"/>
      <c r="C175" s="199"/>
      <c r="D175" s="204"/>
      <c r="E175" s="193"/>
      <c r="F175" s="217"/>
      <c r="G175" s="215"/>
      <c r="H175" s="199"/>
      <c r="I175" s="204"/>
      <c r="J175" s="199"/>
      <c r="K175" s="193"/>
      <c r="L175" s="193"/>
      <c r="M175" s="199"/>
      <c r="N175" s="203"/>
      <c r="O175" s="199">
        <f t="shared" ref="O175:O190" si="18">+O174-J175-M175</f>
        <v>37867.610999999903</v>
      </c>
      <c r="P175" s="199">
        <f t="shared" ref="P175:P190" si="19">P174+H175-J175-M175</f>
        <v>747139.51499999978</v>
      </c>
    </row>
    <row r="176" spans="1:16" hidden="1" x14ac:dyDescent="0.15">
      <c r="A176" s="193"/>
      <c r="B176" s="193"/>
      <c r="C176" s="199"/>
      <c r="D176" s="204"/>
      <c r="E176" s="193"/>
      <c r="F176" s="217"/>
      <c r="G176" s="218"/>
      <c r="H176" s="199"/>
      <c r="I176" s="204"/>
      <c r="J176" s="199"/>
      <c r="K176" s="203"/>
      <c r="L176" s="193"/>
      <c r="M176" s="199"/>
      <c r="N176" s="203"/>
      <c r="O176" s="199">
        <f t="shared" si="18"/>
        <v>37867.610999999903</v>
      </c>
      <c r="P176" s="199">
        <f t="shared" si="19"/>
        <v>747139.51499999978</v>
      </c>
    </row>
    <row r="177" spans="1:17" hidden="1" x14ac:dyDescent="0.15">
      <c r="A177" s="193"/>
      <c r="B177" s="193"/>
      <c r="C177" s="199"/>
      <c r="D177" s="204"/>
      <c r="E177" s="193"/>
      <c r="F177" s="193"/>
      <c r="G177" s="198"/>
      <c r="H177" s="199"/>
      <c r="I177" s="204"/>
      <c r="J177" s="199"/>
      <c r="K177" s="193"/>
      <c r="L177" s="193"/>
      <c r="M177" s="199"/>
      <c r="N177" s="203"/>
      <c r="O177" s="199">
        <f t="shared" si="18"/>
        <v>37867.610999999903</v>
      </c>
      <c r="P177" s="199">
        <f t="shared" si="19"/>
        <v>747139.51499999978</v>
      </c>
    </row>
    <row r="178" spans="1:17" hidden="1" x14ac:dyDescent="0.15">
      <c r="A178" s="193"/>
      <c r="B178" s="193"/>
      <c r="C178" s="199"/>
      <c r="D178" s="204"/>
      <c r="E178" s="193"/>
      <c r="F178" s="193"/>
      <c r="G178" s="198"/>
      <c r="H178" s="199"/>
      <c r="I178" s="204"/>
      <c r="J178" s="199"/>
      <c r="K178" s="193"/>
      <c r="L178" s="193"/>
      <c r="M178" s="199"/>
      <c r="N178" s="203"/>
      <c r="O178" s="199">
        <f t="shared" si="18"/>
        <v>37867.610999999903</v>
      </c>
      <c r="P178" s="199">
        <f t="shared" si="19"/>
        <v>747139.51499999978</v>
      </c>
    </row>
    <row r="179" spans="1:17" hidden="1" x14ac:dyDescent="0.15">
      <c r="A179" s="193"/>
      <c r="B179" s="193"/>
      <c r="C179" s="199"/>
      <c r="D179" s="204"/>
      <c r="E179" s="193"/>
      <c r="F179" s="217"/>
      <c r="G179" s="218"/>
      <c r="H179" s="199"/>
      <c r="I179" s="204"/>
      <c r="J179" s="199"/>
      <c r="K179" s="203"/>
      <c r="L179" s="193"/>
      <c r="M179" s="199"/>
      <c r="N179" s="203"/>
      <c r="O179" s="199">
        <f t="shared" si="18"/>
        <v>37867.610999999903</v>
      </c>
      <c r="P179" s="199">
        <f t="shared" si="19"/>
        <v>747139.51499999978</v>
      </c>
    </row>
    <row r="180" spans="1:17" hidden="1" x14ac:dyDescent="0.15">
      <c r="A180" s="193"/>
      <c r="B180" s="193"/>
      <c r="C180" s="199"/>
      <c r="D180" s="204"/>
      <c r="E180" s="193"/>
      <c r="F180" s="217"/>
      <c r="G180" s="198"/>
      <c r="H180" s="199"/>
      <c r="I180" s="204"/>
      <c r="J180" s="199"/>
      <c r="K180" s="193"/>
      <c r="L180" s="193"/>
      <c r="M180" s="199"/>
      <c r="N180" s="203"/>
      <c r="O180" s="199">
        <f t="shared" si="18"/>
        <v>37867.610999999903</v>
      </c>
      <c r="P180" s="199">
        <f t="shared" si="19"/>
        <v>747139.51499999978</v>
      </c>
    </row>
    <row r="181" spans="1:17" hidden="1" x14ac:dyDescent="0.15">
      <c r="A181" s="193"/>
      <c r="B181" s="193"/>
      <c r="C181" s="199"/>
      <c r="D181" s="204"/>
      <c r="E181" s="193"/>
      <c r="F181" s="217"/>
      <c r="G181" s="198"/>
      <c r="H181" s="199"/>
      <c r="I181" s="204"/>
      <c r="J181" s="199"/>
      <c r="K181" s="193"/>
      <c r="L181" s="193"/>
      <c r="M181" s="199"/>
      <c r="N181" s="203"/>
      <c r="O181" s="199">
        <f t="shared" si="18"/>
        <v>37867.610999999903</v>
      </c>
      <c r="P181" s="199">
        <f t="shared" si="19"/>
        <v>747139.51499999978</v>
      </c>
    </row>
    <row r="182" spans="1:17" hidden="1" x14ac:dyDescent="0.15">
      <c r="A182" s="193"/>
      <c r="B182" s="193"/>
      <c r="C182" s="199"/>
      <c r="D182" s="204"/>
      <c r="E182" s="193"/>
      <c r="F182" s="203"/>
      <c r="G182" s="218"/>
      <c r="H182" s="199"/>
      <c r="I182" s="204"/>
      <c r="J182" s="199"/>
      <c r="K182" s="203"/>
      <c r="L182" s="193"/>
      <c r="M182" s="199"/>
      <c r="N182" s="203"/>
      <c r="O182" s="199">
        <f t="shared" si="18"/>
        <v>37867.610999999903</v>
      </c>
      <c r="P182" s="199">
        <f t="shared" si="19"/>
        <v>747139.51499999978</v>
      </c>
    </row>
    <row r="183" spans="1:17" hidden="1" x14ac:dyDescent="0.15">
      <c r="A183" s="193"/>
      <c r="B183" s="193"/>
      <c r="C183" s="199"/>
      <c r="D183" s="204"/>
      <c r="E183" s="193"/>
      <c r="F183" s="203"/>
      <c r="G183" s="219"/>
      <c r="H183" s="199"/>
      <c r="I183" s="204"/>
      <c r="J183" s="199"/>
      <c r="K183" s="193"/>
      <c r="L183" s="193"/>
      <c r="M183" s="199"/>
      <c r="N183" s="203"/>
      <c r="O183" s="199">
        <f t="shared" si="18"/>
        <v>37867.610999999903</v>
      </c>
      <c r="P183" s="199">
        <f t="shared" si="19"/>
        <v>747139.51499999978</v>
      </c>
    </row>
    <row r="184" spans="1:17" hidden="1" x14ac:dyDescent="0.15">
      <c r="A184" s="193"/>
      <c r="B184" s="193"/>
      <c r="C184" s="199"/>
      <c r="D184" s="204"/>
      <c r="E184" s="193"/>
      <c r="F184" s="203"/>
      <c r="G184" s="219"/>
      <c r="H184" s="199"/>
      <c r="I184" s="204"/>
      <c r="J184" s="199"/>
      <c r="K184" s="203"/>
      <c r="L184" s="193"/>
      <c r="M184" s="199"/>
      <c r="N184" s="203"/>
      <c r="O184" s="199">
        <f t="shared" si="18"/>
        <v>37867.610999999903</v>
      </c>
      <c r="P184" s="199">
        <f t="shared" si="19"/>
        <v>747139.51499999978</v>
      </c>
    </row>
    <row r="185" spans="1:17" hidden="1" x14ac:dyDescent="0.15">
      <c r="A185" s="193"/>
      <c r="B185" s="193"/>
      <c r="C185" s="199"/>
      <c r="D185" s="204"/>
      <c r="E185" s="193"/>
      <c r="F185" s="203"/>
      <c r="G185" s="219"/>
      <c r="H185" s="199"/>
      <c r="I185" s="204"/>
      <c r="J185" s="199"/>
      <c r="K185" s="193"/>
      <c r="L185" s="193"/>
      <c r="M185" s="199"/>
      <c r="N185" s="203"/>
      <c r="O185" s="199">
        <f t="shared" si="18"/>
        <v>37867.610999999903</v>
      </c>
      <c r="P185" s="199">
        <f t="shared" si="19"/>
        <v>747139.51499999978</v>
      </c>
    </row>
    <row r="186" spans="1:17" hidden="1" x14ac:dyDescent="0.15">
      <c r="A186" s="193"/>
      <c r="B186" s="193"/>
      <c r="C186" s="199"/>
      <c r="D186" s="204"/>
      <c r="E186" s="193"/>
      <c r="F186" s="193"/>
      <c r="G186" s="198"/>
      <c r="H186" s="199"/>
      <c r="I186" s="204"/>
      <c r="J186" s="199"/>
      <c r="K186" s="193"/>
      <c r="L186" s="193"/>
      <c r="M186" s="199"/>
      <c r="N186" s="203"/>
      <c r="O186" s="199">
        <f t="shared" si="18"/>
        <v>37867.610999999903</v>
      </c>
      <c r="P186" s="199">
        <f t="shared" si="19"/>
        <v>747139.51499999978</v>
      </c>
    </row>
    <row r="187" spans="1:17" hidden="1" x14ac:dyDescent="0.15">
      <c r="A187" s="193"/>
      <c r="B187" s="193"/>
      <c r="C187" s="199"/>
      <c r="D187" s="204"/>
      <c r="E187" s="193"/>
      <c r="F187" s="203"/>
      <c r="G187" s="219"/>
      <c r="H187" s="199"/>
      <c r="I187" s="204"/>
      <c r="J187" s="199"/>
      <c r="K187" s="193"/>
      <c r="L187" s="193"/>
      <c r="M187" s="199"/>
      <c r="N187" s="193"/>
      <c r="O187" s="199">
        <f t="shared" si="18"/>
        <v>37867.610999999903</v>
      </c>
      <c r="P187" s="199">
        <f t="shared" si="19"/>
        <v>747139.51499999978</v>
      </c>
    </row>
    <row r="188" spans="1:17" hidden="1" x14ac:dyDescent="0.15">
      <c r="A188" s="193"/>
      <c r="B188" s="193"/>
      <c r="C188" s="199"/>
      <c r="D188" s="204"/>
      <c r="E188" s="193"/>
      <c r="F188" s="203"/>
      <c r="G188" s="219"/>
      <c r="H188" s="199"/>
      <c r="I188" s="204"/>
      <c r="J188" s="199"/>
      <c r="K188" s="193"/>
      <c r="L188" s="193"/>
      <c r="M188" s="199"/>
      <c r="N188" s="193"/>
      <c r="O188" s="199">
        <f t="shared" si="18"/>
        <v>37867.610999999903</v>
      </c>
      <c r="P188" s="199">
        <f t="shared" si="19"/>
        <v>747139.51499999978</v>
      </c>
    </row>
    <row r="189" spans="1:17" hidden="1" x14ac:dyDescent="0.15">
      <c r="A189" s="193"/>
      <c r="B189" s="193"/>
      <c r="C189" s="199"/>
      <c r="D189" s="204"/>
      <c r="E189" s="193"/>
      <c r="F189" s="203"/>
      <c r="G189" s="219"/>
      <c r="H189" s="199"/>
      <c r="I189" s="204"/>
      <c r="J189" s="199"/>
      <c r="K189" s="193"/>
      <c r="L189" s="193"/>
      <c r="M189" s="199"/>
      <c r="N189" s="193"/>
      <c r="O189" s="199">
        <f t="shared" si="18"/>
        <v>37867.610999999903</v>
      </c>
      <c r="P189" s="199">
        <f t="shared" si="19"/>
        <v>747139.51499999978</v>
      </c>
    </row>
    <row r="190" spans="1:17" hidden="1" x14ac:dyDescent="0.15">
      <c r="A190" s="193"/>
      <c r="B190" s="193"/>
      <c r="C190" s="199"/>
      <c r="D190" s="204"/>
      <c r="E190" s="193"/>
      <c r="F190" s="193"/>
      <c r="G190" s="210"/>
      <c r="H190" s="199"/>
      <c r="I190" s="204"/>
      <c r="J190" s="199"/>
      <c r="K190" s="193"/>
      <c r="L190" s="193"/>
      <c r="M190" s="199"/>
      <c r="N190" s="193"/>
      <c r="O190" s="199">
        <f t="shared" si="18"/>
        <v>37867.610999999903</v>
      </c>
      <c r="P190" s="199">
        <f t="shared" si="19"/>
        <v>747139.51499999978</v>
      </c>
    </row>
    <row r="191" spans="1:17" x14ac:dyDescent="0.15">
      <c r="A191" s="220"/>
      <c r="B191" s="220"/>
      <c r="C191" s="221"/>
      <c r="D191" s="222"/>
      <c r="E191" s="220"/>
      <c r="F191" s="220"/>
      <c r="G191" s="223"/>
      <c r="H191" s="221"/>
      <c r="I191" s="222"/>
      <c r="J191" s="221"/>
      <c r="K191" s="220"/>
      <c r="L191" s="220"/>
      <c r="M191" s="221"/>
      <c r="N191" s="220"/>
      <c r="O191" s="199">
        <f t="shared" ref="O191" si="20">+O190-J191-M191</f>
        <v>37867.610999999903</v>
      </c>
      <c r="P191" s="199">
        <f t="shared" ref="P191" si="21">P190+H191-J191-M191</f>
        <v>747139.51499999978</v>
      </c>
    </row>
    <row r="192" spans="1:17" x14ac:dyDescent="0.15">
      <c r="A192" s="224"/>
      <c r="B192" s="224"/>
      <c r="C192" s="225">
        <f>SUM(C7:C178)</f>
        <v>736344.75099999993</v>
      </c>
      <c r="D192" s="224"/>
      <c r="E192" s="224"/>
      <c r="F192" s="224"/>
      <c r="G192" s="224"/>
      <c r="H192" s="225">
        <f>SUM(H7:H190)</f>
        <v>889050.90399999998</v>
      </c>
      <c r="I192" s="226"/>
      <c r="J192" s="225">
        <f>SUM(J7:J190)</f>
        <v>219630.14</v>
      </c>
      <c r="K192" s="224"/>
      <c r="L192" s="224"/>
      <c r="M192" s="225">
        <f>SUM(M9:M190)</f>
        <v>658626</v>
      </c>
      <c r="N192" s="224"/>
      <c r="O192" s="227"/>
      <c r="P192" s="228">
        <f>C192+H192-J192-M192</f>
        <v>747139.51499999966</v>
      </c>
      <c r="Q192" s="259"/>
    </row>
    <row r="193" spans="1:17" x14ac:dyDescent="0.15">
      <c r="A193" s="230"/>
      <c r="B193" s="615"/>
      <c r="C193" s="615"/>
      <c r="D193" s="615"/>
      <c r="E193" s="231"/>
      <c r="F193" s="624"/>
      <c r="G193" s="624"/>
      <c r="H193" s="232"/>
      <c r="I193" s="233"/>
      <c r="J193" s="234"/>
      <c r="K193" s="272"/>
      <c r="L193" s="235" t="s">
        <v>200</v>
      </c>
      <c r="M193" s="236">
        <f>+M192+J192</f>
        <v>878256.14</v>
      </c>
      <c r="N193" s="284"/>
      <c r="O193" s="237">
        <f>+O191</f>
        <v>37867.610999999903</v>
      </c>
      <c r="P193" s="264" t="s">
        <v>407</v>
      </c>
      <c r="Q193" s="259"/>
    </row>
    <row r="194" spans="1:17" x14ac:dyDescent="0.15">
      <c r="A194" s="241" t="s">
        <v>367</v>
      </c>
      <c r="B194" s="283" t="s">
        <v>374</v>
      </c>
      <c r="C194" s="282"/>
      <c r="D194" s="282"/>
      <c r="E194" s="231" t="s">
        <v>67</v>
      </c>
      <c r="F194" s="624">
        <v>87367525.439999998</v>
      </c>
      <c r="G194" s="624"/>
      <c r="H194" s="232" t="s">
        <v>98</v>
      </c>
      <c r="I194" s="233">
        <v>40158</v>
      </c>
      <c r="J194" s="234" t="s">
        <v>199</v>
      </c>
      <c r="K194" s="273">
        <v>34954</v>
      </c>
      <c r="L194" s="235"/>
      <c r="M194" s="236"/>
      <c r="N194" s="235"/>
      <c r="O194" s="237">
        <f>+H25</f>
        <v>134763</v>
      </c>
      <c r="P194" s="238" t="s">
        <v>408</v>
      </c>
    </row>
    <row r="195" spans="1:17" x14ac:dyDescent="0.15">
      <c r="A195" s="241" t="s">
        <v>368</v>
      </c>
      <c r="B195" s="283" t="s">
        <v>414</v>
      </c>
      <c r="C195" s="282"/>
      <c r="D195" s="282"/>
      <c r="E195" s="231" t="s">
        <v>67</v>
      </c>
      <c r="F195" s="624">
        <v>68040261.519999996</v>
      </c>
      <c r="G195" s="624"/>
      <c r="H195" s="232" t="s">
        <v>98</v>
      </c>
      <c r="I195" s="233">
        <v>40186</v>
      </c>
      <c r="J195" s="234" t="s">
        <v>199</v>
      </c>
      <c r="K195" s="273">
        <v>385352</v>
      </c>
      <c r="L195" s="235"/>
      <c r="M195" s="236"/>
      <c r="N195" s="235"/>
      <c r="O195" s="237">
        <f>+H27</f>
        <v>260649.90400000001</v>
      </c>
      <c r="P195" s="238" t="s">
        <v>419</v>
      </c>
    </row>
    <row r="196" spans="1:17" x14ac:dyDescent="0.15">
      <c r="A196" s="241" t="s">
        <v>364</v>
      </c>
      <c r="B196" s="283" t="s">
        <v>415</v>
      </c>
      <c r="C196" s="282"/>
      <c r="D196" s="282"/>
      <c r="E196" s="231" t="s">
        <v>67</v>
      </c>
      <c r="F196" s="624">
        <v>25416778.640000001</v>
      </c>
      <c r="G196" s="624"/>
      <c r="H196" s="232" t="s">
        <v>98</v>
      </c>
      <c r="I196" s="233">
        <v>40217</v>
      </c>
      <c r="J196" s="234" t="s">
        <v>199</v>
      </c>
      <c r="K196" s="273">
        <v>78553</v>
      </c>
      <c r="L196" s="235"/>
      <c r="M196" s="236"/>
      <c r="N196" s="235"/>
      <c r="O196" s="237">
        <f>+H32</f>
        <v>134422</v>
      </c>
      <c r="P196" s="238" t="s">
        <v>409</v>
      </c>
    </row>
    <row r="197" spans="1:17" x14ac:dyDescent="0.15">
      <c r="A197" s="241" t="s">
        <v>365</v>
      </c>
      <c r="B197" s="283" t="s">
        <v>416</v>
      </c>
      <c r="C197" s="282"/>
      <c r="D197" s="282"/>
      <c r="E197" s="231" t="s">
        <v>67</v>
      </c>
      <c r="F197" s="624">
        <v>9382330.7400000002</v>
      </c>
      <c r="G197" s="624"/>
      <c r="H197" s="232" t="s">
        <v>98</v>
      </c>
      <c r="I197" s="233">
        <v>40217</v>
      </c>
      <c r="J197" s="234" t="s">
        <v>199</v>
      </c>
      <c r="K197" s="273">
        <v>38068</v>
      </c>
      <c r="L197" s="235"/>
      <c r="M197" s="236"/>
      <c r="N197" s="235"/>
      <c r="O197" s="237">
        <f>+H42</f>
        <v>134601</v>
      </c>
      <c r="P197" s="238" t="s">
        <v>410</v>
      </c>
    </row>
    <row r="198" spans="1:17" x14ac:dyDescent="0.15">
      <c r="A198" s="241" t="s">
        <v>406</v>
      </c>
      <c r="B198" s="283" t="s">
        <v>417</v>
      </c>
      <c r="C198" s="282"/>
      <c r="D198" s="282"/>
      <c r="E198" s="231" t="s">
        <v>67</v>
      </c>
      <c r="F198" s="624">
        <v>9265856.9100000001</v>
      </c>
      <c r="G198" s="624"/>
      <c r="H198" s="232" t="s">
        <v>98</v>
      </c>
      <c r="I198" s="233">
        <v>40224</v>
      </c>
      <c r="J198" s="234" t="s">
        <v>199</v>
      </c>
      <c r="K198" s="273">
        <v>82174</v>
      </c>
      <c r="L198" s="235"/>
      <c r="M198" s="236"/>
      <c r="N198" s="235"/>
      <c r="O198" s="237">
        <f>+H43</f>
        <v>44836</v>
      </c>
      <c r="P198" s="238" t="s">
        <v>411</v>
      </c>
    </row>
    <row r="199" spans="1:17" x14ac:dyDescent="0.15">
      <c r="A199" s="241" t="s">
        <v>407</v>
      </c>
      <c r="B199" s="283" t="s">
        <v>418</v>
      </c>
      <c r="C199" s="282"/>
      <c r="D199" s="282"/>
      <c r="E199" s="231" t="s">
        <v>67</v>
      </c>
      <c r="F199" s="624">
        <v>55084434.740000002</v>
      </c>
      <c r="G199" s="624"/>
      <c r="H199" s="232" t="s">
        <v>98</v>
      </c>
      <c r="I199" s="233">
        <v>40224</v>
      </c>
      <c r="J199" s="234" t="s">
        <v>199</v>
      </c>
      <c r="K199" s="273">
        <v>39525</v>
      </c>
      <c r="L199" s="235"/>
      <c r="M199" s="236"/>
      <c r="N199" s="235"/>
      <c r="O199" s="237"/>
      <c r="P199" s="238"/>
    </row>
    <row r="200" spans="1:17" hidden="1" x14ac:dyDescent="0.15">
      <c r="A200" s="241"/>
      <c r="B200" s="282"/>
      <c r="C200" s="282"/>
      <c r="D200" s="282"/>
      <c r="E200" s="231"/>
      <c r="F200" s="624"/>
      <c r="G200" s="624"/>
      <c r="H200" s="232"/>
      <c r="I200" s="233"/>
      <c r="J200" s="234"/>
      <c r="K200" s="273"/>
      <c r="L200" s="235"/>
      <c r="M200" s="236"/>
      <c r="N200" s="235"/>
      <c r="O200" s="237"/>
      <c r="P200" s="238"/>
    </row>
    <row r="201" spans="1:17" ht="11.25" hidden="1" customHeight="1" x14ac:dyDescent="0.15">
      <c r="A201" s="241"/>
      <c r="B201" s="282"/>
      <c r="C201" s="282"/>
      <c r="D201" s="282"/>
      <c r="E201" s="231"/>
      <c r="F201" s="624"/>
      <c r="G201" s="624"/>
      <c r="H201" s="232"/>
      <c r="I201" s="233"/>
      <c r="J201" s="234"/>
      <c r="K201" s="272"/>
      <c r="L201" s="235"/>
      <c r="M201" s="236"/>
      <c r="N201" s="235"/>
      <c r="O201" s="237"/>
      <c r="P201" s="237"/>
    </row>
    <row r="202" spans="1:17" ht="12" thickBot="1" x14ac:dyDescent="0.2">
      <c r="A202" s="241"/>
      <c r="B202" s="282"/>
      <c r="C202" s="282"/>
      <c r="D202" s="282"/>
      <c r="E202" s="231"/>
      <c r="F202" s="624"/>
      <c r="G202" s="624"/>
      <c r="H202" s="232"/>
      <c r="I202" s="233"/>
      <c r="J202" s="234"/>
      <c r="K202" s="274">
        <f>SUM(K194:K201)</f>
        <v>658626</v>
      </c>
      <c r="L202" s="235"/>
      <c r="M202" s="236"/>
      <c r="N202" s="266"/>
      <c r="O202" s="228" t="s">
        <v>56</v>
      </c>
      <c r="P202" s="242">
        <f>SUM(O193:O199)</f>
        <v>747139.5149999999</v>
      </c>
      <c r="Q202" s="259"/>
    </row>
    <row r="203" spans="1:17" ht="12" thickTop="1" x14ac:dyDescent="0.15">
      <c r="A203" s="247"/>
      <c r="B203" s="248"/>
      <c r="C203" s="234"/>
      <c r="D203" s="243"/>
      <c r="E203" s="243"/>
      <c r="F203" s="247"/>
      <c r="G203" s="243"/>
      <c r="H203" s="234"/>
      <c r="I203" s="243"/>
      <c r="J203" s="234" t="s">
        <v>320</v>
      </c>
      <c r="K203" s="273">
        <f>SUM(K194:K195)</f>
        <v>420306</v>
      </c>
      <c r="L203" s="235"/>
      <c r="M203" s="236"/>
      <c r="N203" s="235"/>
      <c r="O203" s="245"/>
      <c r="P203" s="246"/>
    </row>
    <row r="204" spans="1:17" x14ac:dyDescent="0.15">
      <c r="A204" s="249"/>
      <c r="B204" s="250"/>
      <c r="C204" s="186"/>
      <c r="D204" s="251"/>
      <c r="E204" s="251"/>
      <c r="F204" s="183"/>
      <c r="G204" s="251"/>
      <c r="H204" s="186"/>
      <c r="I204" s="251"/>
      <c r="J204" s="186" t="s">
        <v>54</v>
      </c>
      <c r="K204" s="280">
        <f>SUM(K196:K199)</f>
        <v>238320</v>
      </c>
      <c r="L204" s="252"/>
      <c r="M204" s="253"/>
      <c r="N204" s="252"/>
      <c r="O204" s="236"/>
      <c r="P204" s="235"/>
    </row>
    <row r="205" spans="1:17" x14ac:dyDescent="0.15">
      <c r="A205" s="183"/>
      <c r="B205" s="250"/>
      <c r="C205" s="186"/>
      <c r="D205" s="251"/>
      <c r="E205" s="251"/>
      <c r="F205" s="183"/>
      <c r="G205" s="251"/>
      <c r="H205" s="186"/>
      <c r="I205" s="251"/>
      <c r="J205" s="253"/>
      <c r="K205" s="252"/>
      <c r="L205" s="254"/>
      <c r="M205" s="255"/>
      <c r="N205" s="257"/>
      <c r="O205" s="256"/>
      <c r="P205" s="252"/>
    </row>
    <row r="206" spans="1:17" x14ac:dyDescent="0.15">
      <c r="A206" s="252"/>
      <c r="B206" s="250"/>
      <c r="C206" s="186"/>
      <c r="D206" s="251"/>
      <c r="E206" s="251"/>
      <c r="F206" s="183"/>
      <c r="G206" s="251"/>
      <c r="H206" s="186"/>
      <c r="I206" s="251"/>
      <c r="J206" s="186"/>
      <c r="K206" s="252"/>
      <c r="L206" s="254"/>
      <c r="M206" s="255"/>
      <c r="N206" s="257"/>
      <c r="P206" s="255"/>
    </row>
    <row r="207" spans="1:17" x14ac:dyDescent="0.15">
      <c r="A207" s="235"/>
      <c r="B207" s="250"/>
      <c r="C207" s="186"/>
      <c r="D207" s="251"/>
      <c r="E207" s="251"/>
      <c r="F207" s="183"/>
      <c r="G207" s="251"/>
      <c r="H207" s="186"/>
      <c r="I207" s="251"/>
      <c r="J207" s="186"/>
      <c r="K207" s="183"/>
      <c r="N207" s="258"/>
    </row>
  </sheetData>
  <mergeCells count="17">
    <mergeCell ref="J3:L3"/>
    <mergeCell ref="A4:C4"/>
    <mergeCell ref="D4:H4"/>
    <mergeCell ref="I4:N4"/>
    <mergeCell ref="J5:K5"/>
    <mergeCell ref="L5:N5"/>
    <mergeCell ref="B193:D193"/>
    <mergeCell ref="F193:G193"/>
    <mergeCell ref="F194:G194"/>
    <mergeCell ref="F195:G195"/>
    <mergeCell ref="F196:G196"/>
    <mergeCell ref="F202:G202"/>
    <mergeCell ref="F197:G197"/>
    <mergeCell ref="F198:G198"/>
    <mergeCell ref="F199:G199"/>
    <mergeCell ref="F200:G200"/>
    <mergeCell ref="F201:G201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Q206"/>
  <sheetViews>
    <sheetView zoomScale="115" zoomScaleNormal="115" workbookViewId="0">
      <pane ySplit="6" topLeftCell="A7" activePane="bottomLeft" state="frozen"/>
      <selection pane="bottomLeft" activeCell="A7" sqref="A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10.85546875" style="180" bestFit="1" customWidth="1"/>
    <col min="14" max="14" width="12.855468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328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321</v>
      </c>
      <c r="B7" s="263"/>
      <c r="C7" s="195">
        <v>242723.34700000001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C7+H12+H24</f>
        <v>242723.34700000001</v>
      </c>
      <c r="P7" s="195">
        <f>+C186</f>
        <v>755289.89300000004</v>
      </c>
    </row>
    <row r="8" spans="1:17" x14ac:dyDescent="0.15">
      <c r="A8" s="193" t="s">
        <v>322</v>
      </c>
      <c r="B8" s="193"/>
      <c r="C8" s="199">
        <v>512566.54600000003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242723.34700000001</v>
      </c>
      <c r="P8" s="199">
        <f t="shared" ref="P8" si="0">P7+H8-J8-M8</f>
        <v>755289.89300000004</v>
      </c>
    </row>
    <row r="9" spans="1:17" x14ac:dyDescent="0.15">
      <c r="A9" s="193"/>
      <c r="B9" s="193"/>
      <c r="C9" s="199"/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" si="1">+O8-J9-M9</f>
        <v>242723.34700000001</v>
      </c>
      <c r="P9" s="199">
        <f t="shared" ref="P9" si="2">P8+H9-J9-M9</f>
        <v>755289.89300000004</v>
      </c>
    </row>
    <row r="10" spans="1:17" x14ac:dyDescent="0.15">
      <c r="A10" s="193"/>
      <c r="B10" s="193"/>
      <c r="C10" s="199"/>
      <c r="D10" s="193" t="s">
        <v>329</v>
      </c>
      <c r="E10" s="193" t="s">
        <v>319</v>
      </c>
      <c r="F10" s="193" t="s">
        <v>322</v>
      </c>
      <c r="G10" s="193"/>
      <c r="H10" s="199">
        <v>125938.85799999999</v>
      </c>
      <c r="I10" s="193" t="s">
        <v>329</v>
      </c>
      <c r="J10" s="199">
        <v>6965</v>
      </c>
      <c r="K10" s="193" t="s">
        <v>321</v>
      </c>
      <c r="L10" s="193"/>
      <c r="M10" s="199"/>
      <c r="N10" s="193"/>
      <c r="O10" s="199">
        <f t="shared" ref="O10:O80" si="3">+O9-J10-M10</f>
        <v>235758.34700000001</v>
      </c>
      <c r="P10" s="199">
        <f t="shared" ref="P10:P80" si="4">P9+H10-J10-M10</f>
        <v>874263.75100000005</v>
      </c>
    </row>
    <row r="11" spans="1:17" x14ac:dyDescent="0.15">
      <c r="A11" s="193"/>
      <c r="B11" s="193"/>
      <c r="C11" s="199"/>
      <c r="D11" s="193"/>
      <c r="E11" s="193"/>
      <c r="F11" s="193"/>
      <c r="G11" s="193"/>
      <c r="H11" s="199"/>
      <c r="I11" s="193" t="s">
        <v>330</v>
      </c>
      <c r="J11" s="199">
        <v>5318</v>
      </c>
      <c r="K11" s="193" t="s">
        <v>321</v>
      </c>
      <c r="L11" s="193"/>
      <c r="M11" s="199"/>
      <c r="N11" s="193"/>
      <c r="O11" s="199">
        <f t="shared" si="3"/>
        <v>230440.34700000001</v>
      </c>
      <c r="P11" s="199">
        <f t="shared" si="4"/>
        <v>868945.75100000005</v>
      </c>
    </row>
    <row r="12" spans="1:17" x14ac:dyDescent="0.15">
      <c r="A12" s="193"/>
      <c r="B12" s="193"/>
      <c r="C12" s="199"/>
      <c r="D12" s="200"/>
      <c r="E12" s="193"/>
      <c r="F12" s="203"/>
      <c r="G12" s="193"/>
      <c r="H12" s="199"/>
      <c r="I12" s="200" t="s">
        <v>331</v>
      </c>
      <c r="J12" s="199">
        <v>15780</v>
      </c>
      <c r="K12" s="205" t="s">
        <v>321</v>
      </c>
      <c r="L12" s="193" t="s">
        <v>376</v>
      </c>
      <c r="M12" s="199">
        <v>9600</v>
      </c>
      <c r="N12" s="207" t="s">
        <v>321</v>
      </c>
      <c r="O12" s="199">
        <f t="shared" si="3"/>
        <v>205060.34700000001</v>
      </c>
      <c r="P12" s="199">
        <f t="shared" si="4"/>
        <v>843565.75100000005</v>
      </c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332</v>
      </c>
      <c r="J13" s="199">
        <v>5044</v>
      </c>
      <c r="K13" s="205" t="s">
        <v>321</v>
      </c>
      <c r="L13" s="193" t="s">
        <v>376</v>
      </c>
      <c r="M13" s="199">
        <v>7984</v>
      </c>
      <c r="N13" s="207" t="s">
        <v>321</v>
      </c>
      <c r="O13" s="199">
        <f t="shared" si="3"/>
        <v>192032.34700000001</v>
      </c>
      <c r="P13" s="199">
        <f t="shared" si="4"/>
        <v>830537.75100000005</v>
      </c>
    </row>
    <row r="14" spans="1:17" x14ac:dyDescent="0.15">
      <c r="A14" s="193"/>
      <c r="B14" s="193"/>
      <c r="C14" s="199"/>
      <c r="D14" s="200"/>
      <c r="E14" s="193"/>
      <c r="F14" s="203"/>
      <c r="G14" s="193"/>
      <c r="H14" s="199"/>
      <c r="I14" s="200" t="s">
        <v>332</v>
      </c>
      <c r="J14" s="199"/>
      <c r="K14" s="205"/>
      <c r="L14" s="193" t="s">
        <v>376</v>
      </c>
      <c r="M14" s="199">
        <v>19230</v>
      </c>
      <c r="N14" s="207" t="s">
        <v>321</v>
      </c>
      <c r="O14" s="199">
        <f t="shared" si="3"/>
        <v>172802.34700000001</v>
      </c>
      <c r="P14" s="199">
        <f t="shared" si="4"/>
        <v>811307.75100000005</v>
      </c>
      <c r="Q14" s="259"/>
    </row>
    <row r="15" spans="1:17" x14ac:dyDescent="0.15">
      <c r="A15" s="193"/>
      <c r="B15" s="193"/>
      <c r="C15" s="199"/>
      <c r="D15" s="200"/>
      <c r="E15" s="193"/>
      <c r="F15" s="203"/>
      <c r="G15" s="193"/>
      <c r="H15" s="199"/>
      <c r="I15" s="200" t="s">
        <v>332</v>
      </c>
      <c r="J15" s="199"/>
      <c r="K15" s="205"/>
      <c r="L15" s="193" t="s">
        <v>376</v>
      </c>
      <c r="M15" s="199">
        <v>35430</v>
      </c>
      <c r="N15" s="207" t="s">
        <v>321</v>
      </c>
      <c r="O15" s="199">
        <f t="shared" si="3"/>
        <v>137372.34700000001</v>
      </c>
      <c r="P15" s="199">
        <f t="shared" si="4"/>
        <v>775877.75100000005</v>
      </c>
    </row>
    <row r="16" spans="1:17" x14ac:dyDescent="0.15">
      <c r="A16" s="193"/>
      <c r="B16" s="198"/>
      <c r="C16" s="199"/>
      <c r="D16" s="200"/>
      <c r="E16" s="193"/>
      <c r="F16" s="203"/>
      <c r="G16" s="198"/>
      <c r="H16" s="199"/>
      <c r="I16" s="200" t="s">
        <v>333</v>
      </c>
      <c r="J16" s="199">
        <v>9013</v>
      </c>
      <c r="K16" s="205" t="s">
        <v>321</v>
      </c>
      <c r="L16" s="193" t="s">
        <v>376</v>
      </c>
      <c r="M16" s="199">
        <v>17120</v>
      </c>
      <c r="N16" s="207" t="s">
        <v>321</v>
      </c>
      <c r="O16" s="199">
        <f t="shared" si="3"/>
        <v>111239.34700000001</v>
      </c>
      <c r="P16" s="199">
        <f t="shared" si="4"/>
        <v>749744.75100000005</v>
      </c>
    </row>
    <row r="17" spans="1:17" x14ac:dyDescent="0.15">
      <c r="A17" s="193"/>
      <c r="B17" s="198"/>
      <c r="C17" s="199"/>
      <c r="D17" s="200"/>
      <c r="E17" s="193"/>
      <c r="F17" s="203"/>
      <c r="G17" s="198"/>
      <c r="H17" s="199"/>
      <c r="I17" s="200" t="s">
        <v>334</v>
      </c>
      <c r="J17" s="199">
        <v>5992</v>
      </c>
      <c r="K17" s="205" t="s">
        <v>321</v>
      </c>
      <c r="L17" s="193" t="s">
        <v>376</v>
      </c>
      <c r="M17" s="199">
        <v>17290</v>
      </c>
      <c r="N17" s="207" t="s">
        <v>321</v>
      </c>
      <c r="O17" s="199">
        <f t="shared" si="3"/>
        <v>87957.347000000009</v>
      </c>
      <c r="P17" s="199">
        <f t="shared" si="4"/>
        <v>726462.75100000005</v>
      </c>
    </row>
    <row r="18" spans="1:17" x14ac:dyDescent="0.15">
      <c r="A18" s="193"/>
      <c r="B18" s="198"/>
      <c r="C18" s="199"/>
      <c r="D18" s="200" t="s">
        <v>335</v>
      </c>
      <c r="E18" s="193" t="s">
        <v>54</v>
      </c>
      <c r="F18" s="205" t="s">
        <v>360</v>
      </c>
      <c r="G18" s="198"/>
      <c r="H18" s="199">
        <v>134927</v>
      </c>
      <c r="I18" s="200" t="s">
        <v>335</v>
      </c>
      <c r="J18" s="199">
        <v>4193</v>
      </c>
      <c r="K18" s="205" t="s">
        <v>321</v>
      </c>
      <c r="L18" s="193" t="s">
        <v>376</v>
      </c>
      <c r="M18" s="199">
        <v>27760</v>
      </c>
      <c r="N18" s="207" t="s">
        <v>321</v>
      </c>
      <c r="O18" s="199">
        <f t="shared" si="3"/>
        <v>56004.347000000009</v>
      </c>
      <c r="P18" s="199">
        <f t="shared" si="4"/>
        <v>829436.75100000005</v>
      </c>
      <c r="Q18" s="259"/>
    </row>
    <row r="19" spans="1:17" x14ac:dyDescent="0.15">
      <c r="A19" s="193"/>
      <c r="B19" s="198"/>
      <c r="C19" s="199"/>
      <c r="D19" s="200"/>
      <c r="E19" s="193"/>
      <c r="F19" s="205"/>
      <c r="G19" s="198"/>
      <c r="H19" s="199"/>
      <c r="I19" s="200" t="s">
        <v>335</v>
      </c>
      <c r="J19" s="199"/>
      <c r="K19" s="205"/>
      <c r="L19" s="193" t="s">
        <v>376</v>
      </c>
      <c r="M19" s="199">
        <v>33950</v>
      </c>
      <c r="N19" s="207" t="s">
        <v>321</v>
      </c>
      <c r="O19" s="199">
        <f t="shared" si="3"/>
        <v>22054.347000000009</v>
      </c>
      <c r="P19" s="199">
        <f t="shared" si="4"/>
        <v>795486.75100000005</v>
      </c>
      <c r="Q19" s="259"/>
    </row>
    <row r="20" spans="1:17" x14ac:dyDescent="0.15">
      <c r="A20" s="193"/>
      <c r="B20" s="198"/>
      <c r="C20" s="199"/>
      <c r="D20" s="204"/>
      <c r="E20" s="203"/>
      <c r="F20" s="205"/>
      <c r="G20" s="198"/>
      <c r="H20" s="199"/>
      <c r="I20" s="200" t="s">
        <v>336</v>
      </c>
      <c r="J20" s="199">
        <v>16322</v>
      </c>
      <c r="K20" s="205" t="s">
        <v>321</v>
      </c>
      <c r="L20" s="193" t="s">
        <v>376</v>
      </c>
      <c r="M20" s="199">
        <v>5732</v>
      </c>
      <c r="N20" s="207" t="s">
        <v>321</v>
      </c>
      <c r="O20" s="199">
        <f t="shared" si="3"/>
        <v>0.34700000000884756</v>
      </c>
      <c r="P20" s="199">
        <f t="shared" si="4"/>
        <v>773432.75100000005</v>
      </c>
      <c r="Q20" s="259"/>
    </row>
    <row r="21" spans="1:17" x14ac:dyDescent="0.15">
      <c r="A21" s="193"/>
      <c r="B21" s="198"/>
      <c r="C21" s="199"/>
      <c r="D21" s="204"/>
      <c r="E21" s="203"/>
      <c r="F21" s="205"/>
      <c r="G21" s="198"/>
      <c r="H21" s="199"/>
      <c r="I21" s="200" t="s">
        <v>336</v>
      </c>
      <c r="J21" s="199"/>
      <c r="K21" s="205"/>
      <c r="L21" s="193" t="s">
        <v>376</v>
      </c>
      <c r="M21" s="199">
        <v>14878</v>
      </c>
      <c r="N21" s="207" t="s">
        <v>322</v>
      </c>
      <c r="O21" s="199">
        <f>C8+H10+O20-J21-M21</f>
        <v>623627.75099999993</v>
      </c>
      <c r="P21" s="199">
        <f t="shared" ref="P21:P23" si="5">P20+H21-J21-M21</f>
        <v>758554.75100000005</v>
      </c>
      <c r="Q21" s="259"/>
    </row>
    <row r="22" spans="1:17" x14ac:dyDescent="0.15">
      <c r="A22" s="193"/>
      <c r="B22" s="198"/>
      <c r="C22" s="199"/>
      <c r="D22" s="204"/>
      <c r="E22" s="203"/>
      <c r="F22" s="205"/>
      <c r="G22" s="198"/>
      <c r="H22" s="199"/>
      <c r="I22" s="200" t="s">
        <v>336</v>
      </c>
      <c r="J22" s="199"/>
      <c r="K22" s="205"/>
      <c r="L22" s="193" t="s">
        <v>376</v>
      </c>
      <c r="M22" s="199">
        <v>25880</v>
      </c>
      <c r="N22" s="205" t="s">
        <v>322</v>
      </c>
      <c r="O22" s="199">
        <f t="shared" ref="O22:O23" si="6">+O21-J22-M22</f>
        <v>597747.75099999993</v>
      </c>
      <c r="P22" s="199">
        <f t="shared" si="5"/>
        <v>732674.75100000005</v>
      </c>
      <c r="Q22" s="259"/>
    </row>
    <row r="23" spans="1:17" x14ac:dyDescent="0.15">
      <c r="A23" s="193"/>
      <c r="B23" s="198"/>
      <c r="C23" s="199"/>
      <c r="D23" s="204"/>
      <c r="E23" s="203"/>
      <c r="F23" s="205"/>
      <c r="G23" s="198"/>
      <c r="H23" s="199"/>
      <c r="I23" s="200" t="s">
        <v>336</v>
      </c>
      <c r="J23" s="199"/>
      <c r="K23" s="205"/>
      <c r="L23" s="193" t="s">
        <v>376</v>
      </c>
      <c r="M23" s="199">
        <v>35050</v>
      </c>
      <c r="N23" s="205" t="s">
        <v>322</v>
      </c>
      <c r="O23" s="199">
        <f t="shared" si="6"/>
        <v>562697.75099999993</v>
      </c>
      <c r="P23" s="199">
        <f t="shared" si="5"/>
        <v>697624.75100000005</v>
      </c>
      <c r="Q23" s="259"/>
    </row>
    <row r="24" spans="1:17" x14ac:dyDescent="0.15">
      <c r="A24" s="193"/>
      <c r="B24" s="198"/>
      <c r="C24" s="199"/>
      <c r="D24" s="200"/>
      <c r="E24" s="193"/>
      <c r="F24" s="203"/>
      <c r="G24" s="193"/>
      <c r="H24" s="199"/>
      <c r="I24" s="200" t="s">
        <v>337</v>
      </c>
      <c r="J24" s="199">
        <v>5053</v>
      </c>
      <c r="K24" s="205" t="s">
        <v>322</v>
      </c>
      <c r="L24" s="193" t="s">
        <v>376</v>
      </c>
      <c r="M24" s="199">
        <v>29000</v>
      </c>
      <c r="N24" s="205" t="s">
        <v>322</v>
      </c>
      <c r="O24" s="199">
        <f t="shared" ref="O24:O38" si="7">+O23-J24-M24</f>
        <v>528644.75099999993</v>
      </c>
      <c r="P24" s="199">
        <f t="shared" ref="P24:P38" si="8">P23+H24-J24-M24</f>
        <v>663571.75100000005</v>
      </c>
      <c r="Q24" s="259"/>
    </row>
    <row r="25" spans="1:17" x14ac:dyDescent="0.15">
      <c r="A25" s="193"/>
      <c r="B25" s="198"/>
      <c r="C25" s="199"/>
      <c r="D25" s="200"/>
      <c r="E25" s="193"/>
      <c r="F25" s="203"/>
      <c r="G25" s="193"/>
      <c r="H25" s="199"/>
      <c r="I25" s="200" t="s">
        <v>338</v>
      </c>
      <c r="J25" s="199">
        <v>2311</v>
      </c>
      <c r="K25" s="205" t="s">
        <v>322</v>
      </c>
      <c r="L25" s="193"/>
      <c r="M25" s="199"/>
      <c r="N25" s="205"/>
      <c r="O25" s="199">
        <f t="shared" si="7"/>
        <v>526333.75099999993</v>
      </c>
      <c r="P25" s="199">
        <f t="shared" si="8"/>
        <v>661260.75100000005</v>
      </c>
      <c r="Q25" s="259"/>
    </row>
    <row r="26" spans="1:17" x14ac:dyDescent="0.15">
      <c r="A26" s="193"/>
      <c r="B26" s="198"/>
      <c r="C26" s="199"/>
      <c r="D26" s="200"/>
      <c r="E26" s="193"/>
      <c r="F26" s="203"/>
      <c r="G26" s="193"/>
      <c r="H26" s="199"/>
      <c r="I26" s="200" t="s">
        <v>339</v>
      </c>
      <c r="J26" s="199">
        <v>3437</v>
      </c>
      <c r="K26" s="205" t="s">
        <v>322</v>
      </c>
      <c r="L26" s="193" t="s">
        <v>376</v>
      </c>
      <c r="M26" s="199">
        <v>21700</v>
      </c>
      <c r="N26" s="205" t="s">
        <v>322</v>
      </c>
      <c r="O26" s="199">
        <f t="shared" si="7"/>
        <v>501196.75099999993</v>
      </c>
      <c r="P26" s="199">
        <f t="shared" si="8"/>
        <v>636123.75100000005</v>
      </c>
      <c r="Q26" s="259"/>
    </row>
    <row r="27" spans="1:17" x14ac:dyDescent="0.15">
      <c r="A27" s="193"/>
      <c r="B27" s="198"/>
      <c r="C27" s="199"/>
      <c r="D27" s="200"/>
      <c r="E27" s="193"/>
      <c r="F27" s="203"/>
      <c r="G27" s="193"/>
      <c r="H27" s="199"/>
      <c r="I27" s="200" t="s">
        <v>339</v>
      </c>
      <c r="J27" s="199"/>
      <c r="K27" s="205"/>
      <c r="L27" s="193" t="s">
        <v>376</v>
      </c>
      <c r="M27" s="199">
        <v>35150</v>
      </c>
      <c r="N27" s="205" t="s">
        <v>322</v>
      </c>
      <c r="O27" s="199">
        <f t="shared" si="7"/>
        <v>466046.75099999993</v>
      </c>
      <c r="P27" s="199">
        <f t="shared" si="8"/>
        <v>600973.75100000005</v>
      </c>
      <c r="Q27" s="259"/>
    </row>
    <row r="28" spans="1:17" x14ac:dyDescent="0.15">
      <c r="A28" s="193"/>
      <c r="B28" s="198"/>
      <c r="C28" s="199"/>
      <c r="D28" s="200"/>
      <c r="E28" s="193"/>
      <c r="F28" s="203"/>
      <c r="G28" s="193"/>
      <c r="H28" s="199"/>
      <c r="I28" s="200" t="s">
        <v>340</v>
      </c>
      <c r="J28" s="199">
        <v>7827</v>
      </c>
      <c r="K28" s="205" t="s">
        <v>322</v>
      </c>
      <c r="L28" s="193"/>
      <c r="M28" s="199"/>
      <c r="N28" s="205"/>
      <c r="O28" s="199">
        <f t="shared" si="7"/>
        <v>458219.75099999993</v>
      </c>
      <c r="P28" s="199">
        <f t="shared" si="8"/>
        <v>593146.75100000005</v>
      </c>
      <c r="Q28" s="259"/>
    </row>
    <row r="29" spans="1:17" x14ac:dyDescent="0.15">
      <c r="A29" s="193"/>
      <c r="B29" s="198"/>
      <c r="C29" s="199"/>
      <c r="D29" s="200"/>
      <c r="E29" s="193"/>
      <c r="F29" s="205"/>
      <c r="G29" s="198"/>
      <c r="H29" s="199"/>
      <c r="I29" s="200" t="s">
        <v>341</v>
      </c>
      <c r="J29" s="199">
        <v>5950</v>
      </c>
      <c r="K29" s="205" t="s">
        <v>322</v>
      </c>
      <c r="L29" s="193" t="s">
        <v>376</v>
      </c>
      <c r="M29" s="199">
        <v>32960</v>
      </c>
      <c r="N29" s="207" t="s">
        <v>322</v>
      </c>
      <c r="O29" s="199">
        <f t="shared" si="7"/>
        <v>419309.75099999993</v>
      </c>
      <c r="P29" s="199">
        <f t="shared" si="8"/>
        <v>554236.75100000005</v>
      </c>
      <c r="Q29" s="259"/>
    </row>
    <row r="30" spans="1:17" x14ac:dyDescent="0.15">
      <c r="A30" s="193"/>
      <c r="B30" s="198"/>
      <c r="C30" s="199"/>
      <c r="D30" s="200" t="s">
        <v>342</v>
      </c>
      <c r="E30" s="193" t="s">
        <v>54</v>
      </c>
      <c r="F30" s="205" t="s">
        <v>361</v>
      </c>
      <c r="G30" s="198"/>
      <c r="H30" s="199">
        <v>134906</v>
      </c>
      <c r="I30" s="200" t="s">
        <v>342</v>
      </c>
      <c r="J30" s="199">
        <v>3067</v>
      </c>
      <c r="K30" s="205" t="s">
        <v>322</v>
      </c>
      <c r="L30" s="193" t="s">
        <v>376</v>
      </c>
      <c r="M30" s="199">
        <v>17170</v>
      </c>
      <c r="N30" s="207" t="s">
        <v>322</v>
      </c>
      <c r="O30" s="199">
        <f t="shared" si="7"/>
        <v>399072.75099999993</v>
      </c>
      <c r="P30" s="199">
        <f t="shared" si="8"/>
        <v>668905.75100000005</v>
      </c>
    </row>
    <row r="31" spans="1:17" x14ac:dyDescent="0.15">
      <c r="A31" s="193"/>
      <c r="B31" s="198"/>
      <c r="C31" s="199"/>
      <c r="D31" s="200"/>
      <c r="E31" s="193"/>
      <c r="F31" s="205"/>
      <c r="G31" s="198"/>
      <c r="H31" s="199"/>
      <c r="I31" s="200" t="s">
        <v>342</v>
      </c>
      <c r="J31" s="199"/>
      <c r="K31" s="205"/>
      <c r="L31" s="193" t="s">
        <v>376</v>
      </c>
      <c r="M31" s="199">
        <v>32453</v>
      </c>
      <c r="N31" s="207" t="s">
        <v>322</v>
      </c>
      <c r="O31" s="199">
        <f t="shared" si="7"/>
        <v>366619.75099999993</v>
      </c>
      <c r="P31" s="199">
        <f t="shared" si="8"/>
        <v>636452.75100000005</v>
      </c>
    </row>
    <row r="32" spans="1:17" x14ac:dyDescent="0.15">
      <c r="A32" s="193"/>
      <c r="B32" s="198"/>
      <c r="C32" s="199"/>
      <c r="D32" s="200" t="s">
        <v>343</v>
      </c>
      <c r="E32" s="193" t="s">
        <v>54</v>
      </c>
      <c r="F32" s="205" t="s">
        <v>362</v>
      </c>
      <c r="G32" s="193"/>
      <c r="H32" s="199">
        <v>135032</v>
      </c>
      <c r="I32" s="200" t="s">
        <v>343</v>
      </c>
      <c r="J32" s="199">
        <v>7042</v>
      </c>
      <c r="K32" s="205" t="s">
        <v>322</v>
      </c>
      <c r="L32" s="193" t="s">
        <v>376</v>
      </c>
      <c r="M32" s="199">
        <v>15857</v>
      </c>
      <c r="N32" s="205" t="s">
        <v>322</v>
      </c>
      <c r="O32" s="199">
        <f t="shared" si="7"/>
        <v>343720.75099999993</v>
      </c>
      <c r="P32" s="199">
        <f t="shared" si="8"/>
        <v>748585.75100000005</v>
      </c>
      <c r="Q32" s="259"/>
    </row>
    <row r="33" spans="1:17" x14ac:dyDescent="0.15">
      <c r="A33" s="193"/>
      <c r="B33" s="198"/>
      <c r="C33" s="199"/>
      <c r="D33" s="200"/>
      <c r="E33" s="193"/>
      <c r="F33" s="205"/>
      <c r="G33" s="193"/>
      <c r="H33" s="199"/>
      <c r="I33" s="200" t="s">
        <v>343</v>
      </c>
      <c r="J33" s="199"/>
      <c r="K33" s="205"/>
      <c r="L33" s="193" t="s">
        <v>376</v>
      </c>
      <c r="M33" s="199">
        <v>35250</v>
      </c>
      <c r="N33" s="205" t="s">
        <v>322</v>
      </c>
      <c r="O33" s="199">
        <f t="shared" si="7"/>
        <v>308470.75099999993</v>
      </c>
      <c r="P33" s="199">
        <f t="shared" si="8"/>
        <v>713335.75100000005</v>
      </c>
      <c r="Q33" s="259"/>
    </row>
    <row r="34" spans="1:17" x14ac:dyDescent="0.15">
      <c r="A34" s="193"/>
      <c r="B34" s="198"/>
      <c r="C34" s="199"/>
      <c r="D34" s="200"/>
      <c r="E34" s="193"/>
      <c r="F34" s="205"/>
      <c r="G34" s="198"/>
      <c r="H34" s="199"/>
      <c r="I34" s="200" t="s">
        <v>344</v>
      </c>
      <c r="J34" s="199">
        <v>30811</v>
      </c>
      <c r="K34" s="205" t="s">
        <v>322</v>
      </c>
      <c r="L34" s="193" t="s">
        <v>376</v>
      </c>
      <c r="M34" s="199">
        <v>33300</v>
      </c>
      <c r="N34" s="205" t="s">
        <v>322</v>
      </c>
      <c r="O34" s="199">
        <f t="shared" si="7"/>
        <v>244359.75099999993</v>
      </c>
      <c r="P34" s="199">
        <f t="shared" si="8"/>
        <v>649224.75100000005</v>
      </c>
      <c r="Q34" s="259"/>
    </row>
    <row r="35" spans="1:17" x14ac:dyDescent="0.15">
      <c r="A35" s="193"/>
      <c r="B35" s="208"/>
      <c r="C35" s="199"/>
      <c r="D35" s="204"/>
      <c r="E35" s="193"/>
      <c r="F35" s="209"/>
      <c r="G35" s="198"/>
      <c r="H35" s="199"/>
      <c r="I35" s="200" t="s">
        <v>345</v>
      </c>
      <c r="J35" s="199">
        <v>1487</v>
      </c>
      <c r="K35" s="205" t="s">
        <v>322</v>
      </c>
      <c r="L35" s="193" t="s">
        <v>376</v>
      </c>
      <c r="M35" s="199">
        <v>30000</v>
      </c>
      <c r="N35" s="205" t="s">
        <v>322</v>
      </c>
      <c r="O35" s="199">
        <f t="shared" si="7"/>
        <v>212872.75099999993</v>
      </c>
      <c r="P35" s="199">
        <f t="shared" si="8"/>
        <v>617737.75100000005</v>
      </c>
    </row>
    <row r="36" spans="1:17" x14ac:dyDescent="0.15">
      <c r="A36" s="193"/>
      <c r="B36" s="210"/>
      <c r="C36" s="199"/>
      <c r="D36" s="204"/>
      <c r="E36" s="203"/>
      <c r="F36" s="193"/>
      <c r="G36" s="210"/>
      <c r="H36" s="199"/>
      <c r="I36" s="200" t="s">
        <v>346</v>
      </c>
      <c r="J36" s="199">
        <v>5787</v>
      </c>
      <c r="K36" s="205" t="s">
        <v>322</v>
      </c>
      <c r="L36" s="193" t="s">
        <v>376</v>
      </c>
      <c r="M36" s="199">
        <v>32097</v>
      </c>
      <c r="N36" s="205" t="s">
        <v>322</v>
      </c>
      <c r="O36" s="199">
        <f t="shared" si="7"/>
        <v>174988.75099999993</v>
      </c>
      <c r="P36" s="199">
        <f t="shared" si="8"/>
        <v>579853.75100000005</v>
      </c>
      <c r="Q36" s="259"/>
    </row>
    <row r="37" spans="1:17" x14ac:dyDescent="0.15">
      <c r="A37" s="193"/>
      <c r="B37" s="210"/>
      <c r="C37" s="199"/>
      <c r="D37" s="204"/>
      <c r="E37" s="203"/>
      <c r="F37" s="193"/>
      <c r="G37" s="210"/>
      <c r="H37" s="199"/>
      <c r="I37" s="200" t="s">
        <v>347</v>
      </c>
      <c r="J37" s="199">
        <v>4521</v>
      </c>
      <c r="K37" s="205" t="s">
        <v>322</v>
      </c>
      <c r="L37" s="193" t="s">
        <v>376</v>
      </c>
      <c r="M37" s="199">
        <v>35518</v>
      </c>
      <c r="N37" s="207" t="s">
        <v>322</v>
      </c>
      <c r="O37" s="199">
        <f t="shared" si="7"/>
        <v>134949.75099999993</v>
      </c>
      <c r="P37" s="199">
        <f t="shared" si="8"/>
        <v>539814.75100000005</v>
      </c>
      <c r="Q37" s="259"/>
    </row>
    <row r="38" spans="1:17" x14ac:dyDescent="0.15">
      <c r="A38" s="193"/>
      <c r="B38" s="210"/>
      <c r="C38" s="199"/>
      <c r="D38" s="204"/>
      <c r="E38" s="203"/>
      <c r="F38" s="193"/>
      <c r="G38" s="210"/>
      <c r="H38" s="199"/>
      <c r="I38" s="200" t="s">
        <v>348</v>
      </c>
      <c r="J38" s="199">
        <v>5231</v>
      </c>
      <c r="K38" s="205" t="s">
        <v>322</v>
      </c>
      <c r="L38" s="193" t="s">
        <v>376</v>
      </c>
      <c r="M38" s="199">
        <v>24000</v>
      </c>
      <c r="N38" s="207" t="s">
        <v>322</v>
      </c>
      <c r="O38" s="199">
        <f t="shared" si="7"/>
        <v>105718.75099999993</v>
      </c>
      <c r="P38" s="199">
        <f t="shared" si="8"/>
        <v>510583.75100000005</v>
      </c>
    </row>
    <row r="39" spans="1:17" x14ac:dyDescent="0.15">
      <c r="A39" s="193"/>
      <c r="B39" s="210"/>
      <c r="C39" s="199"/>
      <c r="D39" s="200"/>
      <c r="E39" s="193"/>
      <c r="F39" s="203"/>
      <c r="G39" s="210"/>
      <c r="H39" s="199"/>
      <c r="I39" s="200" t="s">
        <v>348</v>
      </c>
      <c r="J39" s="199"/>
      <c r="K39" s="205"/>
      <c r="L39" s="193" t="s">
        <v>376</v>
      </c>
      <c r="M39" s="199">
        <v>30372</v>
      </c>
      <c r="N39" s="207" t="s">
        <v>322</v>
      </c>
      <c r="O39" s="199">
        <f t="shared" ref="O39:O42" si="9">+O38-J39-M39</f>
        <v>75346.750999999931</v>
      </c>
      <c r="P39" s="199">
        <f t="shared" ref="P39:P42" si="10">P38+H39-J39-M39</f>
        <v>480211.75100000005</v>
      </c>
    </row>
    <row r="40" spans="1:17" x14ac:dyDescent="0.15">
      <c r="A40" s="211"/>
      <c r="B40" s="211"/>
      <c r="C40" s="199"/>
      <c r="D40" s="204"/>
      <c r="E40" s="193"/>
      <c r="F40" s="212"/>
      <c r="G40" s="213"/>
      <c r="H40" s="199"/>
      <c r="I40" s="200" t="s">
        <v>349</v>
      </c>
      <c r="J40" s="199">
        <v>5511</v>
      </c>
      <c r="K40" s="205" t="s">
        <v>322</v>
      </c>
      <c r="L40" s="193" t="s">
        <v>376</v>
      </c>
      <c r="M40" s="199">
        <v>25310</v>
      </c>
      <c r="N40" s="207" t="s">
        <v>322</v>
      </c>
      <c r="O40" s="199">
        <f t="shared" si="9"/>
        <v>44525.750999999931</v>
      </c>
      <c r="P40" s="199">
        <f t="shared" si="10"/>
        <v>449390.75100000005</v>
      </c>
    </row>
    <row r="41" spans="1:17" x14ac:dyDescent="0.15">
      <c r="A41" s="211"/>
      <c r="B41" s="211"/>
      <c r="C41" s="199"/>
      <c r="D41" s="204"/>
      <c r="E41" s="193"/>
      <c r="F41" s="212"/>
      <c r="G41" s="213"/>
      <c r="H41" s="199"/>
      <c r="I41" s="200" t="s">
        <v>349</v>
      </c>
      <c r="J41" s="199"/>
      <c r="K41" s="205"/>
      <c r="L41" s="193" t="s">
        <v>376</v>
      </c>
      <c r="M41" s="199">
        <v>28320</v>
      </c>
      <c r="N41" s="207" t="s">
        <v>322</v>
      </c>
      <c r="O41" s="199">
        <f t="shared" si="9"/>
        <v>16205.750999999931</v>
      </c>
      <c r="P41" s="199">
        <f t="shared" si="10"/>
        <v>421070.75100000005</v>
      </c>
    </row>
    <row r="42" spans="1:17" x14ac:dyDescent="0.15">
      <c r="A42" s="205"/>
      <c r="B42" s="208"/>
      <c r="C42" s="199"/>
      <c r="D42" s="200"/>
      <c r="E42" s="193"/>
      <c r="F42" s="203"/>
      <c r="G42" s="198"/>
      <c r="H42" s="199"/>
      <c r="I42" s="200" t="s">
        <v>349</v>
      </c>
      <c r="J42" s="199"/>
      <c r="K42" s="205"/>
      <c r="L42" s="193" t="s">
        <v>376</v>
      </c>
      <c r="M42" s="199">
        <v>16206</v>
      </c>
      <c r="N42" s="207" t="s">
        <v>322</v>
      </c>
      <c r="O42" s="199">
        <f t="shared" si="9"/>
        <v>-0.24900000006891787</v>
      </c>
      <c r="P42" s="199">
        <f t="shared" si="10"/>
        <v>404864.75100000005</v>
      </c>
    </row>
    <row r="43" spans="1:17" x14ac:dyDescent="0.15">
      <c r="A43" s="205"/>
      <c r="B43" s="208"/>
      <c r="C43" s="199"/>
      <c r="D43" s="200"/>
      <c r="E43" s="193"/>
      <c r="F43" s="203"/>
      <c r="G43" s="198"/>
      <c r="H43" s="199"/>
      <c r="I43" s="200" t="s">
        <v>349</v>
      </c>
      <c r="J43" s="199"/>
      <c r="K43" s="205"/>
      <c r="L43" s="193" t="s">
        <v>375</v>
      </c>
      <c r="M43" s="199">
        <v>17624</v>
      </c>
      <c r="N43" s="207" t="s">
        <v>360</v>
      </c>
      <c r="O43" s="199">
        <f>H18+O42-J43-M43</f>
        <v>117302.75099999993</v>
      </c>
      <c r="P43" s="199">
        <f t="shared" ref="P43:P45" si="11">P42+H43-J43-M43</f>
        <v>387240.75100000005</v>
      </c>
    </row>
    <row r="44" spans="1:17" x14ac:dyDescent="0.15">
      <c r="A44" s="205"/>
      <c r="B44" s="208"/>
      <c r="C44" s="199"/>
      <c r="D44" s="200" t="s">
        <v>350</v>
      </c>
      <c r="E44" s="193" t="s">
        <v>54</v>
      </c>
      <c r="F44" s="205" t="s">
        <v>363</v>
      </c>
      <c r="G44" s="198"/>
      <c r="H44" s="199">
        <v>90115</v>
      </c>
      <c r="I44" s="200" t="s">
        <v>350</v>
      </c>
      <c r="J44" s="199">
        <v>4469</v>
      </c>
      <c r="K44" s="205" t="s">
        <v>360</v>
      </c>
      <c r="L44" s="193" t="s">
        <v>375</v>
      </c>
      <c r="M44" s="199">
        <v>32030</v>
      </c>
      <c r="N44" s="207" t="s">
        <v>360</v>
      </c>
      <c r="O44" s="199">
        <f t="shared" ref="O44:O45" si="12">+O43-J44-M44</f>
        <v>80803.750999999931</v>
      </c>
      <c r="P44" s="199">
        <f t="shared" si="11"/>
        <v>440856.75100000005</v>
      </c>
      <c r="Q44" s="259"/>
    </row>
    <row r="45" spans="1:17" x14ac:dyDescent="0.15">
      <c r="A45" s="205"/>
      <c r="B45" s="208"/>
      <c r="C45" s="199"/>
      <c r="D45" s="200" t="s">
        <v>351</v>
      </c>
      <c r="E45" s="193" t="s">
        <v>319</v>
      </c>
      <c r="F45" s="193" t="s">
        <v>367</v>
      </c>
      <c r="G45" s="198"/>
      <c r="H45" s="199">
        <v>104029</v>
      </c>
      <c r="I45" s="200" t="s">
        <v>351</v>
      </c>
      <c r="J45" s="199">
        <v>4852</v>
      </c>
      <c r="K45" s="205" t="s">
        <v>360</v>
      </c>
      <c r="L45" s="193"/>
      <c r="M45" s="199"/>
      <c r="N45" s="207"/>
      <c r="O45" s="199">
        <f t="shared" si="12"/>
        <v>75951.750999999931</v>
      </c>
      <c r="P45" s="199">
        <f t="shared" si="11"/>
        <v>540033.75100000005</v>
      </c>
      <c r="Q45" s="259"/>
    </row>
    <row r="46" spans="1:17" x14ac:dyDescent="0.15">
      <c r="A46" s="205"/>
      <c r="B46" s="208"/>
      <c r="C46" s="199"/>
      <c r="D46" s="200" t="s">
        <v>351</v>
      </c>
      <c r="E46" s="193" t="s">
        <v>319</v>
      </c>
      <c r="F46" s="193" t="s">
        <v>368</v>
      </c>
      <c r="G46" s="198"/>
      <c r="H46" s="199">
        <v>67131</v>
      </c>
      <c r="I46" s="200"/>
      <c r="J46" s="199"/>
      <c r="K46" s="205"/>
      <c r="L46" s="193"/>
      <c r="M46" s="199"/>
      <c r="N46" s="207"/>
      <c r="O46" s="199">
        <f t="shared" ref="O46:O47" si="13">+O45-J46-M46</f>
        <v>75951.750999999931</v>
      </c>
      <c r="P46" s="199">
        <f t="shared" ref="P46:P47" si="14">P45+H46-J46-M46</f>
        <v>607164.75100000005</v>
      </c>
      <c r="Q46" s="259"/>
    </row>
    <row r="47" spans="1:17" x14ac:dyDescent="0.15">
      <c r="A47" s="205"/>
      <c r="B47" s="208"/>
      <c r="C47" s="199"/>
      <c r="D47" s="200" t="s">
        <v>352</v>
      </c>
      <c r="E47" s="193" t="s">
        <v>319</v>
      </c>
      <c r="F47" s="193" t="s">
        <v>368</v>
      </c>
      <c r="G47" s="198"/>
      <c r="H47" s="199">
        <v>441520</v>
      </c>
      <c r="I47" s="200" t="s">
        <v>352</v>
      </c>
      <c r="J47" s="199">
        <v>2253</v>
      </c>
      <c r="K47" s="205" t="s">
        <v>360</v>
      </c>
      <c r="L47" s="193" t="s">
        <v>375</v>
      </c>
      <c r="M47" s="199">
        <v>25500</v>
      </c>
      <c r="N47" s="207" t="s">
        <v>360</v>
      </c>
      <c r="O47" s="199">
        <f t="shared" si="13"/>
        <v>48198.750999999931</v>
      </c>
      <c r="P47" s="199">
        <f t="shared" si="14"/>
        <v>1020931.7510000002</v>
      </c>
      <c r="Q47" s="259"/>
    </row>
    <row r="48" spans="1:17" x14ac:dyDescent="0.15">
      <c r="A48" s="205"/>
      <c r="B48" s="208"/>
      <c r="C48" s="199"/>
      <c r="D48" s="200"/>
      <c r="E48" s="193"/>
      <c r="F48" s="193"/>
      <c r="G48" s="198"/>
      <c r="H48" s="199"/>
      <c r="I48" s="200" t="s">
        <v>352</v>
      </c>
      <c r="J48" s="199"/>
      <c r="K48" s="205"/>
      <c r="L48" s="193" t="s">
        <v>375</v>
      </c>
      <c r="M48" s="199">
        <v>48199</v>
      </c>
      <c r="N48" s="207" t="s">
        <v>360</v>
      </c>
      <c r="O48" s="199">
        <f t="shared" ref="O48:O52" si="15">+O47-J48-M48</f>
        <v>-0.24900000006891787</v>
      </c>
      <c r="P48" s="199">
        <f t="shared" ref="P48:P52" si="16">P47+H48-J48-M48</f>
        <v>972732.75100000016</v>
      </c>
      <c r="Q48" s="259"/>
    </row>
    <row r="49" spans="1:17" x14ac:dyDescent="0.15">
      <c r="A49" s="205"/>
      <c r="B49" s="208"/>
      <c r="C49" s="199"/>
      <c r="D49" s="204"/>
      <c r="E49" s="193"/>
      <c r="F49" s="193"/>
      <c r="G49" s="198"/>
      <c r="H49" s="199"/>
      <c r="I49" s="200" t="s">
        <v>352</v>
      </c>
      <c r="J49" s="199"/>
      <c r="K49" s="205"/>
      <c r="L49" s="193" t="s">
        <v>375</v>
      </c>
      <c r="M49" s="199">
        <v>48761</v>
      </c>
      <c r="N49" s="207" t="s">
        <v>361</v>
      </c>
      <c r="O49" s="199">
        <f>H30+O48-J49-M49</f>
        <v>86144.750999999931</v>
      </c>
      <c r="P49" s="199">
        <f t="shared" si="16"/>
        <v>923971.75100000016</v>
      </c>
      <c r="Q49" s="259"/>
    </row>
    <row r="50" spans="1:17" x14ac:dyDescent="0.15">
      <c r="A50" s="205"/>
      <c r="B50" s="208"/>
      <c r="C50" s="199"/>
      <c r="D50" s="204"/>
      <c r="E50" s="193"/>
      <c r="F50" s="193"/>
      <c r="G50" s="198"/>
      <c r="H50" s="199"/>
      <c r="I50" s="200" t="s">
        <v>353</v>
      </c>
      <c r="J50" s="199">
        <v>12240</v>
      </c>
      <c r="K50" s="205" t="s">
        <v>361</v>
      </c>
      <c r="L50" s="193" t="s">
        <v>375</v>
      </c>
      <c r="M50" s="199">
        <v>3361</v>
      </c>
      <c r="N50" s="207" t="s">
        <v>361</v>
      </c>
      <c r="O50" s="199">
        <f t="shared" si="15"/>
        <v>70543.750999999931</v>
      </c>
      <c r="P50" s="199">
        <f t="shared" si="16"/>
        <v>908370.75100000016</v>
      </c>
      <c r="Q50" s="259"/>
    </row>
    <row r="51" spans="1:17" x14ac:dyDescent="0.15">
      <c r="A51" s="205"/>
      <c r="B51" s="208"/>
      <c r="C51" s="199"/>
      <c r="D51" s="204"/>
      <c r="E51" s="193"/>
      <c r="F51" s="193"/>
      <c r="G51" s="198"/>
      <c r="H51" s="199"/>
      <c r="I51" s="200" t="s">
        <v>353</v>
      </c>
      <c r="J51" s="199"/>
      <c r="K51" s="205"/>
      <c r="L51" s="193" t="s">
        <v>375</v>
      </c>
      <c r="M51" s="199">
        <v>13639</v>
      </c>
      <c r="N51" s="207" t="s">
        <v>361</v>
      </c>
      <c r="O51" s="199">
        <f t="shared" si="15"/>
        <v>56904.750999999931</v>
      </c>
      <c r="P51" s="199">
        <f t="shared" si="16"/>
        <v>894731.75100000016</v>
      </c>
      <c r="Q51" s="259"/>
    </row>
    <row r="52" spans="1:17" x14ac:dyDescent="0.15">
      <c r="A52" s="205"/>
      <c r="B52" s="208"/>
      <c r="C52" s="199"/>
      <c r="D52" s="200"/>
      <c r="E52" s="193"/>
      <c r="F52" s="193"/>
      <c r="G52" s="198"/>
      <c r="H52" s="199"/>
      <c r="I52" s="200" t="s">
        <v>353</v>
      </c>
      <c r="J52" s="199"/>
      <c r="K52" s="205"/>
      <c r="L52" s="193" t="s">
        <v>375</v>
      </c>
      <c r="M52" s="199">
        <v>29249</v>
      </c>
      <c r="N52" s="207" t="s">
        <v>361</v>
      </c>
      <c r="O52" s="199">
        <f t="shared" si="15"/>
        <v>27655.750999999931</v>
      </c>
      <c r="P52" s="199">
        <f t="shared" si="16"/>
        <v>865482.75100000016</v>
      </c>
    </row>
    <row r="53" spans="1:17" x14ac:dyDescent="0.15">
      <c r="A53" s="205"/>
      <c r="B53" s="208"/>
      <c r="C53" s="199"/>
      <c r="D53" s="204"/>
      <c r="E53" s="193"/>
      <c r="F53" s="193"/>
      <c r="G53" s="198"/>
      <c r="H53" s="199"/>
      <c r="I53" s="200" t="s">
        <v>354</v>
      </c>
      <c r="J53" s="199">
        <v>6083</v>
      </c>
      <c r="K53" s="205" t="s">
        <v>361</v>
      </c>
      <c r="L53" s="193" t="s">
        <v>375</v>
      </c>
      <c r="M53" s="199">
        <v>21573</v>
      </c>
      <c r="N53" s="207" t="s">
        <v>361</v>
      </c>
      <c r="O53" s="199">
        <f t="shared" ref="O53:O55" si="17">+O52-J53-M53</f>
        <v>-0.24900000006891787</v>
      </c>
      <c r="P53" s="199">
        <f t="shared" ref="P53:P55" si="18">P52+H53-J53-M53</f>
        <v>837826.75100000016</v>
      </c>
    </row>
    <row r="54" spans="1:17" x14ac:dyDescent="0.15">
      <c r="A54" s="205"/>
      <c r="B54" s="208"/>
      <c r="C54" s="199"/>
      <c r="D54" s="204"/>
      <c r="E54" s="193"/>
      <c r="F54" s="193"/>
      <c r="G54" s="198"/>
      <c r="H54" s="199"/>
      <c r="I54" s="200" t="s">
        <v>354</v>
      </c>
      <c r="J54" s="199"/>
      <c r="K54" s="205"/>
      <c r="L54" s="193" t="s">
        <v>375</v>
      </c>
      <c r="M54" s="199">
        <v>14635</v>
      </c>
      <c r="N54" s="207" t="s">
        <v>362</v>
      </c>
      <c r="O54" s="199">
        <f>H32+O53-J54-M54</f>
        <v>120396.75099999993</v>
      </c>
      <c r="P54" s="199">
        <f t="shared" si="18"/>
        <v>823191.75100000016</v>
      </c>
    </row>
    <row r="55" spans="1:17" x14ac:dyDescent="0.15">
      <c r="A55" s="205"/>
      <c r="B55" s="208"/>
      <c r="C55" s="199"/>
      <c r="D55" s="204"/>
      <c r="E55" s="193"/>
      <c r="F55" s="193"/>
      <c r="G55" s="198"/>
      <c r="H55" s="199"/>
      <c r="I55" s="200" t="s">
        <v>355</v>
      </c>
      <c r="J55" s="199">
        <v>4570</v>
      </c>
      <c r="K55" s="205" t="s">
        <v>362</v>
      </c>
      <c r="L55" s="193" t="s">
        <v>375</v>
      </c>
      <c r="M55" s="199">
        <v>33750</v>
      </c>
      <c r="N55" s="207" t="s">
        <v>362</v>
      </c>
      <c r="O55" s="199">
        <f t="shared" si="17"/>
        <v>82076.750999999931</v>
      </c>
      <c r="P55" s="199">
        <f t="shared" si="18"/>
        <v>784871.75100000016</v>
      </c>
    </row>
    <row r="56" spans="1:17" x14ac:dyDescent="0.15">
      <c r="A56" s="205"/>
      <c r="B56" s="208"/>
      <c r="C56" s="199"/>
      <c r="D56" s="200" t="s">
        <v>356</v>
      </c>
      <c r="E56" s="193" t="s">
        <v>54</v>
      </c>
      <c r="F56" s="205" t="s">
        <v>364</v>
      </c>
      <c r="G56" s="198"/>
      <c r="H56" s="199">
        <v>89936</v>
      </c>
      <c r="I56" s="200" t="s">
        <v>356</v>
      </c>
      <c r="J56" s="199">
        <v>4531</v>
      </c>
      <c r="K56" s="205" t="s">
        <v>362</v>
      </c>
      <c r="L56" s="193" t="s">
        <v>375</v>
      </c>
      <c r="M56" s="199">
        <v>77546</v>
      </c>
      <c r="N56" s="207" t="s">
        <v>362</v>
      </c>
      <c r="O56" s="199">
        <f t="shared" ref="O56:O58" si="19">+O55-J56-M56</f>
        <v>-0.24900000006891787</v>
      </c>
      <c r="P56" s="199">
        <f t="shared" ref="P56:P58" si="20">P55+H56-J56-M56</f>
        <v>792730.75100000016</v>
      </c>
    </row>
    <row r="57" spans="1:17" x14ac:dyDescent="0.15">
      <c r="A57" s="205"/>
      <c r="B57" s="208"/>
      <c r="C57" s="199"/>
      <c r="D57" s="200"/>
      <c r="E57" s="193"/>
      <c r="F57" s="205"/>
      <c r="G57" s="198"/>
      <c r="H57" s="199"/>
      <c r="I57" s="200" t="s">
        <v>356</v>
      </c>
      <c r="J57" s="199"/>
      <c r="K57" s="205"/>
      <c r="L57" s="193" t="s">
        <v>375</v>
      </c>
      <c r="M57" s="199">
        <v>22574</v>
      </c>
      <c r="N57" s="207" t="s">
        <v>363</v>
      </c>
      <c r="O57" s="199">
        <f>H44+O56-J57-M57</f>
        <v>67540.750999999931</v>
      </c>
      <c r="P57" s="199">
        <f t="shared" si="20"/>
        <v>770156.75100000016</v>
      </c>
    </row>
    <row r="58" spans="1:17" x14ac:dyDescent="0.15">
      <c r="A58" s="205"/>
      <c r="B58" s="208"/>
      <c r="C58" s="199"/>
      <c r="D58" s="200" t="s">
        <v>357</v>
      </c>
      <c r="E58" s="193" t="s">
        <v>54</v>
      </c>
      <c r="F58" s="205" t="s">
        <v>365</v>
      </c>
      <c r="G58" s="198"/>
      <c r="H58" s="199">
        <v>89984</v>
      </c>
      <c r="I58" s="200" t="s">
        <v>357</v>
      </c>
      <c r="J58" s="199">
        <v>10851</v>
      </c>
      <c r="K58" s="205" t="s">
        <v>363</v>
      </c>
      <c r="L58" s="193" t="s">
        <v>375</v>
      </c>
      <c r="M58" s="199">
        <v>29537</v>
      </c>
      <c r="N58" s="207" t="s">
        <v>363</v>
      </c>
      <c r="O58" s="199">
        <f t="shared" si="19"/>
        <v>27152.750999999931</v>
      </c>
      <c r="P58" s="199">
        <f t="shared" si="20"/>
        <v>819752.75100000016</v>
      </c>
    </row>
    <row r="59" spans="1:17" x14ac:dyDescent="0.15">
      <c r="A59" s="205"/>
      <c r="B59" s="208"/>
      <c r="C59" s="199"/>
      <c r="D59" s="204"/>
      <c r="E59" s="193"/>
      <c r="F59" s="193"/>
      <c r="G59" s="198"/>
      <c r="H59" s="199"/>
      <c r="I59" s="200" t="s">
        <v>357</v>
      </c>
      <c r="J59" s="199"/>
      <c r="K59" s="205"/>
      <c r="L59" s="193" t="s">
        <v>375</v>
      </c>
      <c r="M59" s="199">
        <v>27153</v>
      </c>
      <c r="N59" s="207" t="s">
        <v>363</v>
      </c>
      <c r="O59" s="199">
        <f t="shared" ref="O59:O62" si="21">+O58-J59-M59</f>
        <v>-0.24900000006891787</v>
      </c>
      <c r="P59" s="199">
        <f t="shared" ref="P59:P62" si="22">P58+H59-J59-M59</f>
        <v>792599.75100000016</v>
      </c>
    </row>
    <row r="60" spans="1:17" x14ac:dyDescent="0.15">
      <c r="A60" s="205"/>
      <c r="B60" s="208"/>
      <c r="C60" s="199"/>
      <c r="D60" s="204"/>
      <c r="E60" s="193"/>
      <c r="F60" s="193"/>
      <c r="G60" s="198"/>
      <c r="H60" s="199"/>
      <c r="I60" s="200" t="s">
        <v>357</v>
      </c>
      <c r="J60" s="199"/>
      <c r="K60" s="205"/>
      <c r="L60" s="193" t="s">
        <v>376</v>
      </c>
      <c r="M60" s="199">
        <v>8763</v>
      </c>
      <c r="N60" s="193" t="s">
        <v>367</v>
      </c>
      <c r="O60" s="199">
        <f>H45+O59-J60-M60</f>
        <v>95265.750999999931</v>
      </c>
      <c r="P60" s="199">
        <f t="shared" si="22"/>
        <v>783836.75100000016</v>
      </c>
    </row>
    <row r="61" spans="1:17" x14ac:dyDescent="0.15">
      <c r="A61" s="205"/>
      <c r="B61" s="208"/>
      <c r="C61" s="199"/>
      <c r="D61" s="204"/>
      <c r="E61" s="193"/>
      <c r="F61" s="193"/>
      <c r="G61" s="198"/>
      <c r="H61" s="199"/>
      <c r="I61" s="200" t="s">
        <v>358</v>
      </c>
      <c r="J61" s="199">
        <v>3002</v>
      </c>
      <c r="K61" s="193" t="s">
        <v>367</v>
      </c>
      <c r="L61" s="193" t="s">
        <v>376</v>
      </c>
      <c r="M61" s="199">
        <v>34913</v>
      </c>
      <c r="N61" s="193" t="s">
        <v>367</v>
      </c>
      <c r="O61" s="199">
        <f t="shared" si="21"/>
        <v>57350.750999999931</v>
      </c>
      <c r="P61" s="199">
        <f t="shared" si="22"/>
        <v>745921.75100000016</v>
      </c>
    </row>
    <row r="62" spans="1:17" x14ac:dyDescent="0.15">
      <c r="A62" s="205"/>
      <c r="B62" s="208"/>
      <c r="C62" s="199"/>
      <c r="D62" s="200"/>
      <c r="E62" s="193"/>
      <c r="F62" s="193"/>
      <c r="G62" s="198"/>
      <c r="H62" s="199"/>
      <c r="I62" s="200" t="s">
        <v>359</v>
      </c>
      <c r="J62" s="199">
        <v>4801</v>
      </c>
      <c r="K62" s="193" t="s">
        <v>367</v>
      </c>
      <c r="L62" s="193" t="s">
        <v>376</v>
      </c>
      <c r="M62" s="199">
        <v>4776</v>
      </c>
      <c r="N62" s="193" t="s">
        <v>367</v>
      </c>
      <c r="O62" s="199">
        <f t="shared" si="21"/>
        <v>47773.750999999931</v>
      </c>
      <c r="P62" s="199">
        <f t="shared" si="22"/>
        <v>736344.75100000016</v>
      </c>
    </row>
    <row r="63" spans="1:17" hidden="1" x14ac:dyDescent="0.15">
      <c r="A63" s="205"/>
      <c r="B63" s="208"/>
      <c r="C63" s="199"/>
      <c r="D63" s="204"/>
      <c r="E63" s="193"/>
      <c r="F63" s="193"/>
      <c r="G63" s="198"/>
      <c r="H63" s="199"/>
      <c r="I63" s="200"/>
      <c r="J63" s="199"/>
      <c r="K63" s="205"/>
      <c r="L63" s="193"/>
      <c r="M63" s="199"/>
      <c r="N63" s="207"/>
      <c r="O63" s="199">
        <f t="shared" si="3"/>
        <v>47773.750999999931</v>
      </c>
      <c r="P63" s="199">
        <f t="shared" si="4"/>
        <v>736344.75100000016</v>
      </c>
    </row>
    <row r="64" spans="1:17" hidden="1" x14ac:dyDescent="0.15">
      <c r="A64" s="205"/>
      <c r="B64" s="208"/>
      <c r="C64" s="199"/>
      <c r="D64" s="204"/>
      <c r="E64" s="193"/>
      <c r="F64" s="193"/>
      <c r="G64" s="198"/>
      <c r="H64" s="199"/>
      <c r="I64" s="200"/>
      <c r="J64" s="199"/>
      <c r="K64" s="205"/>
      <c r="L64" s="193"/>
      <c r="M64" s="199"/>
      <c r="N64" s="207"/>
      <c r="O64" s="199">
        <f t="shared" si="3"/>
        <v>47773.750999999931</v>
      </c>
      <c r="P64" s="199">
        <f t="shared" si="4"/>
        <v>736344.75100000016</v>
      </c>
    </row>
    <row r="65" spans="1:17" hidden="1" x14ac:dyDescent="0.15">
      <c r="A65" s="205"/>
      <c r="B65" s="208"/>
      <c r="C65" s="199"/>
      <c r="D65" s="204"/>
      <c r="E65" s="193"/>
      <c r="F65" s="193"/>
      <c r="G65" s="198"/>
      <c r="H65" s="199"/>
      <c r="I65" s="200"/>
      <c r="J65" s="199"/>
      <c r="K65" s="205"/>
      <c r="L65" s="193"/>
      <c r="M65" s="199"/>
      <c r="N65" s="207"/>
      <c r="O65" s="199">
        <f t="shared" si="3"/>
        <v>47773.750999999931</v>
      </c>
      <c r="P65" s="199">
        <f t="shared" si="4"/>
        <v>736344.75100000016</v>
      </c>
    </row>
    <row r="66" spans="1:17" hidden="1" x14ac:dyDescent="0.15">
      <c r="A66" s="205"/>
      <c r="B66" s="208"/>
      <c r="C66" s="199"/>
      <c r="D66" s="204"/>
      <c r="E66" s="193"/>
      <c r="F66" s="193"/>
      <c r="G66" s="198"/>
      <c r="H66" s="199"/>
      <c r="I66" s="200"/>
      <c r="J66" s="199"/>
      <c r="K66" s="205"/>
      <c r="L66" s="193"/>
      <c r="M66" s="199"/>
      <c r="N66" s="207"/>
      <c r="O66" s="199">
        <f t="shared" si="3"/>
        <v>47773.750999999931</v>
      </c>
      <c r="P66" s="199">
        <f t="shared" si="4"/>
        <v>736344.75100000016</v>
      </c>
    </row>
    <row r="67" spans="1:17" hidden="1" x14ac:dyDescent="0.15">
      <c r="A67" s="205"/>
      <c r="B67" s="208"/>
      <c r="C67" s="199"/>
      <c r="D67" s="200"/>
      <c r="E67" s="193"/>
      <c r="F67" s="203"/>
      <c r="G67" s="193"/>
      <c r="H67" s="199"/>
      <c r="I67" s="200"/>
      <c r="J67" s="199"/>
      <c r="K67" s="205"/>
      <c r="L67" s="193"/>
      <c r="M67" s="199"/>
      <c r="N67" s="207"/>
      <c r="O67" s="199">
        <f t="shared" si="3"/>
        <v>47773.750999999931</v>
      </c>
      <c r="P67" s="199">
        <f t="shared" si="4"/>
        <v>736344.75100000016</v>
      </c>
    </row>
    <row r="68" spans="1:17" hidden="1" x14ac:dyDescent="0.15">
      <c r="A68" s="205"/>
      <c r="B68" s="208"/>
      <c r="C68" s="199"/>
      <c r="D68" s="200"/>
      <c r="E68" s="193"/>
      <c r="F68" s="203"/>
      <c r="G68" s="198"/>
      <c r="H68" s="199"/>
      <c r="I68" s="200"/>
      <c r="J68" s="199"/>
      <c r="K68" s="205"/>
      <c r="L68" s="193"/>
      <c r="M68" s="199"/>
      <c r="N68" s="207"/>
      <c r="O68" s="199">
        <f t="shared" si="3"/>
        <v>47773.750999999931</v>
      </c>
      <c r="P68" s="199">
        <f t="shared" si="4"/>
        <v>736344.75100000016</v>
      </c>
    </row>
    <row r="69" spans="1:17" hidden="1" x14ac:dyDescent="0.15">
      <c r="A69" s="193"/>
      <c r="B69" s="193"/>
      <c r="C69" s="199"/>
      <c r="D69" s="204"/>
      <c r="E69" s="193"/>
      <c r="F69" s="203"/>
      <c r="G69" s="198"/>
      <c r="H69" s="199"/>
      <c r="I69" s="200"/>
      <c r="J69" s="199"/>
      <c r="K69" s="205"/>
      <c r="L69" s="193"/>
      <c r="M69" s="199"/>
      <c r="N69" s="193"/>
      <c r="O69" s="199">
        <f t="shared" si="3"/>
        <v>47773.750999999931</v>
      </c>
      <c r="P69" s="199">
        <f t="shared" si="4"/>
        <v>736344.75100000016</v>
      </c>
    </row>
    <row r="70" spans="1:17" hidden="1" x14ac:dyDescent="0.15">
      <c r="A70" s="193"/>
      <c r="B70" s="193"/>
      <c r="C70" s="199"/>
      <c r="D70" s="204"/>
      <c r="E70" s="193"/>
      <c r="F70" s="203"/>
      <c r="G70" s="198"/>
      <c r="H70" s="199"/>
      <c r="I70" s="200"/>
      <c r="J70" s="199"/>
      <c r="K70" s="205"/>
      <c r="L70" s="193"/>
      <c r="M70" s="199"/>
      <c r="N70" s="193"/>
      <c r="O70" s="199">
        <f t="shared" si="3"/>
        <v>47773.750999999931</v>
      </c>
      <c r="P70" s="199">
        <f t="shared" si="4"/>
        <v>736344.75100000016</v>
      </c>
    </row>
    <row r="71" spans="1:17" hidden="1" x14ac:dyDescent="0.15">
      <c r="A71" s="193"/>
      <c r="B71" s="193"/>
      <c r="C71" s="199"/>
      <c r="D71" s="204"/>
      <c r="E71" s="193"/>
      <c r="F71" s="203"/>
      <c r="G71" s="198"/>
      <c r="H71" s="199"/>
      <c r="I71" s="200"/>
      <c r="J71" s="199"/>
      <c r="K71" s="193"/>
      <c r="L71" s="193"/>
      <c r="M71" s="199"/>
      <c r="N71" s="193"/>
      <c r="O71" s="199">
        <f t="shared" si="3"/>
        <v>47773.750999999931</v>
      </c>
      <c r="P71" s="199">
        <f t="shared" si="4"/>
        <v>736344.75100000016</v>
      </c>
    </row>
    <row r="72" spans="1:17" hidden="1" x14ac:dyDescent="0.15">
      <c r="A72" s="193"/>
      <c r="B72" s="193"/>
      <c r="C72" s="199"/>
      <c r="D72" s="200"/>
      <c r="E72" s="193"/>
      <c r="F72" s="193"/>
      <c r="G72" s="210"/>
      <c r="H72" s="199"/>
      <c r="I72" s="200"/>
      <c r="J72" s="199"/>
      <c r="K72" s="205"/>
      <c r="L72" s="193"/>
      <c r="M72" s="199"/>
      <c r="N72" s="207"/>
      <c r="O72" s="199">
        <f t="shared" si="3"/>
        <v>47773.750999999931</v>
      </c>
      <c r="P72" s="199">
        <f t="shared" si="4"/>
        <v>736344.75100000016</v>
      </c>
      <c r="Q72" s="259"/>
    </row>
    <row r="73" spans="1:17" hidden="1" x14ac:dyDescent="0.15">
      <c r="A73" s="193"/>
      <c r="B73" s="193"/>
      <c r="C73" s="199"/>
      <c r="D73" s="204"/>
      <c r="E73" s="203"/>
      <c r="F73" s="193"/>
      <c r="G73" s="210"/>
      <c r="H73" s="199"/>
      <c r="I73" s="200"/>
      <c r="J73" s="199"/>
      <c r="K73" s="205"/>
      <c r="L73" s="193"/>
      <c r="M73" s="199"/>
      <c r="N73" s="193"/>
      <c r="O73" s="199">
        <f t="shared" si="3"/>
        <v>47773.750999999931</v>
      </c>
      <c r="P73" s="199">
        <f t="shared" si="4"/>
        <v>736344.75100000016</v>
      </c>
      <c r="Q73" s="259"/>
    </row>
    <row r="74" spans="1:17" hidden="1" x14ac:dyDescent="0.15">
      <c r="A74" s="193"/>
      <c r="B74" s="193"/>
      <c r="C74" s="199"/>
      <c r="D74" s="204"/>
      <c r="E74" s="203"/>
      <c r="F74" s="193"/>
      <c r="G74" s="210"/>
      <c r="H74" s="199"/>
      <c r="I74" s="200"/>
      <c r="J74" s="199"/>
      <c r="K74" s="205"/>
      <c r="L74" s="193"/>
      <c r="M74" s="199"/>
      <c r="N74" s="193"/>
      <c r="O74" s="199">
        <f t="shared" si="3"/>
        <v>47773.750999999931</v>
      </c>
      <c r="P74" s="199">
        <f t="shared" si="4"/>
        <v>736344.75100000016</v>
      </c>
      <c r="Q74" s="259"/>
    </row>
    <row r="75" spans="1:17" hidden="1" x14ac:dyDescent="0.15">
      <c r="A75" s="193"/>
      <c r="B75" s="193"/>
      <c r="C75" s="199"/>
      <c r="D75" s="204"/>
      <c r="E75" s="203"/>
      <c r="F75" s="193"/>
      <c r="G75" s="210"/>
      <c r="H75" s="199"/>
      <c r="I75" s="200"/>
      <c r="J75" s="199"/>
      <c r="K75" s="193"/>
      <c r="L75" s="193"/>
      <c r="M75" s="199"/>
      <c r="N75" s="193"/>
      <c r="O75" s="199">
        <f t="shared" si="3"/>
        <v>47773.750999999931</v>
      </c>
      <c r="P75" s="199">
        <f t="shared" si="4"/>
        <v>736344.75100000016</v>
      </c>
    </row>
    <row r="76" spans="1:17" hidden="1" x14ac:dyDescent="0.15">
      <c r="A76" s="193"/>
      <c r="B76" s="193"/>
      <c r="C76" s="199"/>
      <c r="D76" s="200"/>
      <c r="E76" s="193"/>
      <c r="F76" s="205"/>
      <c r="G76" s="193"/>
      <c r="H76" s="199"/>
      <c r="I76" s="200"/>
      <c r="J76" s="199"/>
      <c r="K76" s="193"/>
      <c r="L76" s="193"/>
      <c r="M76" s="199"/>
      <c r="N76" s="193"/>
      <c r="O76" s="199">
        <f t="shared" si="3"/>
        <v>47773.750999999931</v>
      </c>
      <c r="P76" s="199">
        <f t="shared" si="4"/>
        <v>736344.75100000016</v>
      </c>
    </row>
    <row r="77" spans="1:17" hidden="1" x14ac:dyDescent="0.15">
      <c r="A77" s="193"/>
      <c r="B77" s="193"/>
      <c r="C77" s="199"/>
      <c r="D77" s="200"/>
      <c r="E77" s="193"/>
      <c r="F77" s="193"/>
      <c r="G77" s="210"/>
      <c r="H77" s="199"/>
      <c r="I77" s="200"/>
      <c r="J77" s="199"/>
      <c r="K77" s="193"/>
      <c r="L77" s="193"/>
      <c r="M77" s="199"/>
      <c r="N77" s="193"/>
      <c r="O77" s="199">
        <f t="shared" si="3"/>
        <v>47773.750999999931</v>
      </c>
      <c r="P77" s="199">
        <f t="shared" si="4"/>
        <v>736344.75100000016</v>
      </c>
      <c r="Q77" s="259"/>
    </row>
    <row r="78" spans="1:17" hidden="1" x14ac:dyDescent="0.15">
      <c r="A78" s="193"/>
      <c r="B78" s="193"/>
      <c r="C78" s="199"/>
      <c r="D78" s="200"/>
      <c r="E78" s="193"/>
      <c r="F78" s="193"/>
      <c r="G78" s="210"/>
      <c r="H78" s="199"/>
      <c r="I78" s="200"/>
      <c r="J78" s="199"/>
      <c r="K78" s="193"/>
      <c r="L78" s="193"/>
      <c r="M78" s="199"/>
      <c r="N78" s="193"/>
      <c r="O78" s="199">
        <f t="shared" si="3"/>
        <v>47773.750999999931</v>
      </c>
      <c r="P78" s="199">
        <f t="shared" si="4"/>
        <v>736344.75100000016</v>
      </c>
      <c r="Q78" s="259"/>
    </row>
    <row r="79" spans="1:17" hidden="1" x14ac:dyDescent="0.15">
      <c r="A79" s="193"/>
      <c r="B79" s="193"/>
      <c r="C79" s="199"/>
      <c r="D79" s="200"/>
      <c r="E79" s="193"/>
      <c r="F79" s="193"/>
      <c r="G79" s="210"/>
      <c r="H79" s="199"/>
      <c r="I79" s="200"/>
      <c r="J79" s="199"/>
      <c r="K79" s="193"/>
      <c r="L79" s="193"/>
      <c r="M79" s="199"/>
      <c r="N79" s="193"/>
      <c r="O79" s="199">
        <f t="shared" si="3"/>
        <v>47773.750999999931</v>
      </c>
      <c r="P79" s="199">
        <f t="shared" si="4"/>
        <v>736344.75100000016</v>
      </c>
    </row>
    <row r="80" spans="1:17" hidden="1" x14ac:dyDescent="0.15">
      <c r="A80" s="193"/>
      <c r="B80" s="193"/>
      <c r="C80" s="199"/>
      <c r="D80" s="200"/>
      <c r="E80" s="193"/>
      <c r="F80" s="193"/>
      <c r="G80" s="210"/>
      <c r="H80" s="199"/>
      <c r="I80" s="200"/>
      <c r="J80" s="199"/>
      <c r="K80" s="207"/>
      <c r="L80" s="193"/>
      <c r="M80" s="199"/>
      <c r="N80" s="207"/>
      <c r="O80" s="199">
        <f t="shared" si="3"/>
        <v>47773.750999999931</v>
      </c>
      <c r="P80" s="199">
        <f t="shared" si="4"/>
        <v>736344.75100000016</v>
      </c>
      <c r="Q80" s="259"/>
    </row>
    <row r="81" spans="1:17" hidden="1" x14ac:dyDescent="0.15">
      <c r="A81" s="193"/>
      <c r="B81" s="193"/>
      <c r="C81" s="199"/>
      <c r="D81" s="204"/>
      <c r="E81" s="193"/>
      <c r="F81" s="193"/>
      <c r="G81" s="210"/>
      <c r="H81" s="199"/>
      <c r="I81" s="200"/>
      <c r="J81" s="199"/>
      <c r="K81" s="193"/>
      <c r="L81" s="193"/>
      <c r="M81" s="199"/>
      <c r="N81" s="193"/>
      <c r="O81" s="199">
        <f t="shared" ref="O81:O144" si="23">+O80-J81-M81</f>
        <v>47773.750999999931</v>
      </c>
      <c r="P81" s="199">
        <f t="shared" ref="P81:P144" si="24">P80+H81-J81-M81</f>
        <v>736344.75100000016</v>
      </c>
      <c r="Q81" s="259"/>
    </row>
    <row r="82" spans="1:17" hidden="1" x14ac:dyDescent="0.15">
      <c r="A82" s="193"/>
      <c r="B82" s="193"/>
      <c r="C82" s="199"/>
      <c r="D82" s="204"/>
      <c r="E82" s="193"/>
      <c r="F82" s="193"/>
      <c r="G82" s="210"/>
      <c r="H82" s="199"/>
      <c r="I82" s="200"/>
      <c r="J82" s="199"/>
      <c r="K82" s="193"/>
      <c r="L82" s="193"/>
      <c r="M82" s="199"/>
      <c r="N82" s="193"/>
      <c r="O82" s="199">
        <f t="shared" si="23"/>
        <v>47773.750999999931</v>
      </c>
      <c r="P82" s="199">
        <f t="shared" si="24"/>
        <v>736344.75100000016</v>
      </c>
      <c r="Q82" s="259"/>
    </row>
    <row r="83" spans="1:17" hidden="1" x14ac:dyDescent="0.15">
      <c r="A83" s="193"/>
      <c r="B83" s="193"/>
      <c r="C83" s="199"/>
      <c r="D83" s="204"/>
      <c r="E83" s="193"/>
      <c r="F83" s="193"/>
      <c r="G83" s="210"/>
      <c r="H83" s="199"/>
      <c r="I83" s="200"/>
      <c r="J83" s="199"/>
      <c r="K83" s="193"/>
      <c r="L83" s="193"/>
      <c r="M83" s="199"/>
      <c r="N83" s="193"/>
      <c r="O83" s="199">
        <f t="shared" si="23"/>
        <v>47773.750999999931</v>
      </c>
      <c r="P83" s="199">
        <f t="shared" si="24"/>
        <v>736344.75100000016</v>
      </c>
      <c r="Q83" s="259"/>
    </row>
    <row r="84" spans="1:17" hidden="1" x14ac:dyDescent="0.15">
      <c r="A84" s="193"/>
      <c r="B84" s="193"/>
      <c r="C84" s="199"/>
      <c r="D84" s="204"/>
      <c r="E84" s="193"/>
      <c r="F84" s="193"/>
      <c r="G84" s="210"/>
      <c r="H84" s="199"/>
      <c r="I84" s="200"/>
      <c r="J84" s="199"/>
      <c r="K84" s="193"/>
      <c r="L84" s="193"/>
      <c r="M84" s="199"/>
      <c r="N84" s="193"/>
      <c r="O84" s="199">
        <f t="shared" si="23"/>
        <v>47773.750999999931</v>
      </c>
      <c r="P84" s="199">
        <f t="shared" si="24"/>
        <v>736344.75100000016</v>
      </c>
      <c r="Q84" s="259"/>
    </row>
    <row r="85" spans="1:17" hidden="1" x14ac:dyDescent="0.15">
      <c r="A85" s="193"/>
      <c r="B85" s="193"/>
      <c r="C85" s="199"/>
      <c r="D85" s="204"/>
      <c r="E85" s="193"/>
      <c r="F85" s="193"/>
      <c r="G85" s="210"/>
      <c r="H85" s="199"/>
      <c r="I85" s="200"/>
      <c r="J85" s="199"/>
      <c r="K85" s="193"/>
      <c r="L85" s="193"/>
      <c r="M85" s="199"/>
      <c r="N85" s="193"/>
      <c r="O85" s="199">
        <f t="shared" si="23"/>
        <v>47773.750999999931</v>
      </c>
      <c r="P85" s="199">
        <f t="shared" si="24"/>
        <v>736344.75100000016</v>
      </c>
    </row>
    <row r="86" spans="1:17" hidden="1" x14ac:dyDescent="0.15">
      <c r="A86" s="193"/>
      <c r="B86" s="193"/>
      <c r="C86" s="199"/>
      <c r="D86" s="200"/>
      <c r="E86" s="193"/>
      <c r="F86" s="193"/>
      <c r="G86" s="210"/>
      <c r="H86" s="199"/>
      <c r="I86" s="200"/>
      <c r="J86" s="199"/>
      <c r="K86" s="193"/>
      <c r="L86" s="193"/>
      <c r="M86" s="199"/>
      <c r="N86" s="207"/>
      <c r="O86" s="199">
        <f t="shared" si="23"/>
        <v>47773.750999999931</v>
      </c>
      <c r="P86" s="199">
        <f t="shared" si="24"/>
        <v>736344.75100000016</v>
      </c>
    </row>
    <row r="87" spans="1:17" hidden="1" x14ac:dyDescent="0.15">
      <c r="A87" s="193"/>
      <c r="B87" s="193"/>
      <c r="C87" s="199"/>
      <c r="D87" s="200"/>
      <c r="E87" s="193"/>
      <c r="F87" s="205"/>
      <c r="G87" s="193"/>
      <c r="H87" s="199"/>
      <c r="I87" s="200"/>
      <c r="J87" s="199"/>
      <c r="K87" s="193"/>
      <c r="L87" s="193"/>
      <c r="M87" s="199"/>
      <c r="N87" s="193"/>
      <c r="O87" s="199">
        <f t="shared" si="23"/>
        <v>47773.750999999931</v>
      </c>
      <c r="P87" s="199">
        <f t="shared" si="24"/>
        <v>736344.75100000016</v>
      </c>
    </row>
    <row r="88" spans="1:17" hidden="1" x14ac:dyDescent="0.15">
      <c r="A88" s="193"/>
      <c r="B88" s="193"/>
      <c r="C88" s="199"/>
      <c r="D88" s="204"/>
      <c r="E88" s="193"/>
      <c r="F88" s="203"/>
      <c r="G88" s="210"/>
      <c r="H88" s="199"/>
      <c r="I88" s="200"/>
      <c r="J88" s="199"/>
      <c r="K88" s="193"/>
      <c r="L88" s="193"/>
      <c r="M88" s="199"/>
      <c r="N88" s="193"/>
      <c r="O88" s="199">
        <f t="shared" si="23"/>
        <v>47773.750999999931</v>
      </c>
      <c r="P88" s="199">
        <f t="shared" si="24"/>
        <v>736344.75100000016</v>
      </c>
      <c r="Q88" s="259"/>
    </row>
    <row r="89" spans="1:17" hidden="1" x14ac:dyDescent="0.15">
      <c r="A89" s="193"/>
      <c r="B89" s="193"/>
      <c r="C89" s="199"/>
      <c r="D89" s="204"/>
      <c r="E89" s="193"/>
      <c r="F89" s="203"/>
      <c r="G89" s="210"/>
      <c r="H89" s="199"/>
      <c r="I89" s="200"/>
      <c r="J89" s="199"/>
      <c r="K89" s="193"/>
      <c r="L89" s="193"/>
      <c r="M89" s="199"/>
      <c r="N89" s="193"/>
      <c r="O89" s="199">
        <f t="shared" si="23"/>
        <v>47773.750999999931</v>
      </c>
      <c r="P89" s="199">
        <f t="shared" si="24"/>
        <v>736344.75100000016</v>
      </c>
      <c r="Q89" s="259"/>
    </row>
    <row r="90" spans="1:17" s="214" customFormat="1" hidden="1" x14ac:dyDescent="0.15">
      <c r="A90" s="193"/>
      <c r="B90" s="193"/>
      <c r="C90" s="199"/>
      <c r="D90" s="204"/>
      <c r="E90" s="193"/>
      <c r="F90" s="193"/>
      <c r="G90" s="210"/>
      <c r="H90" s="199"/>
      <c r="I90" s="200"/>
      <c r="J90" s="199"/>
      <c r="K90" s="193"/>
      <c r="L90" s="193"/>
      <c r="M90" s="199"/>
      <c r="N90" s="193"/>
      <c r="O90" s="199">
        <f t="shared" si="23"/>
        <v>47773.750999999931</v>
      </c>
      <c r="P90" s="199">
        <f t="shared" si="24"/>
        <v>736344.75100000016</v>
      </c>
    </row>
    <row r="91" spans="1:17" s="214" customFormat="1" hidden="1" x14ac:dyDescent="0.15">
      <c r="A91" s="193"/>
      <c r="B91" s="193"/>
      <c r="C91" s="199"/>
      <c r="D91" s="204"/>
      <c r="E91" s="193"/>
      <c r="F91" s="193"/>
      <c r="G91" s="210"/>
      <c r="H91" s="199"/>
      <c r="I91" s="200"/>
      <c r="J91" s="199"/>
      <c r="K91" s="193"/>
      <c r="L91" s="193"/>
      <c r="M91" s="199"/>
      <c r="N91" s="193"/>
      <c r="O91" s="199">
        <f t="shared" si="23"/>
        <v>47773.750999999931</v>
      </c>
      <c r="P91" s="199">
        <f t="shared" si="24"/>
        <v>736344.75100000016</v>
      </c>
      <c r="Q91" s="260"/>
    </row>
    <row r="92" spans="1:17" s="214" customFormat="1" hidden="1" x14ac:dyDescent="0.15">
      <c r="A92" s="193"/>
      <c r="B92" s="198"/>
      <c r="C92" s="199"/>
      <c r="D92" s="200"/>
      <c r="E92" s="203"/>
      <c r="F92" s="203"/>
      <c r="G92" s="198"/>
      <c r="H92" s="199"/>
      <c r="I92" s="200"/>
      <c r="J92" s="199"/>
      <c r="K92" s="193"/>
      <c r="L92" s="193"/>
      <c r="M92" s="199"/>
      <c r="N92" s="193"/>
      <c r="O92" s="199">
        <f t="shared" si="23"/>
        <v>47773.750999999931</v>
      </c>
      <c r="P92" s="199">
        <f t="shared" si="24"/>
        <v>736344.75100000016</v>
      </c>
      <c r="Q92" s="260"/>
    </row>
    <row r="93" spans="1:17" s="214" customFormat="1" hidden="1" x14ac:dyDescent="0.15">
      <c r="A93" s="193"/>
      <c r="B93" s="198"/>
      <c r="C93" s="199"/>
      <c r="D93" s="200"/>
      <c r="E93" s="193"/>
      <c r="F93" s="205"/>
      <c r="G93" s="198"/>
      <c r="H93" s="199"/>
      <c r="I93" s="200"/>
      <c r="J93" s="199"/>
      <c r="K93" s="193"/>
      <c r="L93" s="193"/>
      <c r="M93" s="199"/>
      <c r="N93" s="193"/>
      <c r="O93" s="199">
        <f t="shared" si="23"/>
        <v>47773.750999999931</v>
      </c>
      <c r="P93" s="199">
        <f t="shared" si="24"/>
        <v>736344.75100000016</v>
      </c>
      <c r="Q93" s="260"/>
    </row>
    <row r="94" spans="1:17" s="214" customFormat="1" hidden="1" x14ac:dyDescent="0.15">
      <c r="A94" s="193"/>
      <c r="B94" s="198"/>
      <c r="C94" s="199"/>
      <c r="D94" s="200"/>
      <c r="E94" s="193"/>
      <c r="F94" s="205"/>
      <c r="G94" s="198"/>
      <c r="H94" s="199"/>
      <c r="I94" s="204"/>
      <c r="J94" s="199"/>
      <c r="K94" s="193"/>
      <c r="L94" s="193"/>
      <c r="M94" s="199"/>
      <c r="N94" s="193"/>
      <c r="O94" s="199">
        <f t="shared" si="23"/>
        <v>47773.750999999931</v>
      </c>
      <c r="P94" s="199">
        <f t="shared" si="24"/>
        <v>736344.75100000016</v>
      </c>
    </row>
    <row r="95" spans="1:17" s="214" customFormat="1" hidden="1" x14ac:dyDescent="0.15">
      <c r="A95" s="193"/>
      <c r="B95" s="198"/>
      <c r="C95" s="199"/>
      <c r="D95" s="200"/>
      <c r="E95" s="193"/>
      <c r="F95" s="205"/>
      <c r="G95" s="198"/>
      <c r="H95" s="199"/>
      <c r="I95" s="200"/>
      <c r="J95" s="199"/>
      <c r="K95" s="193"/>
      <c r="L95" s="193"/>
      <c r="M95" s="199"/>
      <c r="N95" s="193"/>
      <c r="O95" s="199">
        <f t="shared" si="23"/>
        <v>47773.750999999931</v>
      </c>
      <c r="P95" s="199">
        <f t="shared" si="24"/>
        <v>736344.75100000016</v>
      </c>
    </row>
    <row r="96" spans="1:17" s="214" customFormat="1" hidden="1" x14ac:dyDescent="0.15">
      <c r="A96" s="193"/>
      <c r="B96" s="198"/>
      <c r="C96" s="199"/>
      <c r="D96" s="200"/>
      <c r="E96" s="193"/>
      <c r="F96" s="205"/>
      <c r="G96" s="198"/>
      <c r="H96" s="199"/>
      <c r="I96" s="200"/>
      <c r="J96" s="199"/>
      <c r="K96" s="193"/>
      <c r="L96" s="193"/>
      <c r="M96" s="199"/>
      <c r="N96" s="193"/>
      <c r="O96" s="199">
        <f t="shared" si="23"/>
        <v>47773.750999999931</v>
      </c>
      <c r="P96" s="199">
        <f t="shared" si="24"/>
        <v>736344.75100000016</v>
      </c>
    </row>
    <row r="97" spans="1:16" s="214" customFormat="1" hidden="1" x14ac:dyDescent="0.15">
      <c r="A97" s="193"/>
      <c r="B97" s="198"/>
      <c r="C97" s="199"/>
      <c r="D97" s="204"/>
      <c r="E97" s="193"/>
      <c r="F97" s="205"/>
      <c r="G97" s="198"/>
      <c r="H97" s="199"/>
      <c r="I97" s="204"/>
      <c r="J97" s="199"/>
      <c r="K97" s="207"/>
      <c r="L97" s="193"/>
      <c r="M97" s="199"/>
      <c r="N97" s="193"/>
      <c r="O97" s="199">
        <f t="shared" si="23"/>
        <v>47773.750999999931</v>
      </c>
      <c r="P97" s="199">
        <f t="shared" si="24"/>
        <v>736344.75100000016</v>
      </c>
    </row>
    <row r="98" spans="1:16" s="214" customFormat="1" hidden="1" x14ac:dyDescent="0.15">
      <c r="A98" s="193"/>
      <c r="B98" s="193"/>
      <c r="C98" s="199"/>
      <c r="D98" s="204"/>
      <c r="E98" s="193"/>
      <c r="F98" s="203"/>
      <c r="G98" s="210"/>
      <c r="H98" s="199"/>
      <c r="I98" s="204"/>
      <c r="J98" s="199"/>
      <c r="K98" s="193"/>
      <c r="L98" s="193"/>
      <c r="M98" s="199"/>
      <c r="N98" s="193"/>
      <c r="O98" s="199">
        <f t="shared" si="23"/>
        <v>47773.750999999931</v>
      </c>
      <c r="P98" s="199">
        <f t="shared" si="24"/>
        <v>736344.75100000016</v>
      </c>
    </row>
    <row r="99" spans="1:16" s="214" customFormat="1" hidden="1" x14ac:dyDescent="0.15">
      <c r="A99" s="193"/>
      <c r="B99" s="193"/>
      <c r="C99" s="199"/>
      <c r="D99" s="200"/>
      <c r="E99" s="193"/>
      <c r="F99" s="205"/>
      <c r="G99" s="198"/>
      <c r="H99" s="199"/>
      <c r="I99" s="204"/>
      <c r="J99" s="199"/>
      <c r="K99" s="193"/>
      <c r="L99" s="193"/>
      <c r="M99" s="199"/>
      <c r="N99" s="193"/>
      <c r="O99" s="199">
        <f t="shared" si="23"/>
        <v>47773.750999999931</v>
      </c>
      <c r="P99" s="199">
        <f t="shared" si="24"/>
        <v>736344.75100000016</v>
      </c>
    </row>
    <row r="100" spans="1:16" s="214" customFormat="1" hidden="1" x14ac:dyDescent="0.15">
      <c r="A100" s="193"/>
      <c r="B100" s="193"/>
      <c r="C100" s="199"/>
      <c r="D100" s="204"/>
      <c r="E100" s="193"/>
      <c r="F100" s="193"/>
      <c r="G100" s="210"/>
      <c r="H100" s="199"/>
      <c r="I100" s="204"/>
      <c r="J100" s="199"/>
      <c r="K100" s="193"/>
      <c r="L100" s="193"/>
      <c r="M100" s="199"/>
      <c r="N100" s="193"/>
      <c r="O100" s="199">
        <f t="shared" si="23"/>
        <v>47773.750999999931</v>
      </c>
      <c r="P100" s="199">
        <f t="shared" si="24"/>
        <v>736344.75100000016</v>
      </c>
    </row>
    <row r="101" spans="1:16" s="214" customFormat="1" hidden="1" x14ac:dyDescent="0.15">
      <c r="A101" s="193"/>
      <c r="B101" s="193"/>
      <c r="C101" s="199"/>
      <c r="D101" s="204"/>
      <c r="E101" s="193"/>
      <c r="F101" s="203"/>
      <c r="G101" s="210"/>
      <c r="H101" s="199"/>
      <c r="I101" s="204"/>
      <c r="J101" s="199"/>
      <c r="K101" s="193"/>
      <c r="L101" s="193"/>
      <c r="M101" s="199"/>
      <c r="N101" s="193"/>
      <c r="O101" s="199">
        <f t="shared" si="23"/>
        <v>47773.750999999931</v>
      </c>
      <c r="P101" s="199">
        <f t="shared" si="24"/>
        <v>736344.75100000016</v>
      </c>
    </row>
    <row r="102" spans="1:16" s="214" customFormat="1" hidden="1" x14ac:dyDescent="0.15">
      <c r="A102" s="193"/>
      <c r="B102" s="193"/>
      <c r="C102" s="199"/>
      <c r="D102" s="204"/>
      <c r="E102" s="193"/>
      <c r="F102" s="193"/>
      <c r="G102" s="198"/>
      <c r="H102" s="199"/>
      <c r="I102" s="204"/>
      <c r="J102" s="199"/>
      <c r="K102" s="193"/>
      <c r="L102" s="193"/>
      <c r="M102" s="199"/>
      <c r="N102" s="193"/>
      <c r="O102" s="199">
        <f t="shared" si="23"/>
        <v>47773.750999999931</v>
      </c>
      <c r="P102" s="199">
        <f t="shared" si="24"/>
        <v>736344.75100000016</v>
      </c>
    </row>
    <row r="103" spans="1:16" s="214" customFormat="1" hidden="1" x14ac:dyDescent="0.15">
      <c r="A103" s="193"/>
      <c r="B103" s="193"/>
      <c r="C103" s="199"/>
      <c r="D103" s="200"/>
      <c r="E103" s="193"/>
      <c r="F103" s="193"/>
      <c r="G103" s="198"/>
      <c r="H103" s="199"/>
      <c r="I103" s="204"/>
      <c r="J103" s="199"/>
      <c r="K103" s="193"/>
      <c r="L103" s="193"/>
      <c r="M103" s="199"/>
      <c r="N103" s="193"/>
      <c r="O103" s="199">
        <f t="shared" si="23"/>
        <v>47773.750999999931</v>
      </c>
      <c r="P103" s="199">
        <f t="shared" si="24"/>
        <v>736344.75100000016</v>
      </c>
    </row>
    <row r="104" spans="1:16" s="214" customFormat="1" hidden="1" x14ac:dyDescent="0.15">
      <c r="A104" s="193"/>
      <c r="B104" s="193"/>
      <c r="C104" s="199"/>
      <c r="D104" s="204"/>
      <c r="E104" s="193"/>
      <c r="F104" s="203"/>
      <c r="G104" s="215"/>
      <c r="H104" s="199"/>
      <c r="I104" s="204"/>
      <c r="J104" s="199"/>
      <c r="K104" s="193"/>
      <c r="L104" s="193"/>
      <c r="M104" s="199"/>
      <c r="N104" s="193"/>
      <c r="O104" s="199">
        <f t="shared" si="23"/>
        <v>47773.750999999931</v>
      </c>
      <c r="P104" s="199">
        <f t="shared" si="24"/>
        <v>736344.75100000016</v>
      </c>
    </row>
    <row r="105" spans="1:16" s="214" customFormat="1" hidden="1" x14ac:dyDescent="0.15">
      <c r="A105" s="193"/>
      <c r="B105" s="193"/>
      <c r="C105" s="199"/>
      <c r="D105" s="200"/>
      <c r="E105" s="193"/>
      <c r="F105" s="193"/>
      <c r="G105" s="198"/>
      <c r="H105" s="199"/>
      <c r="I105" s="204"/>
      <c r="J105" s="199"/>
      <c r="K105" s="207"/>
      <c r="L105" s="193"/>
      <c r="M105" s="199"/>
      <c r="N105" s="193"/>
      <c r="O105" s="199">
        <f t="shared" si="23"/>
        <v>47773.750999999931</v>
      </c>
      <c r="P105" s="199">
        <f t="shared" si="24"/>
        <v>736344.75100000016</v>
      </c>
    </row>
    <row r="106" spans="1:16" s="214" customFormat="1" hidden="1" x14ac:dyDescent="0.15">
      <c r="A106" s="193"/>
      <c r="B106" s="193"/>
      <c r="C106" s="199"/>
      <c r="D106" s="204"/>
      <c r="E106" s="193"/>
      <c r="F106" s="193"/>
      <c r="G106" s="198"/>
      <c r="H106" s="199"/>
      <c r="I106" s="204"/>
      <c r="J106" s="199"/>
      <c r="K106" s="193"/>
      <c r="L106" s="193"/>
      <c r="M106" s="199"/>
      <c r="N106" s="193"/>
      <c r="O106" s="199">
        <f t="shared" si="23"/>
        <v>47773.750999999931</v>
      </c>
      <c r="P106" s="199">
        <f t="shared" si="24"/>
        <v>736344.75100000016</v>
      </c>
    </row>
    <row r="107" spans="1:16" s="214" customFormat="1" hidden="1" x14ac:dyDescent="0.15">
      <c r="A107" s="193"/>
      <c r="B107" s="193"/>
      <c r="C107" s="199"/>
      <c r="D107" s="204"/>
      <c r="E107" s="193"/>
      <c r="F107" s="193"/>
      <c r="G107" s="198"/>
      <c r="H107" s="199"/>
      <c r="I107" s="204"/>
      <c r="J107" s="199"/>
      <c r="K107" s="193"/>
      <c r="L107" s="193"/>
      <c r="M107" s="199"/>
      <c r="N107" s="193"/>
      <c r="O107" s="199">
        <f t="shared" si="23"/>
        <v>47773.750999999931</v>
      </c>
      <c r="P107" s="199">
        <f t="shared" si="24"/>
        <v>736344.75100000016</v>
      </c>
    </row>
    <row r="108" spans="1:16" s="214" customFormat="1" hidden="1" x14ac:dyDescent="0.15">
      <c r="A108" s="193"/>
      <c r="B108" s="193"/>
      <c r="C108" s="199"/>
      <c r="D108" s="200"/>
      <c r="E108" s="193"/>
      <c r="F108" s="193"/>
      <c r="G108" s="198"/>
      <c r="H108" s="199"/>
      <c r="I108" s="204"/>
      <c r="J108" s="199"/>
      <c r="K108" s="207"/>
      <c r="L108" s="193"/>
      <c r="M108" s="199"/>
      <c r="N108" s="193"/>
      <c r="O108" s="199">
        <f t="shared" si="23"/>
        <v>47773.750999999931</v>
      </c>
      <c r="P108" s="199">
        <f t="shared" si="24"/>
        <v>736344.75100000016</v>
      </c>
    </row>
    <row r="109" spans="1:16" s="214" customFormat="1" hidden="1" x14ac:dyDescent="0.15">
      <c r="A109" s="193"/>
      <c r="B109" s="193"/>
      <c r="C109" s="199"/>
      <c r="D109" s="204"/>
      <c r="E109" s="193"/>
      <c r="F109" s="203"/>
      <c r="G109" s="210"/>
      <c r="H109" s="199"/>
      <c r="I109" s="204"/>
      <c r="J109" s="199"/>
      <c r="K109" s="193"/>
      <c r="L109" s="193"/>
      <c r="M109" s="199"/>
      <c r="N109" s="193"/>
      <c r="O109" s="199">
        <f t="shared" si="23"/>
        <v>47773.750999999931</v>
      </c>
      <c r="P109" s="199">
        <f t="shared" si="24"/>
        <v>736344.75100000016</v>
      </c>
    </row>
    <row r="110" spans="1:16" s="214" customFormat="1" hidden="1" x14ac:dyDescent="0.15">
      <c r="A110" s="193"/>
      <c r="B110" s="193"/>
      <c r="C110" s="199"/>
      <c r="D110" s="204"/>
      <c r="E110" s="193"/>
      <c r="F110" s="193"/>
      <c r="G110" s="198"/>
      <c r="H110" s="199"/>
      <c r="I110" s="204"/>
      <c r="J110" s="199"/>
      <c r="K110" s="205"/>
      <c r="L110" s="193"/>
      <c r="M110" s="199"/>
      <c r="N110" s="193"/>
      <c r="O110" s="199">
        <f t="shared" si="23"/>
        <v>47773.750999999931</v>
      </c>
      <c r="P110" s="199">
        <f t="shared" si="24"/>
        <v>736344.75100000016</v>
      </c>
    </row>
    <row r="111" spans="1:16" s="214" customFormat="1" hidden="1" x14ac:dyDescent="0.15">
      <c r="A111" s="193"/>
      <c r="B111" s="193"/>
      <c r="C111" s="199"/>
      <c r="D111" s="204"/>
      <c r="E111" s="193"/>
      <c r="F111" s="193"/>
      <c r="G111" s="198"/>
      <c r="H111" s="199"/>
      <c r="I111" s="204"/>
      <c r="J111" s="199"/>
      <c r="K111" s="205"/>
      <c r="L111" s="193"/>
      <c r="M111" s="199"/>
      <c r="N111" s="193"/>
      <c r="O111" s="199">
        <f t="shared" si="23"/>
        <v>47773.750999999931</v>
      </c>
      <c r="P111" s="199">
        <f t="shared" si="24"/>
        <v>736344.75100000016</v>
      </c>
    </row>
    <row r="112" spans="1:16" s="214" customFormat="1" hidden="1" x14ac:dyDescent="0.15">
      <c r="A112" s="193"/>
      <c r="B112" s="193"/>
      <c r="C112" s="199"/>
      <c r="D112" s="204"/>
      <c r="E112" s="193"/>
      <c r="F112" s="193"/>
      <c r="G112" s="198"/>
      <c r="H112" s="199"/>
      <c r="I112" s="204"/>
      <c r="J112" s="199"/>
      <c r="K112" s="193"/>
      <c r="L112" s="193"/>
      <c r="M112" s="199"/>
      <c r="N112" s="193"/>
      <c r="O112" s="199">
        <f t="shared" si="23"/>
        <v>47773.750999999931</v>
      </c>
      <c r="P112" s="199">
        <f t="shared" si="24"/>
        <v>736344.75100000016</v>
      </c>
    </row>
    <row r="113" spans="1:16" s="214" customFormat="1" hidden="1" x14ac:dyDescent="0.15">
      <c r="A113" s="193"/>
      <c r="B113" s="193"/>
      <c r="C113" s="199"/>
      <c r="D113" s="204"/>
      <c r="E113" s="193"/>
      <c r="F113" s="205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23"/>
        <v>47773.750999999931</v>
      </c>
      <c r="P113" s="199">
        <f t="shared" si="24"/>
        <v>736344.75100000016</v>
      </c>
    </row>
    <row r="114" spans="1:16" s="214" customFormat="1" hidden="1" x14ac:dyDescent="0.15">
      <c r="A114" s="193"/>
      <c r="B114" s="193"/>
      <c r="C114" s="199"/>
      <c r="D114" s="200"/>
      <c r="E114" s="193"/>
      <c r="F114" s="205"/>
      <c r="G114" s="198"/>
      <c r="H114" s="199"/>
      <c r="I114" s="204"/>
      <c r="J114" s="199"/>
      <c r="K114" s="193"/>
      <c r="L114" s="193"/>
      <c r="M114" s="199"/>
      <c r="N114" s="193"/>
      <c r="O114" s="199">
        <f t="shared" si="23"/>
        <v>47773.750999999931</v>
      </c>
      <c r="P114" s="199">
        <f t="shared" si="24"/>
        <v>736344.75100000016</v>
      </c>
    </row>
    <row r="115" spans="1:16" s="214" customFormat="1" hidden="1" x14ac:dyDescent="0.15">
      <c r="A115" s="193"/>
      <c r="B115" s="193"/>
      <c r="C115" s="199"/>
      <c r="D115" s="204"/>
      <c r="E115" s="193"/>
      <c r="F115" s="203"/>
      <c r="G115" s="198"/>
      <c r="H115" s="199"/>
      <c r="I115" s="204"/>
      <c r="J115" s="199"/>
      <c r="K115" s="193"/>
      <c r="L115" s="193"/>
      <c r="M115" s="199"/>
      <c r="N115" s="193"/>
      <c r="O115" s="199">
        <f t="shared" si="23"/>
        <v>47773.750999999931</v>
      </c>
      <c r="P115" s="199">
        <f t="shared" si="24"/>
        <v>736344.75100000016</v>
      </c>
    </row>
    <row r="116" spans="1:16" s="214" customFormat="1" hidden="1" x14ac:dyDescent="0.15">
      <c r="A116" s="193"/>
      <c r="B116" s="193"/>
      <c r="C116" s="199"/>
      <c r="D116" s="204"/>
      <c r="E116" s="193"/>
      <c r="F116" s="193"/>
      <c r="G116" s="198"/>
      <c r="H116" s="199"/>
      <c r="I116" s="204"/>
      <c r="J116" s="199"/>
      <c r="K116" s="193"/>
      <c r="L116" s="193"/>
      <c r="M116" s="199"/>
      <c r="N116" s="193"/>
      <c r="O116" s="199">
        <f t="shared" si="23"/>
        <v>47773.750999999931</v>
      </c>
      <c r="P116" s="199">
        <f t="shared" si="24"/>
        <v>736344.75100000016</v>
      </c>
    </row>
    <row r="117" spans="1:16" s="214" customFormat="1" hidden="1" x14ac:dyDescent="0.15">
      <c r="A117" s="193"/>
      <c r="B117" s="193"/>
      <c r="C117" s="199"/>
      <c r="D117" s="200"/>
      <c r="E117" s="193"/>
      <c r="F117" s="193"/>
      <c r="G117" s="198"/>
      <c r="H117" s="199"/>
      <c r="I117" s="204"/>
      <c r="J117" s="199"/>
      <c r="K117" s="193"/>
      <c r="L117" s="193"/>
      <c r="M117" s="199"/>
      <c r="N117" s="193"/>
      <c r="O117" s="199">
        <f t="shared" si="23"/>
        <v>47773.750999999931</v>
      </c>
      <c r="P117" s="199">
        <f t="shared" si="24"/>
        <v>736344.75100000016</v>
      </c>
    </row>
    <row r="118" spans="1:16" s="214" customFormat="1" hidden="1" x14ac:dyDescent="0.15">
      <c r="A118" s="193"/>
      <c r="B118" s="193"/>
      <c r="C118" s="199"/>
      <c r="D118" s="200"/>
      <c r="E118" s="193"/>
      <c r="F118" s="203"/>
      <c r="G118" s="215"/>
      <c r="H118" s="199"/>
      <c r="I118" s="204"/>
      <c r="J118" s="199"/>
      <c r="K118" s="193"/>
      <c r="L118" s="193"/>
      <c r="M118" s="199"/>
      <c r="N118" s="193"/>
      <c r="O118" s="199">
        <f t="shared" si="23"/>
        <v>47773.750999999931</v>
      </c>
      <c r="P118" s="199">
        <f t="shared" si="24"/>
        <v>736344.75100000016</v>
      </c>
    </row>
    <row r="119" spans="1:16" s="214" customFormat="1" hidden="1" x14ac:dyDescent="0.15">
      <c r="A119" s="193"/>
      <c r="B119" s="193"/>
      <c r="C119" s="199"/>
      <c r="D119" s="200"/>
      <c r="E119" s="193"/>
      <c r="F119" s="203"/>
      <c r="G119" s="215"/>
      <c r="H119" s="199"/>
      <c r="I119" s="200"/>
      <c r="J119" s="199"/>
      <c r="K119" s="193"/>
      <c r="L119" s="193"/>
      <c r="M119" s="199"/>
      <c r="N119" s="193"/>
      <c r="O119" s="199">
        <f t="shared" si="23"/>
        <v>47773.750999999931</v>
      </c>
      <c r="P119" s="199">
        <f t="shared" si="24"/>
        <v>736344.75100000016</v>
      </c>
    </row>
    <row r="120" spans="1:16" hidden="1" x14ac:dyDescent="0.15">
      <c r="A120" s="193"/>
      <c r="B120" s="193"/>
      <c r="C120" s="199"/>
      <c r="D120" s="204"/>
      <c r="E120" s="193"/>
      <c r="F120" s="205"/>
      <c r="G120" s="198"/>
      <c r="H120" s="199"/>
      <c r="I120" s="204"/>
      <c r="J120" s="199"/>
      <c r="K120" s="193"/>
      <c r="L120" s="193"/>
      <c r="M120" s="199"/>
      <c r="N120" s="193"/>
      <c r="O120" s="199">
        <f t="shared" si="23"/>
        <v>47773.750999999931</v>
      </c>
      <c r="P120" s="199">
        <f t="shared" si="24"/>
        <v>736344.75100000016</v>
      </c>
    </row>
    <row r="121" spans="1:16" hidden="1" x14ac:dyDescent="0.15">
      <c r="A121" s="193"/>
      <c r="B121" s="193"/>
      <c r="C121" s="199"/>
      <c r="D121" s="204"/>
      <c r="E121" s="193"/>
      <c r="F121" s="205"/>
      <c r="G121" s="198"/>
      <c r="H121" s="199"/>
      <c r="I121" s="204"/>
      <c r="J121" s="199"/>
      <c r="K121" s="193"/>
      <c r="L121" s="193"/>
      <c r="M121" s="199"/>
      <c r="N121" s="193"/>
      <c r="O121" s="199">
        <f t="shared" si="23"/>
        <v>47773.750999999931</v>
      </c>
      <c r="P121" s="199">
        <f t="shared" si="24"/>
        <v>736344.75100000016</v>
      </c>
    </row>
    <row r="122" spans="1:16" hidden="1" x14ac:dyDescent="0.15">
      <c r="A122" s="193"/>
      <c r="B122" s="193"/>
      <c r="C122" s="199"/>
      <c r="D122" s="204"/>
      <c r="E122" s="193"/>
      <c r="F122" s="203"/>
      <c r="G122" s="198"/>
      <c r="H122" s="199"/>
      <c r="I122" s="204"/>
      <c r="J122" s="199"/>
      <c r="K122" s="193"/>
      <c r="L122" s="193"/>
      <c r="M122" s="199"/>
      <c r="N122" s="193"/>
      <c r="O122" s="199">
        <f t="shared" si="23"/>
        <v>47773.750999999931</v>
      </c>
      <c r="P122" s="199">
        <f t="shared" si="24"/>
        <v>736344.75100000016</v>
      </c>
    </row>
    <row r="123" spans="1:16" hidden="1" x14ac:dyDescent="0.15">
      <c r="A123" s="193"/>
      <c r="B123" s="193"/>
      <c r="C123" s="199"/>
      <c r="D123" s="200"/>
      <c r="E123" s="193"/>
      <c r="F123" s="193"/>
      <c r="G123" s="210"/>
      <c r="H123" s="199"/>
      <c r="I123" s="204"/>
      <c r="J123" s="199"/>
      <c r="K123" s="193"/>
      <c r="L123" s="193"/>
      <c r="M123" s="199"/>
      <c r="N123" s="193"/>
      <c r="O123" s="199">
        <f t="shared" si="23"/>
        <v>47773.750999999931</v>
      </c>
      <c r="P123" s="199">
        <f t="shared" si="24"/>
        <v>736344.75100000016</v>
      </c>
    </row>
    <row r="124" spans="1:16" hidden="1" x14ac:dyDescent="0.15">
      <c r="A124" s="193"/>
      <c r="B124" s="193"/>
      <c r="C124" s="199"/>
      <c r="D124" s="204"/>
      <c r="E124" s="193"/>
      <c r="F124" s="193"/>
      <c r="G124" s="210"/>
      <c r="H124" s="199"/>
      <c r="I124" s="204"/>
      <c r="J124" s="199"/>
      <c r="K124" s="193"/>
      <c r="L124" s="193"/>
      <c r="M124" s="199"/>
      <c r="N124" s="193"/>
      <c r="O124" s="199">
        <f t="shared" si="23"/>
        <v>47773.750999999931</v>
      </c>
      <c r="P124" s="199">
        <f t="shared" si="24"/>
        <v>736344.75100000016</v>
      </c>
    </row>
    <row r="125" spans="1:16" hidden="1" x14ac:dyDescent="0.15">
      <c r="A125" s="193"/>
      <c r="B125" s="193"/>
      <c r="C125" s="199"/>
      <c r="D125" s="200"/>
      <c r="E125" s="193"/>
      <c r="F125" s="203"/>
      <c r="G125" s="198"/>
      <c r="H125" s="199"/>
      <c r="I125" s="204"/>
      <c r="J125" s="199"/>
      <c r="K125" s="193"/>
      <c r="L125" s="193"/>
      <c r="M125" s="199"/>
      <c r="N125" s="193"/>
      <c r="O125" s="199">
        <f t="shared" si="23"/>
        <v>47773.750999999931</v>
      </c>
      <c r="P125" s="199">
        <f t="shared" si="24"/>
        <v>736344.75100000016</v>
      </c>
    </row>
    <row r="126" spans="1:16" hidden="1" x14ac:dyDescent="0.15">
      <c r="A126" s="193"/>
      <c r="B126" s="193"/>
      <c r="C126" s="199"/>
      <c r="D126" s="204"/>
      <c r="E126" s="193"/>
      <c r="F126" s="193"/>
      <c r="G126" s="210"/>
      <c r="H126" s="199"/>
      <c r="I126" s="204"/>
      <c r="J126" s="199"/>
      <c r="K126" s="211"/>
      <c r="L126" s="193"/>
      <c r="M126" s="199"/>
      <c r="N126" s="193"/>
      <c r="O126" s="199">
        <f t="shared" si="23"/>
        <v>47773.750999999931</v>
      </c>
      <c r="P126" s="199">
        <f t="shared" si="24"/>
        <v>736344.75100000016</v>
      </c>
    </row>
    <row r="127" spans="1:16" hidden="1" x14ac:dyDescent="0.15">
      <c r="A127" s="193"/>
      <c r="B127" s="193"/>
      <c r="C127" s="199"/>
      <c r="D127" s="200"/>
      <c r="E127" s="193"/>
      <c r="F127" s="193"/>
      <c r="G127" s="216"/>
      <c r="H127" s="199"/>
      <c r="I127" s="204"/>
      <c r="J127" s="199"/>
      <c r="K127" s="193"/>
      <c r="L127" s="193"/>
      <c r="M127" s="199"/>
      <c r="N127" s="193"/>
      <c r="O127" s="199">
        <f t="shared" si="23"/>
        <v>47773.750999999931</v>
      </c>
      <c r="P127" s="199">
        <f t="shared" si="24"/>
        <v>736344.75100000016</v>
      </c>
    </row>
    <row r="128" spans="1:16" hidden="1" x14ac:dyDescent="0.15">
      <c r="A128" s="193"/>
      <c r="B128" s="193"/>
      <c r="C128" s="199"/>
      <c r="D128" s="204"/>
      <c r="E128" s="193"/>
      <c r="F128" s="203"/>
      <c r="G128" s="215"/>
      <c r="H128" s="199"/>
      <c r="I128" s="204"/>
      <c r="J128" s="199"/>
      <c r="K128" s="193"/>
      <c r="L128" s="193"/>
      <c r="M128" s="199"/>
      <c r="N128" s="193"/>
      <c r="O128" s="199">
        <f t="shared" si="23"/>
        <v>47773.750999999931</v>
      </c>
      <c r="P128" s="199">
        <f t="shared" si="24"/>
        <v>736344.75100000016</v>
      </c>
    </row>
    <row r="129" spans="1:16" hidden="1" x14ac:dyDescent="0.15">
      <c r="A129" s="193"/>
      <c r="B129" s="193"/>
      <c r="C129" s="199"/>
      <c r="D129" s="204"/>
      <c r="E129" s="193"/>
      <c r="F129" s="193"/>
      <c r="G129" s="210"/>
      <c r="H129" s="199"/>
      <c r="I129" s="204"/>
      <c r="J129" s="199"/>
      <c r="K129" s="193"/>
      <c r="L129" s="193"/>
      <c r="M129" s="199"/>
      <c r="N129" s="193"/>
      <c r="O129" s="199">
        <f t="shared" si="23"/>
        <v>47773.750999999931</v>
      </c>
      <c r="P129" s="199">
        <f t="shared" si="24"/>
        <v>736344.75100000016</v>
      </c>
    </row>
    <row r="130" spans="1:16" hidden="1" x14ac:dyDescent="0.15">
      <c r="A130" s="193"/>
      <c r="B130" s="193"/>
      <c r="C130" s="199"/>
      <c r="D130" s="204"/>
      <c r="E130" s="193"/>
      <c r="F130" s="193"/>
      <c r="G130" s="210"/>
      <c r="H130" s="199"/>
      <c r="I130" s="204"/>
      <c r="J130" s="199"/>
      <c r="K130" s="193"/>
      <c r="L130" s="193"/>
      <c r="M130" s="199"/>
      <c r="N130" s="193"/>
      <c r="O130" s="199">
        <f t="shared" si="23"/>
        <v>47773.750999999931</v>
      </c>
      <c r="P130" s="199">
        <f t="shared" si="24"/>
        <v>736344.75100000016</v>
      </c>
    </row>
    <row r="131" spans="1:16" hidden="1" x14ac:dyDescent="0.15">
      <c r="A131" s="193"/>
      <c r="B131" s="193"/>
      <c r="C131" s="199"/>
      <c r="D131" s="204"/>
      <c r="E131" s="193"/>
      <c r="F131" s="203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23"/>
        <v>47773.750999999931</v>
      </c>
      <c r="P131" s="199">
        <f t="shared" si="24"/>
        <v>736344.75100000016</v>
      </c>
    </row>
    <row r="132" spans="1:16" hidden="1" x14ac:dyDescent="0.15">
      <c r="A132" s="193"/>
      <c r="B132" s="193"/>
      <c r="C132" s="199"/>
      <c r="D132" s="200"/>
      <c r="E132" s="193"/>
      <c r="F132" s="193"/>
      <c r="G132" s="210"/>
      <c r="H132" s="199"/>
      <c r="I132" s="204"/>
      <c r="J132" s="199"/>
      <c r="K132" s="193"/>
      <c r="L132" s="193"/>
      <c r="M132" s="199"/>
      <c r="N132" s="193"/>
      <c r="O132" s="199">
        <f t="shared" si="23"/>
        <v>47773.750999999931</v>
      </c>
      <c r="P132" s="199">
        <f t="shared" si="24"/>
        <v>736344.75100000016</v>
      </c>
    </row>
    <row r="133" spans="1:16" hidden="1" x14ac:dyDescent="0.15">
      <c r="A133" s="193"/>
      <c r="B133" s="193"/>
      <c r="C133" s="199"/>
      <c r="D133" s="204"/>
      <c r="E133" s="193"/>
      <c r="F133" s="193"/>
      <c r="G133" s="210"/>
      <c r="H133" s="199"/>
      <c r="I133" s="204"/>
      <c r="J133" s="199"/>
      <c r="K133" s="211"/>
      <c r="L133" s="193"/>
      <c r="M133" s="199"/>
      <c r="N133" s="193"/>
      <c r="O133" s="199">
        <f t="shared" si="23"/>
        <v>47773.750999999931</v>
      </c>
      <c r="P133" s="199">
        <f t="shared" si="24"/>
        <v>736344.75100000016</v>
      </c>
    </row>
    <row r="134" spans="1:16" hidden="1" x14ac:dyDescent="0.15">
      <c r="A134" s="193"/>
      <c r="B134" s="193"/>
      <c r="C134" s="199"/>
      <c r="D134" s="204"/>
      <c r="E134" s="193"/>
      <c r="F134" s="193"/>
      <c r="G134" s="210"/>
      <c r="H134" s="199"/>
      <c r="I134" s="204"/>
      <c r="J134" s="199"/>
      <c r="K134" s="211"/>
      <c r="L134" s="193"/>
      <c r="M134" s="199"/>
      <c r="N134" s="193"/>
      <c r="O134" s="199">
        <f t="shared" si="23"/>
        <v>47773.750999999931</v>
      </c>
      <c r="P134" s="199">
        <f t="shared" si="24"/>
        <v>736344.75100000016</v>
      </c>
    </row>
    <row r="135" spans="1:16" hidden="1" x14ac:dyDescent="0.15">
      <c r="A135" s="193"/>
      <c r="B135" s="193"/>
      <c r="C135" s="199"/>
      <c r="D135" s="200"/>
      <c r="E135" s="193"/>
      <c r="F135" s="205"/>
      <c r="G135" s="198"/>
      <c r="H135" s="199"/>
      <c r="I135" s="204"/>
      <c r="J135" s="199"/>
      <c r="K135" s="193"/>
      <c r="L135" s="193"/>
      <c r="M135" s="199"/>
      <c r="N135" s="193"/>
      <c r="O135" s="199">
        <f t="shared" si="23"/>
        <v>47773.750999999931</v>
      </c>
      <c r="P135" s="199">
        <f t="shared" si="24"/>
        <v>736344.75100000016</v>
      </c>
    </row>
    <row r="136" spans="1:16" hidden="1" x14ac:dyDescent="0.15">
      <c r="A136" s="193"/>
      <c r="B136" s="193"/>
      <c r="C136" s="199"/>
      <c r="D136" s="204"/>
      <c r="E136" s="193"/>
      <c r="F136" s="205"/>
      <c r="G136" s="198"/>
      <c r="H136" s="199"/>
      <c r="I136" s="204"/>
      <c r="J136" s="199"/>
      <c r="K136" s="193"/>
      <c r="L136" s="193"/>
      <c r="M136" s="199"/>
      <c r="N136" s="193"/>
      <c r="O136" s="199">
        <f t="shared" si="23"/>
        <v>47773.750999999931</v>
      </c>
      <c r="P136" s="199">
        <f t="shared" si="24"/>
        <v>736344.75100000016</v>
      </c>
    </row>
    <row r="137" spans="1:16" hidden="1" x14ac:dyDescent="0.15">
      <c r="A137" s="193"/>
      <c r="B137" s="193"/>
      <c r="C137" s="199"/>
      <c r="D137" s="204"/>
      <c r="E137" s="193"/>
      <c r="F137" s="205"/>
      <c r="G137" s="198"/>
      <c r="H137" s="199"/>
      <c r="I137" s="204"/>
      <c r="J137" s="199"/>
      <c r="K137" s="193"/>
      <c r="L137" s="193"/>
      <c r="M137" s="199"/>
      <c r="N137" s="193"/>
      <c r="O137" s="199">
        <f t="shared" si="23"/>
        <v>47773.750999999931</v>
      </c>
      <c r="P137" s="199">
        <f t="shared" si="24"/>
        <v>736344.75100000016</v>
      </c>
    </row>
    <row r="138" spans="1:16" hidden="1" x14ac:dyDescent="0.15">
      <c r="A138" s="193"/>
      <c r="B138" s="193"/>
      <c r="C138" s="199"/>
      <c r="D138" s="204"/>
      <c r="E138" s="193"/>
      <c r="F138" s="205"/>
      <c r="G138" s="198"/>
      <c r="H138" s="199"/>
      <c r="I138" s="204"/>
      <c r="J138" s="199"/>
      <c r="K138" s="193"/>
      <c r="L138" s="193"/>
      <c r="M138" s="199"/>
      <c r="N138" s="193"/>
      <c r="O138" s="199">
        <f t="shared" si="23"/>
        <v>47773.750999999931</v>
      </c>
      <c r="P138" s="199">
        <f t="shared" si="24"/>
        <v>736344.75100000016</v>
      </c>
    </row>
    <row r="139" spans="1:16" hidden="1" x14ac:dyDescent="0.15">
      <c r="A139" s="193"/>
      <c r="B139" s="193"/>
      <c r="C139" s="199"/>
      <c r="D139" s="204"/>
      <c r="E139" s="193"/>
      <c r="F139" s="205"/>
      <c r="G139" s="198"/>
      <c r="H139" s="199"/>
      <c r="I139" s="200"/>
      <c r="J139" s="199"/>
      <c r="K139" s="193"/>
      <c r="L139" s="193"/>
      <c r="M139" s="199"/>
      <c r="N139" s="193"/>
      <c r="O139" s="199">
        <f t="shared" si="23"/>
        <v>47773.750999999931</v>
      </c>
      <c r="P139" s="199">
        <f t="shared" si="24"/>
        <v>736344.75100000016</v>
      </c>
    </row>
    <row r="140" spans="1:16" hidden="1" x14ac:dyDescent="0.15">
      <c r="A140" s="193"/>
      <c r="B140" s="193"/>
      <c r="C140" s="199"/>
      <c r="D140" s="204"/>
      <c r="E140" s="193"/>
      <c r="F140" s="205"/>
      <c r="G140" s="198"/>
      <c r="H140" s="199"/>
      <c r="I140" s="204"/>
      <c r="J140" s="199"/>
      <c r="K140" s="193"/>
      <c r="L140" s="193"/>
      <c r="M140" s="199"/>
      <c r="N140" s="193"/>
      <c r="O140" s="199">
        <f t="shared" si="23"/>
        <v>47773.750999999931</v>
      </c>
      <c r="P140" s="199">
        <f t="shared" si="24"/>
        <v>736344.75100000016</v>
      </c>
    </row>
    <row r="141" spans="1:16" hidden="1" x14ac:dyDescent="0.15">
      <c r="A141" s="193"/>
      <c r="B141" s="193"/>
      <c r="C141" s="199"/>
      <c r="D141" s="204"/>
      <c r="E141" s="193"/>
      <c r="F141" s="217"/>
      <c r="G141" s="198"/>
      <c r="H141" s="199"/>
      <c r="I141" s="204"/>
      <c r="J141" s="199"/>
      <c r="K141" s="193"/>
      <c r="L141" s="193"/>
      <c r="M141" s="199"/>
      <c r="N141" s="193"/>
      <c r="O141" s="199">
        <f t="shared" si="23"/>
        <v>47773.750999999931</v>
      </c>
      <c r="P141" s="199">
        <f t="shared" si="24"/>
        <v>736344.75100000016</v>
      </c>
    </row>
    <row r="142" spans="1:16" hidden="1" x14ac:dyDescent="0.15">
      <c r="A142" s="193"/>
      <c r="B142" s="193"/>
      <c r="C142" s="199"/>
      <c r="D142" s="204"/>
      <c r="E142" s="193"/>
      <c r="F142" s="217"/>
      <c r="G142" s="198"/>
      <c r="H142" s="199"/>
      <c r="I142" s="200"/>
      <c r="J142" s="199"/>
      <c r="K142" s="193"/>
      <c r="L142" s="193"/>
      <c r="M142" s="199"/>
      <c r="N142" s="193"/>
      <c r="O142" s="199">
        <f t="shared" si="23"/>
        <v>47773.750999999931</v>
      </c>
      <c r="P142" s="199">
        <f t="shared" si="24"/>
        <v>736344.75100000016</v>
      </c>
    </row>
    <row r="143" spans="1:16" hidden="1" x14ac:dyDescent="0.15">
      <c r="A143" s="193"/>
      <c r="B143" s="193"/>
      <c r="C143" s="199"/>
      <c r="D143" s="204"/>
      <c r="E143" s="193"/>
      <c r="F143" s="205"/>
      <c r="G143" s="198"/>
      <c r="H143" s="199"/>
      <c r="I143" s="204"/>
      <c r="J143" s="199"/>
      <c r="K143" s="193"/>
      <c r="L143" s="193"/>
      <c r="M143" s="199"/>
      <c r="N143" s="193"/>
      <c r="O143" s="199">
        <f t="shared" si="23"/>
        <v>47773.750999999931</v>
      </c>
      <c r="P143" s="199">
        <f t="shared" si="24"/>
        <v>736344.75100000016</v>
      </c>
    </row>
    <row r="144" spans="1:16" hidden="1" x14ac:dyDescent="0.15">
      <c r="A144" s="193"/>
      <c r="B144" s="193"/>
      <c r="C144" s="199"/>
      <c r="D144" s="200"/>
      <c r="E144" s="193"/>
      <c r="F144" s="203"/>
      <c r="G144" s="215"/>
      <c r="H144" s="199"/>
      <c r="I144" s="204"/>
      <c r="J144" s="199"/>
      <c r="K144" s="193"/>
      <c r="L144" s="193"/>
      <c r="M144" s="199"/>
      <c r="N144" s="193"/>
      <c r="O144" s="199">
        <f t="shared" si="23"/>
        <v>47773.750999999931</v>
      </c>
      <c r="P144" s="199">
        <f t="shared" si="24"/>
        <v>736344.75100000016</v>
      </c>
    </row>
    <row r="145" spans="1:16" hidden="1" x14ac:dyDescent="0.15">
      <c r="A145" s="193"/>
      <c r="B145" s="193"/>
      <c r="C145" s="199"/>
      <c r="D145" s="204"/>
      <c r="E145" s="193"/>
      <c r="F145" s="203"/>
      <c r="G145" s="215"/>
      <c r="H145" s="199"/>
      <c r="I145" s="204"/>
      <c r="J145" s="199"/>
      <c r="K145" s="193"/>
      <c r="L145" s="193"/>
      <c r="M145" s="199"/>
      <c r="N145" s="193"/>
      <c r="O145" s="199">
        <f t="shared" ref="O145:O185" si="25">+O144-J145-M145</f>
        <v>47773.750999999931</v>
      </c>
      <c r="P145" s="199">
        <f t="shared" ref="P145:P185" si="26">P144+H145-J145-M145</f>
        <v>736344.75100000016</v>
      </c>
    </row>
    <row r="146" spans="1:16" hidden="1" x14ac:dyDescent="0.15">
      <c r="A146" s="193"/>
      <c r="B146" s="193"/>
      <c r="C146" s="199"/>
      <c r="D146" s="204"/>
      <c r="E146" s="193"/>
      <c r="F146" s="203"/>
      <c r="G146" s="215"/>
      <c r="H146" s="199"/>
      <c r="I146" s="204"/>
      <c r="J146" s="199"/>
      <c r="K146" s="193"/>
      <c r="L146" s="193"/>
      <c r="M146" s="199"/>
      <c r="N146" s="193"/>
      <c r="O146" s="199">
        <f t="shared" si="25"/>
        <v>47773.750999999931</v>
      </c>
      <c r="P146" s="199">
        <f t="shared" si="26"/>
        <v>736344.75100000016</v>
      </c>
    </row>
    <row r="147" spans="1:16" hidden="1" x14ac:dyDescent="0.15">
      <c r="A147" s="193"/>
      <c r="B147" s="193"/>
      <c r="C147" s="199"/>
      <c r="D147" s="204"/>
      <c r="E147" s="193"/>
      <c r="F147" s="203"/>
      <c r="G147" s="215"/>
      <c r="H147" s="199"/>
      <c r="I147" s="204"/>
      <c r="J147" s="199"/>
      <c r="K147" s="193"/>
      <c r="L147" s="193"/>
      <c r="M147" s="199"/>
      <c r="N147" s="193"/>
      <c r="O147" s="199">
        <f t="shared" si="25"/>
        <v>47773.750999999931</v>
      </c>
      <c r="P147" s="199">
        <f t="shared" si="26"/>
        <v>736344.75100000016</v>
      </c>
    </row>
    <row r="148" spans="1:16" hidden="1" x14ac:dyDescent="0.15">
      <c r="A148" s="193"/>
      <c r="B148" s="193"/>
      <c r="C148" s="199"/>
      <c r="D148" s="204"/>
      <c r="E148" s="193"/>
      <c r="F148" s="193"/>
      <c r="G148" s="210"/>
      <c r="H148" s="199"/>
      <c r="I148" s="204"/>
      <c r="J148" s="199"/>
      <c r="K148" s="205"/>
      <c r="L148" s="193"/>
      <c r="M148" s="199"/>
      <c r="N148" s="193"/>
      <c r="O148" s="199">
        <f t="shared" si="25"/>
        <v>47773.750999999931</v>
      </c>
      <c r="P148" s="199">
        <f t="shared" si="26"/>
        <v>736344.75100000016</v>
      </c>
    </row>
    <row r="149" spans="1:16" hidden="1" x14ac:dyDescent="0.15">
      <c r="A149" s="193"/>
      <c r="B149" s="193"/>
      <c r="C149" s="199"/>
      <c r="D149" s="204"/>
      <c r="E149" s="193"/>
      <c r="F149" s="217"/>
      <c r="G149" s="218"/>
      <c r="H149" s="199"/>
      <c r="I149" s="204"/>
      <c r="J149" s="199"/>
      <c r="K149" s="193"/>
      <c r="L149" s="193"/>
      <c r="M149" s="199"/>
      <c r="N149" s="193"/>
      <c r="O149" s="199">
        <f t="shared" si="25"/>
        <v>47773.750999999931</v>
      </c>
      <c r="P149" s="199">
        <f t="shared" si="26"/>
        <v>736344.75100000016</v>
      </c>
    </row>
    <row r="150" spans="1:16" hidden="1" x14ac:dyDescent="0.15">
      <c r="A150" s="193"/>
      <c r="B150" s="193"/>
      <c r="C150" s="199"/>
      <c r="D150" s="204"/>
      <c r="E150" s="193"/>
      <c r="F150" s="193"/>
      <c r="G150" s="210"/>
      <c r="H150" s="199"/>
      <c r="I150" s="204"/>
      <c r="J150" s="199"/>
      <c r="K150" s="193"/>
      <c r="L150" s="193"/>
      <c r="M150" s="199"/>
      <c r="N150" s="193"/>
      <c r="O150" s="199">
        <f t="shared" si="25"/>
        <v>47773.750999999931</v>
      </c>
      <c r="P150" s="199">
        <f t="shared" si="26"/>
        <v>736344.75100000016</v>
      </c>
    </row>
    <row r="151" spans="1:16" hidden="1" x14ac:dyDescent="0.15">
      <c r="A151" s="193"/>
      <c r="B151" s="193"/>
      <c r="C151" s="199"/>
      <c r="D151" s="204"/>
      <c r="E151" s="193"/>
      <c r="F151" s="193"/>
      <c r="G151" s="210"/>
      <c r="H151" s="199"/>
      <c r="I151" s="204"/>
      <c r="J151" s="199"/>
      <c r="K151" s="193"/>
      <c r="L151" s="193"/>
      <c r="M151" s="199"/>
      <c r="N151" s="193"/>
      <c r="O151" s="199">
        <f t="shared" si="25"/>
        <v>47773.750999999931</v>
      </c>
      <c r="P151" s="199">
        <f t="shared" si="26"/>
        <v>736344.75100000016</v>
      </c>
    </row>
    <row r="152" spans="1:16" hidden="1" x14ac:dyDescent="0.15">
      <c r="A152" s="193"/>
      <c r="B152" s="193"/>
      <c r="C152" s="199"/>
      <c r="D152" s="204"/>
      <c r="E152" s="193"/>
      <c r="F152" s="193"/>
      <c r="G152" s="210"/>
      <c r="H152" s="199"/>
      <c r="I152" s="204"/>
      <c r="J152" s="199"/>
      <c r="K152" s="193"/>
      <c r="L152" s="193"/>
      <c r="M152" s="199"/>
      <c r="N152" s="193"/>
      <c r="O152" s="199">
        <f t="shared" si="25"/>
        <v>47773.750999999931</v>
      </c>
      <c r="P152" s="199">
        <f t="shared" si="26"/>
        <v>736344.75100000016</v>
      </c>
    </row>
    <row r="153" spans="1:16" hidden="1" x14ac:dyDescent="0.15">
      <c r="A153" s="193"/>
      <c r="B153" s="193"/>
      <c r="C153" s="199"/>
      <c r="D153" s="204"/>
      <c r="E153" s="193"/>
      <c r="F153" s="203"/>
      <c r="G153" s="218"/>
      <c r="H153" s="199"/>
      <c r="I153" s="204"/>
      <c r="J153" s="199"/>
      <c r="K153" s="193"/>
      <c r="L153" s="193"/>
      <c r="M153" s="199"/>
      <c r="N153" s="193"/>
      <c r="O153" s="199">
        <f t="shared" si="25"/>
        <v>47773.750999999931</v>
      </c>
      <c r="P153" s="199">
        <f t="shared" si="26"/>
        <v>736344.75100000016</v>
      </c>
    </row>
    <row r="154" spans="1:16" hidden="1" x14ac:dyDescent="0.15">
      <c r="A154" s="193"/>
      <c r="B154" s="193"/>
      <c r="C154" s="199"/>
      <c r="D154" s="204"/>
      <c r="E154" s="193"/>
      <c r="F154" s="205"/>
      <c r="G154" s="198"/>
      <c r="H154" s="199"/>
      <c r="I154" s="204"/>
      <c r="J154" s="199"/>
      <c r="K154" s="205"/>
      <c r="L154" s="193"/>
      <c r="M154" s="199"/>
      <c r="N154" s="193"/>
      <c r="O154" s="199">
        <f t="shared" si="25"/>
        <v>47773.750999999931</v>
      </c>
      <c r="P154" s="199">
        <f t="shared" si="26"/>
        <v>736344.75100000016</v>
      </c>
    </row>
    <row r="155" spans="1:16" hidden="1" x14ac:dyDescent="0.15">
      <c r="A155" s="193"/>
      <c r="B155" s="193"/>
      <c r="C155" s="199"/>
      <c r="D155" s="204"/>
      <c r="E155" s="193"/>
      <c r="F155" s="205"/>
      <c r="G155" s="198"/>
      <c r="H155" s="199"/>
      <c r="I155" s="204"/>
      <c r="J155" s="199"/>
      <c r="K155" s="193"/>
      <c r="L155" s="193"/>
      <c r="M155" s="199"/>
      <c r="N155" s="205"/>
      <c r="O155" s="199">
        <f t="shared" si="25"/>
        <v>47773.750999999931</v>
      </c>
      <c r="P155" s="199">
        <f t="shared" si="26"/>
        <v>736344.75100000016</v>
      </c>
    </row>
    <row r="156" spans="1:16" hidden="1" x14ac:dyDescent="0.15">
      <c r="A156" s="193"/>
      <c r="B156" s="193"/>
      <c r="C156" s="199"/>
      <c r="D156" s="204"/>
      <c r="E156" s="193"/>
      <c r="F156" s="217"/>
      <c r="G156" s="218"/>
      <c r="H156" s="199"/>
      <c r="I156" s="204"/>
      <c r="J156" s="199"/>
      <c r="K156" s="193"/>
      <c r="L156" s="193"/>
      <c r="M156" s="199"/>
      <c r="N156" s="193"/>
      <c r="O156" s="199">
        <f t="shared" si="25"/>
        <v>47773.750999999931</v>
      </c>
      <c r="P156" s="199">
        <f t="shared" si="26"/>
        <v>736344.75100000016</v>
      </c>
    </row>
    <row r="157" spans="1:16" hidden="1" x14ac:dyDescent="0.15">
      <c r="A157" s="193"/>
      <c r="B157" s="193"/>
      <c r="C157" s="199"/>
      <c r="D157" s="204"/>
      <c r="E157" s="193"/>
      <c r="F157" s="207"/>
      <c r="G157" s="198"/>
      <c r="H157" s="199"/>
      <c r="I157" s="204"/>
      <c r="J157" s="199"/>
      <c r="K157" s="203"/>
      <c r="L157" s="193"/>
      <c r="M157" s="199"/>
      <c r="N157" s="193"/>
      <c r="O157" s="199">
        <f t="shared" si="25"/>
        <v>47773.750999999931</v>
      </c>
      <c r="P157" s="199">
        <f t="shared" si="26"/>
        <v>736344.75100000016</v>
      </c>
    </row>
    <row r="158" spans="1:16" hidden="1" x14ac:dyDescent="0.15">
      <c r="A158" s="193"/>
      <c r="B158" s="193"/>
      <c r="C158" s="199"/>
      <c r="D158" s="204"/>
      <c r="E158" s="193"/>
      <c r="F158" s="207"/>
      <c r="G158" s="198"/>
      <c r="H158" s="199"/>
      <c r="I158" s="204"/>
      <c r="J158" s="199"/>
      <c r="K158" s="203"/>
      <c r="L158" s="193"/>
      <c r="M158" s="199"/>
      <c r="N158" s="203"/>
      <c r="O158" s="199">
        <f t="shared" si="25"/>
        <v>47773.750999999931</v>
      </c>
      <c r="P158" s="199">
        <f t="shared" si="26"/>
        <v>736344.75100000016</v>
      </c>
    </row>
    <row r="159" spans="1:16" hidden="1" x14ac:dyDescent="0.15">
      <c r="A159" s="193"/>
      <c r="B159" s="193"/>
      <c r="C159" s="199"/>
      <c r="D159" s="204"/>
      <c r="E159" s="193"/>
      <c r="F159" s="207"/>
      <c r="G159" s="198"/>
      <c r="H159" s="199"/>
      <c r="I159" s="204"/>
      <c r="J159" s="199"/>
      <c r="K159" s="203"/>
      <c r="L159" s="193"/>
      <c r="M159" s="199"/>
      <c r="N159" s="203"/>
      <c r="O159" s="199">
        <f t="shared" si="25"/>
        <v>47773.750999999931</v>
      </c>
      <c r="P159" s="199">
        <f t="shared" si="26"/>
        <v>736344.75100000016</v>
      </c>
    </row>
    <row r="160" spans="1:16" hidden="1" x14ac:dyDescent="0.15">
      <c r="A160" s="193"/>
      <c r="B160" s="193"/>
      <c r="C160" s="199"/>
      <c r="D160" s="204"/>
      <c r="E160" s="193"/>
      <c r="F160" s="207"/>
      <c r="G160" s="198"/>
      <c r="H160" s="199"/>
      <c r="I160" s="204"/>
      <c r="J160" s="199"/>
      <c r="K160" s="193"/>
      <c r="L160" s="193"/>
      <c r="M160" s="199"/>
      <c r="N160" s="203"/>
      <c r="O160" s="199">
        <f t="shared" si="25"/>
        <v>47773.750999999931</v>
      </c>
      <c r="P160" s="199">
        <f t="shared" si="26"/>
        <v>736344.75100000016</v>
      </c>
    </row>
    <row r="161" spans="1:16" hidden="1" x14ac:dyDescent="0.15">
      <c r="A161" s="193"/>
      <c r="B161" s="193"/>
      <c r="C161" s="199"/>
      <c r="D161" s="204"/>
      <c r="E161" s="193"/>
      <c r="F161" s="217"/>
      <c r="G161" s="218"/>
      <c r="H161" s="199"/>
      <c r="I161" s="204"/>
      <c r="J161" s="199"/>
      <c r="K161" s="203"/>
      <c r="L161" s="193"/>
      <c r="M161" s="199"/>
      <c r="N161" s="203"/>
      <c r="O161" s="199">
        <f t="shared" si="25"/>
        <v>47773.750999999931</v>
      </c>
      <c r="P161" s="199">
        <f t="shared" si="26"/>
        <v>736344.75100000016</v>
      </c>
    </row>
    <row r="162" spans="1:16" hidden="1" x14ac:dyDescent="0.15">
      <c r="A162" s="193"/>
      <c r="B162" s="193"/>
      <c r="C162" s="199"/>
      <c r="D162" s="204"/>
      <c r="E162" s="193"/>
      <c r="F162" s="193"/>
      <c r="G162" s="210"/>
      <c r="H162" s="199"/>
      <c r="I162" s="204"/>
      <c r="J162" s="199"/>
      <c r="K162" s="205"/>
      <c r="L162" s="193"/>
      <c r="M162" s="199"/>
      <c r="N162" s="203"/>
      <c r="O162" s="199">
        <f t="shared" si="25"/>
        <v>47773.750999999931</v>
      </c>
      <c r="P162" s="199">
        <f t="shared" si="26"/>
        <v>736344.75100000016</v>
      </c>
    </row>
    <row r="163" spans="1:16" hidden="1" x14ac:dyDescent="0.15">
      <c r="A163" s="193"/>
      <c r="B163" s="193"/>
      <c r="C163" s="199"/>
      <c r="D163" s="204"/>
      <c r="E163" s="193"/>
      <c r="F163" s="193"/>
      <c r="G163" s="210"/>
      <c r="H163" s="199"/>
      <c r="I163" s="204"/>
      <c r="J163" s="199"/>
      <c r="K163" s="205"/>
      <c r="L163" s="193"/>
      <c r="M163" s="199"/>
      <c r="N163" s="203"/>
      <c r="O163" s="199">
        <f t="shared" si="25"/>
        <v>47773.750999999931</v>
      </c>
      <c r="P163" s="199">
        <f t="shared" si="26"/>
        <v>736344.75100000016</v>
      </c>
    </row>
    <row r="164" spans="1:16" hidden="1" x14ac:dyDescent="0.15">
      <c r="A164" s="193"/>
      <c r="B164" s="193"/>
      <c r="C164" s="199"/>
      <c r="D164" s="204"/>
      <c r="E164" s="193"/>
      <c r="F164" s="205"/>
      <c r="G164" s="218"/>
      <c r="H164" s="199"/>
      <c r="I164" s="204"/>
      <c r="J164" s="199"/>
      <c r="K164" s="203"/>
      <c r="L164" s="193"/>
      <c r="M164" s="199"/>
      <c r="N164" s="203"/>
      <c r="O164" s="199">
        <f t="shared" si="25"/>
        <v>47773.750999999931</v>
      </c>
      <c r="P164" s="199">
        <f t="shared" si="26"/>
        <v>736344.75100000016</v>
      </c>
    </row>
    <row r="165" spans="1:16" hidden="1" x14ac:dyDescent="0.15">
      <c r="A165" s="193"/>
      <c r="B165" s="193"/>
      <c r="C165" s="199"/>
      <c r="D165" s="204"/>
      <c r="E165" s="193"/>
      <c r="F165" s="205"/>
      <c r="G165" s="198"/>
      <c r="H165" s="199"/>
      <c r="I165" s="204"/>
      <c r="J165" s="199"/>
      <c r="K165" s="193"/>
      <c r="L165" s="193"/>
      <c r="M165" s="199"/>
      <c r="N165" s="203"/>
      <c r="O165" s="199">
        <f t="shared" si="25"/>
        <v>47773.750999999931</v>
      </c>
      <c r="P165" s="199">
        <f t="shared" si="26"/>
        <v>736344.75100000016</v>
      </c>
    </row>
    <row r="166" spans="1:16" hidden="1" x14ac:dyDescent="0.15">
      <c r="A166" s="193"/>
      <c r="B166" s="193"/>
      <c r="C166" s="199"/>
      <c r="D166" s="204"/>
      <c r="E166" s="193"/>
      <c r="F166" s="205"/>
      <c r="G166" s="198"/>
      <c r="H166" s="199"/>
      <c r="I166" s="204"/>
      <c r="J166" s="199"/>
      <c r="K166" s="193"/>
      <c r="L166" s="193"/>
      <c r="M166" s="199"/>
      <c r="N166" s="193"/>
      <c r="O166" s="199">
        <f t="shared" si="25"/>
        <v>47773.750999999931</v>
      </c>
      <c r="P166" s="199">
        <f t="shared" si="26"/>
        <v>736344.75100000016</v>
      </c>
    </row>
    <row r="167" spans="1:16" hidden="1" x14ac:dyDescent="0.15">
      <c r="A167" s="193"/>
      <c r="B167" s="193"/>
      <c r="C167" s="199"/>
      <c r="D167" s="204"/>
      <c r="E167" s="193"/>
      <c r="F167" s="217"/>
      <c r="G167" s="218"/>
      <c r="H167" s="199"/>
      <c r="I167" s="204"/>
      <c r="J167" s="199"/>
      <c r="K167" s="203"/>
      <c r="L167" s="193"/>
      <c r="M167" s="199"/>
      <c r="N167" s="203"/>
      <c r="O167" s="199">
        <f t="shared" si="25"/>
        <v>47773.750999999931</v>
      </c>
      <c r="P167" s="199">
        <f t="shared" si="26"/>
        <v>736344.75100000016</v>
      </c>
    </row>
    <row r="168" spans="1:16" hidden="1" x14ac:dyDescent="0.15">
      <c r="A168" s="193"/>
      <c r="B168" s="193"/>
      <c r="C168" s="199"/>
      <c r="D168" s="204"/>
      <c r="E168" s="193"/>
      <c r="F168" s="217"/>
      <c r="G168" s="215"/>
      <c r="H168" s="199"/>
      <c r="I168" s="204"/>
      <c r="J168" s="199"/>
      <c r="K168" s="203"/>
      <c r="L168" s="193"/>
      <c r="M168" s="199"/>
      <c r="N168" s="203"/>
      <c r="O168" s="199">
        <f t="shared" si="25"/>
        <v>47773.750999999931</v>
      </c>
      <c r="P168" s="199">
        <f t="shared" si="26"/>
        <v>736344.75100000016</v>
      </c>
    </row>
    <row r="169" spans="1:16" hidden="1" x14ac:dyDescent="0.15">
      <c r="A169" s="193"/>
      <c r="B169" s="193"/>
      <c r="C169" s="199"/>
      <c r="D169" s="204"/>
      <c r="E169" s="193"/>
      <c r="F169" s="217"/>
      <c r="G169" s="215"/>
      <c r="H169" s="199"/>
      <c r="I169" s="204"/>
      <c r="J169" s="199"/>
      <c r="K169" s="193"/>
      <c r="L169" s="193"/>
      <c r="M169" s="199"/>
      <c r="N169" s="203"/>
      <c r="O169" s="199">
        <f t="shared" si="25"/>
        <v>47773.750999999931</v>
      </c>
      <c r="P169" s="199">
        <f t="shared" si="26"/>
        <v>736344.75100000016</v>
      </c>
    </row>
    <row r="170" spans="1:16" hidden="1" x14ac:dyDescent="0.15">
      <c r="A170" s="193"/>
      <c r="B170" s="193"/>
      <c r="C170" s="199"/>
      <c r="D170" s="204"/>
      <c r="E170" s="193"/>
      <c r="F170" s="217"/>
      <c r="G170" s="218"/>
      <c r="H170" s="199"/>
      <c r="I170" s="204"/>
      <c r="J170" s="199"/>
      <c r="K170" s="203"/>
      <c r="L170" s="193"/>
      <c r="M170" s="199"/>
      <c r="N170" s="203"/>
      <c r="O170" s="199">
        <f t="shared" si="25"/>
        <v>47773.750999999931</v>
      </c>
      <c r="P170" s="199">
        <f t="shared" si="26"/>
        <v>736344.75100000016</v>
      </c>
    </row>
    <row r="171" spans="1:16" hidden="1" x14ac:dyDescent="0.15">
      <c r="A171" s="193"/>
      <c r="B171" s="193"/>
      <c r="C171" s="199"/>
      <c r="D171" s="204"/>
      <c r="E171" s="193"/>
      <c r="F171" s="193"/>
      <c r="G171" s="198"/>
      <c r="H171" s="199"/>
      <c r="I171" s="204"/>
      <c r="J171" s="199"/>
      <c r="K171" s="193"/>
      <c r="L171" s="193"/>
      <c r="M171" s="199"/>
      <c r="N171" s="203"/>
      <c r="O171" s="199">
        <f t="shared" si="25"/>
        <v>47773.750999999931</v>
      </c>
      <c r="P171" s="199">
        <f t="shared" si="26"/>
        <v>736344.75100000016</v>
      </c>
    </row>
    <row r="172" spans="1:16" hidden="1" x14ac:dyDescent="0.15">
      <c r="A172" s="193"/>
      <c r="B172" s="193"/>
      <c r="C172" s="199"/>
      <c r="D172" s="204"/>
      <c r="E172" s="193"/>
      <c r="F172" s="193"/>
      <c r="G172" s="198"/>
      <c r="H172" s="199"/>
      <c r="I172" s="204"/>
      <c r="J172" s="199"/>
      <c r="K172" s="193"/>
      <c r="L172" s="193"/>
      <c r="M172" s="199"/>
      <c r="N172" s="203"/>
      <c r="O172" s="199">
        <f t="shared" si="25"/>
        <v>47773.750999999931</v>
      </c>
      <c r="P172" s="199">
        <f t="shared" si="26"/>
        <v>736344.75100000016</v>
      </c>
    </row>
    <row r="173" spans="1:16" hidden="1" x14ac:dyDescent="0.15">
      <c r="A173" s="193"/>
      <c r="B173" s="193"/>
      <c r="C173" s="199"/>
      <c r="D173" s="204"/>
      <c r="E173" s="193"/>
      <c r="F173" s="217"/>
      <c r="G173" s="218"/>
      <c r="H173" s="199"/>
      <c r="I173" s="204"/>
      <c r="J173" s="199"/>
      <c r="K173" s="203"/>
      <c r="L173" s="193"/>
      <c r="M173" s="199"/>
      <c r="N173" s="203"/>
      <c r="O173" s="199">
        <f t="shared" si="25"/>
        <v>47773.750999999931</v>
      </c>
      <c r="P173" s="199">
        <f t="shared" si="26"/>
        <v>736344.75100000016</v>
      </c>
    </row>
    <row r="174" spans="1:16" hidden="1" x14ac:dyDescent="0.15">
      <c r="A174" s="193"/>
      <c r="B174" s="193"/>
      <c r="C174" s="199"/>
      <c r="D174" s="204"/>
      <c r="E174" s="193"/>
      <c r="F174" s="217"/>
      <c r="G174" s="198"/>
      <c r="H174" s="199"/>
      <c r="I174" s="204"/>
      <c r="J174" s="199"/>
      <c r="K174" s="193"/>
      <c r="L174" s="193"/>
      <c r="M174" s="199"/>
      <c r="N174" s="203"/>
      <c r="O174" s="199">
        <f t="shared" si="25"/>
        <v>47773.750999999931</v>
      </c>
      <c r="P174" s="199">
        <f t="shared" si="26"/>
        <v>736344.75100000016</v>
      </c>
    </row>
    <row r="175" spans="1:16" hidden="1" x14ac:dyDescent="0.15">
      <c r="A175" s="193"/>
      <c r="B175" s="193"/>
      <c r="C175" s="199"/>
      <c r="D175" s="204"/>
      <c r="E175" s="193"/>
      <c r="F175" s="217"/>
      <c r="G175" s="198"/>
      <c r="H175" s="199"/>
      <c r="I175" s="204"/>
      <c r="J175" s="199"/>
      <c r="K175" s="193"/>
      <c r="L175" s="193"/>
      <c r="M175" s="199"/>
      <c r="N175" s="203"/>
      <c r="O175" s="199">
        <f t="shared" si="25"/>
        <v>47773.750999999931</v>
      </c>
      <c r="P175" s="199">
        <f t="shared" si="26"/>
        <v>736344.75100000016</v>
      </c>
    </row>
    <row r="176" spans="1:16" hidden="1" x14ac:dyDescent="0.15">
      <c r="A176" s="193"/>
      <c r="B176" s="193"/>
      <c r="C176" s="199"/>
      <c r="D176" s="204"/>
      <c r="E176" s="193"/>
      <c r="F176" s="203"/>
      <c r="G176" s="218"/>
      <c r="H176" s="199"/>
      <c r="I176" s="204"/>
      <c r="J176" s="199"/>
      <c r="K176" s="203"/>
      <c r="L176" s="193"/>
      <c r="M176" s="199"/>
      <c r="N176" s="203"/>
      <c r="O176" s="199">
        <f t="shared" si="25"/>
        <v>47773.750999999931</v>
      </c>
      <c r="P176" s="199">
        <f t="shared" si="26"/>
        <v>736344.75100000016</v>
      </c>
    </row>
    <row r="177" spans="1:17" hidden="1" x14ac:dyDescent="0.15">
      <c r="A177" s="193"/>
      <c r="B177" s="193"/>
      <c r="C177" s="199"/>
      <c r="D177" s="204"/>
      <c r="E177" s="193"/>
      <c r="F177" s="203"/>
      <c r="G177" s="219"/>
      <c r="H177" s="199"/>
      <c r="I177" s="204"/>
      <c r="J177" s="199"/>
      <c r="K177" s="193"/>
      <c r="L177" s="193"/>
      <c r="M177" s="199"/>
      <c r="N177" s="203"/>
      <c r="O177" s="199">
        <f t="shared" si="25"/>
        <v>47773.750999999931</v>
      </c>
      <c r="P177" s="199">
        <f t="shared" si="26"/>
        <v>736344.75100000016</v>
      </c>
    </row>
    <row r="178" spans="1:17" hidden="1" x14ac:dyDescent="0.15">
      <c r="A178" s="193"/>
      <c r="B178" s="193"/>
      <c r="C178" s="199"/>
      <c r="D178" s="204"/>
      <c r="E178" s="193"/>
      <c r="F178" s="203"/>
      <c r="G178" s="219"/>
      <c r="H178" s="199"/>
      <c r="I178" s="204"/>
      <c r="J178" s="199"/>
      <c r="K178" s="203"/>
      <c r="L178" s="193"/>
      <c r="M178" s="199"/>
      <c r="N178" s="203"/>
      <c r="O178" s="199">
        <f t="shared" si="25"/>
        <v>47773.750999999931</v>
      </c>
      <c r="P178" s="199">
        <f t="shared" si="26"/>
        <v>736344.75100000016</v>
      </c>
    </row>
    <row r="179" spans="1:17" hidden="1" x14ac:dyDescent="0.15">
      <c r="A179" s="193"/>
      <c r="B179" s="193"/>
      <c r="C179" s="199"/>
      <c r="D179" s="204"/>
      <c r="E179" s="193"/>
      <c r="F179" s="203"/>
      <c r="G179" s="219"/>
      <c r="H179" s="199"/>
      <c r="I179" s="204"/>
      <c r="J179" s="199"/>
      <c r="K179" s="193"/>
      <c r="L179" s="193"/>
      <c r="M179" s="199"/>
      <c r="N179" s="203"/>
      <c r="O179" s="199">
        <f t="shared" si="25"/>
        <v>47773.750999999931</v>
      </c>
      <c r="P179" s="199">
        <f t="shared" si="26"/>
        <v>736344.75100000016</v>
      </c>
    </row>
    <row r="180" spans="1:17" hidden="1" x14ac:dyDescent="0.15">
      <c r="A180" s="193"/>
      <c r="B180" s="193"/>
      <c r="C180" s="199"/>
      <c r="D180" s="204"/>
      <c r="E180" s="193"/>
      <c r="F180" s="193"/>
      <c r="G180" s="198"/>
      <c r="H180" s="199"/>
      <c r="I180" s="204"/>
      <c r="J180" s="199"/>
      <c r="K180" s="193"/>
      <c r="L180" s="193"/>
      <c r="M180" s="199"/>
      <c r="N180" s="203"/>
      <c r="O180" s="199">
        <f t="shared" si="25"/>
        <v>47773.750999999931</v>
      </c>
      <c r="P180" s="199">
        <f t="shared" si="26"/>
        <v>736344.75100000016</v>
      </c>
    </row>
    <row r="181" spans="1:17" hidden="1" x14ac:dyDescent="0.15">
      <c r="A181" s="193"/>
      <c r="B181" s="193"/>
      <c r="C181" s="199"/>
      <c r="D181" s="204"/>
      <c r="E181" s="193"/>
      <c r="F181" s="203"/>
      <c r="G181" s="219"/>
      <c r="H181" s="199"/>
      <c r="I181" s="204"/>
      <c r="J181" s="199"/>
      <c r="K181" s="193"/>
      <c r="L181" s="193"/>
      <c r="M181" s="199"/>
      <c r="N181" s="193"/>
      <c r="O181" s="199">
        <f t="shared" si="25"/>
        <v>47773.750999999931</v>
      </c>
      <c r="P181" s="199">
        <f t="shared" si="26"/>
        <v>736344.75100000016</v>
      </c>
    </row>
    <row r="182" spans="1:17" hidden="1" x14ac:dyDescent="0.15">
      <c r="A182" s="193"/>
      <c r="B182" s="193"/>
      <c r="C182" s="199"/>
      <c r="D182" s="204"/>
      <c r="E182" s="193"/>
      <c r="F182" s="203"/>
      <c r="G182" s="219"/>
      <c r="H182" s="199"/>
      <c r="I182" s="204"/>
      <c r="J182" s="199"/>
      <c r="K182" s="193"/>
      <c r="L182" s="193"/>
      <c r="M182" s="199"/>
      <c r="N182" s="193"/>
      <c r="O182" s="199">
        <f t="shared" si="25"/>
        <v>47773.750999999931</v>
      </c>
      <c r="P182" s="199">
        <f t="shared" si="26"/>
        <v>736344.75100000016</v>
      </c>
    </row>
    <row r="183" spans="1:17" hidden="1" x14ac:dyDescent="0.15">
      <c r="A183" s="193"/>
      <c r="B183" s="193"/>
      <c r="C183" s="199"/>
      <c r="D183" s="204"/>
      <c r="E183" s="193"/>
      <c r="F183" s="203"/>
      <c r="G183" s="219"/>
      <c r="H183" s="199"/>
      <c r="I183" s="204"/>
      <c r="J183" s="199"/>
      <c r="K183" s="193"/>
      <c r="L183" s="193"/>
      <c r="M183" s="199"/>
      <c r="N183" s="193"/>
      <c r="O183" s="199">
        <f t="shared" si="25"/>
        <v>47773.750999999931</v>
      </c>
      <c r="P183" s="199">
        <f t="shared" si="26"/>
        <v>736344.75100000016</v>
      </c>
    </row>
    <row r="184" spans="1:17" hidden="1" x14ac:dyDescent="0.15">
      <c r="A184" s="193"/>
      <c r="B184" s="193"/>
      <c r="C184" s="199"/>
      <c r="D184" s="204"/>
      <c r="E184" s="193"/>
      <c r="F184" s="193"/>
      <c r="G184" s="210"/>
      <c r="H184" s="199"/>
      <c r="I184" s="204"/>
      <c r="J184" s="199"/>
      <c r="K184" s="193"/>
      <c r="L184" s="193"/>
      <c r="M184" s="199"/>
      <c r="N184" s="193"/>
      <c r="O184" s="199">
        <f t="shared" si="25"/>
        <v>47773.750999999931</v>
      </c>
      <c r="P184" s="199">
        <f t="shared" si="26"/>
        <v>736344.75100000016</v>
      </c>
    </row>
    <row r="185" spans="1:17" x14ac:dyDescent="0.15">
      <c r="A185" s="220"/>
      <c r="B185" s="220"/>
      <c r="C185" s="221"/>
      <c r="D185" s="222"/>
      <c r="E185" s="220"/>
      <c r="F185" s="220"/>
      <c r="G185" s="223"/>
      <c r="H185" s="221"/>
      <c r="I185" s="222"/>
      <c r="J185" s="221"/>
      <c r="K185" s="220"/>
      <c r="L185" s="220"/>
      <c r="M185" s="221"/>
      <c r="N185" s="220"/>
      <c r="O185" s="199">
        <f t="shared" si="25"/>
        <v>47773.750999999931</v>
      </c>
      <c r="P185" s="199">
        <f t="shared" si="26"/>
        <v>736344.75100000016</v>
      </c>
    </row>
    <row r="186" spans="1:17" x14ac:dyDescent="0.15">
      <c r="A186" s="224"/>
      <c r="B186" s="224"/>
      <c r="C186" s="225">
        <f>SUM(C7:C172)</f>
        <v>755289.89300000004</v>
      </c>
      <c r="D186" s="224"/>
      <c r="E186" s="224"/>
      <c r="F186" s="224"/>
      <c r="G186" s="224"/>
      <c r="H186" s="225">
        <f>SUM(H7:H184)</f>
        <v>1413518.858</v>
      </c>
      <c r="I186" s="226"/>
      <c r="J186" s="225">
        <f>SUM(J7:J184)</f>
        <v>214314</v>
      </c>
      <c r="K186" s="224"/>
      <c r="L186" s="224"/>
      <c r="M186" s="225">
        <f>SUM(M9:M184)</f>
        <v>1218150</v>
      </c>
      <c r="N186" s="224"/>
      <c r="O186" s="227"/>
      <c r="P186" s="228">
        <f>C186+H186-J186-M186</f>
        <v>736344.75100000016</v>
      </c>
      <c r="Q186" s="259"/>
    </row>
    <row r="187" spans="1:17" x14ac:dyDescent="0.15">
      <c r="A187" s="230"/>
      <c r="B187" s="615"/>
      <c r="C187" s="615"/>
      <c r="D187" s="615"/>
      <c r="E187" s="231"/>
      <c r="F187" s="624"/>
      <c r="G187" s="624"/>
      <c r="H187" s="232"/>
      <c r="I187" s="233"/>
      <c r="J187" s="234"/>
      <c r="K187" s="272"/>
      <c r="L187" s="235" t="s">
        <v>200</v>
      </c>
      <c r="M187" s="236">
        <f>+M186+J186</f>
        <v>1432464</v>
      </c>
      <c r="N187" s="235"/>
      <c r="O187" s="237">
        <f>+O185</f>
        <v>47773.750999999931</v>
      </c>
      <c r="P187" s="264" t="s">
        <v>367</v>
      </c>
      <c r="Q187" s="259"/>
    </row>
    <row r="188" spans="1:17" x14ac:dyDescent="0.15">
      <c r="A188" s="241" t="s">
        <v>321</v>
      </c>
      <c r="B188" s="279" t="s">
        <v>327</v>
      </c>
      <c r="C188" s="277"/>
      <c r="D188" s="277"/>
      <c r="E188" s="231" t="s">
        <v>67</v>
      </c>
      <c r="F188" s="624">
        <v>48547741.840000004</v>
      </c>
      <c r="G188" s="624"/>
      <c r="H188" s="232" t="s">
        <v>98</v>
      </c>
      <c r="I188" s="233">
        <v>40137</v>
      </c>
      <c r="J188" s="234" t="s">
        <v>199</v>
      </c>
      <c r="K188" s="273">
        <f>SUM(M12:M20)</f>
        <v>174096</v>
      </c>
      <c r="L188" s="235"/>
      <c r="M188" s="236"/>
      <c r="N188" s="235"/>
      <c r="O188" s="237">
        <v>67131</v>
      </c>
      <c r="P188" s="264" t="s">
        <v>368</v>
      </c>
    </row>
    <row r="189" spans="1:17" x14ac:dyDescent="0.15">
      <c r="A189" s="241" t="s">
        <v>322</v>
      </c>
      <c r="B189" s="279" t="s">
        <v>369</v>
      </c>
      <c r="C189" s="277"/>
      <c r="D189" s="277"/>
      <c r="E189" s="231" t="s">
        <v>67</v>
      </c>
      <c r="F189" s="624">
        <v>56746290.57</v>
      </c>
      <c r="G189" s="624"/>
      <c r="H189" s="232" t="s">
        <v>98</v>
      </c>
      <c r="I189" s="233">
        <v>40144</v>
      </c>
      <c r="J189" s="234" t="s">
        <v>199</v>
      </c>
      <c r="K189" s="273">
        <f>SUM(M21:M42)</f>
        <v>550471</v>
      </c>
      <c r="L189" s="235"/>
      <c r="M189" s="236"/>
      <c r="N189" s="235"/>
      <c r="O189" s="237">
        <v>441520</v>
      </c>
      <c r="P189" s="238" t="s">
        <v>368</v>
      </c>
    </row>
    <row r="190" spans="1:17" x14ac:dyDescent="0.15">
      <c r="A190" s="241" t="s">
        <v>360</v>
      </c>
      <c r="B190" s="279" t="s">
        <v>370</v>
      </c>
      <c r="C190" s="277"/>
      <c r="D190" s="277"/>
      <c r="E190" s="231" t="s">
        <v>67</v>
      </c>
      <c r="F190" s="624">
        <v>27413927.079999998</v>
      </c>
      <c r="G190" s="624"/>
      <c r="H190" s="232" t="s">
        <v>98</v>
      </c>
      <c r="I190" s="233">
        <v>40196</v>
      </c>
      <c r="J190" s="234" t="s">
        <v>199</v>
      </c>
      <c r="K190" s="273">
        <f>SUM(M43:M48)</f>
        <v>123353</v>
      </c>
      <c r="L190" s="235"/>
      <c r="M190" s="236"/>
      <c r="N190" s="235"/>
      <c r="O190" s="237">
        <v>89936</v>
      </c>
      <c r="P190" s="238" t="s">
        <v>364</v>
      </c>
    </row>
    <row r="191" spans="1:17" x14ac:dyDescent="0.15">
      <c r="A191" s="241" t="s">
        <v>361</v>
      </c>
      <c r="B191" s="279" t="s">
        <v>371</v>
      </c>
      <c r="C191" s="277"/>
      <c r="D191" s="277"/>
      <c r="E191" s="231" t="s">
        <v>67</v>
      </c>
      <c r="F191" s="624">
        <v>30047707.219999999</v>
      </c>
      <c r="G191" s="624"/>
      <c r="H191" s="232" t="s">
        <v>98</v>
      </c>
      <c r="I191" s="233">
        <v>40203</v>
      </c>
      <c r="J191" s="234" t="s">
        <v>199</v>
      </c>
      <c r="K191" s="273">
        <f>SUM(M49:M53)</f>
        <v>116583</v>
      </c>
      <c r="L191" s="235"/>
      <c r="M191" s="236"/>
      <c r="N191" s="235"/>
      <c r="O191" s="237">
        <v>89984</v>
      </c>
      <c r="P191" s="238" t="s">
        <v>365</v>
      </c>
    </row>
    <row r="192" spans="1:17" x14ac:dyDescent="0.15">
      <c r="A192" s="241" t="s">
        <v>362</v>
      </c>
      <c r="B192" s="279" t="s">
        <v>372</v>
      </c>
      <c r="C192" s="277"/>
      <c r="D192" s="277"/>
      <c r="E192" s="231" t="s">
        <v>67</v>
      </c>
      <c r="F192" s="624">
        <v>25986677.989999998</v>
      </c>
      <c r="G192" s="624"/>
      <c r="H192" s="232" t="s">
        <v>98</v>
      </c>
      <c r="I192" s="233">
        <v>40203</v>
      </c>
      <c r="J192" s="234" t="s">
        <v>199</v>
      </c>
      <c r="K192" s="273">
        <f>SUM(M54:M56)</f>
        <v>125931</v>
      </c>
      <c r="L192" s="235"/>
      <c r="M192" s="236"/>
      <c r="N192" s="235"/>
      <c r="O192" s="237"/>
      <c r="P192" s="238"/>
    </row>
    <row r="193" spans="1:17" x14ac:dyDescent="0.15">
      <c r="A193" s="241" t="s">
        <v>363</v>
      </c>
      <c r="B193" s="279" t="s">
        <v>373</v>
      </c>
      <c r="C193" s="278"/>
      <c r="D193" s="278"/>
      <c r="E193" s="231" t="s">
        <v>67</v>
      </c>
      <c r="F193" s="624">
        <v>13901115.66</v>
      </c>
      <c r="G193" s="624"/>
      <c r="H193" s="232" t="s">
        <v>98</v>
      </c>
      <c r="I193" s="233">
        <v>40210</v>
      </c>
      <c r="J193" s="234" t="s">
        <v>199</v>
      </c>
      <c r="K193" s="273">
        <f>SUM(M57:M59)</f>
        <v>79264</v>
      </c>
      <c r="L193" s="235"/>
      <c r="M193" s="236"/>
      <c r="N193" s="235"/>
      <c r="O193" s="237"/>
      <c r="P193" s="238"/>
    </row>
    <row r="194" spans="1:17" ht="11.25" hidden="1" customHeight="1" x14ac:dyDescent="0.15">
      <c r="A194" s="241" t="s">
        <v>361</v>
      </c>
      <c r="B194" s="278" t="s">
        <v>366</v>
      </c>
      <c r="C194" s="278"/>
      <c r="D194" s="278"/>
      <c r="E194" s="231" t="s">
        <v>67</v>
      </c>
      <c r="F194" s="624"/>
      <c r="G194" s="624"/>
      <c r="H194" s="232" t="s">
        <v>98</v>
      </c>
      <c r="I194" s="233"/>
      <c r="J194" s="234" t="s">
        <v>199</v>
      </c>
      <c r="K194" s="272"/>
      <c r="L194" s="235"/>
      <c r="M194" s="236"/>
      <c r="N194" s="235"/>
      <c r="O194" s="237"/>
      <c r="P194" s="238"/>
    </row>
    <row r="195" spans="1:17" ht="11.25" hidden="1" customHeight="1" x14ac:dyDescent="0.15">
      <c r="A195" s="241" t="s">
        <v>363</v>
      </c>
      <c r="B195" s="278" t="s">
        <v>366</v>
      </c>
      <c r="C195" s="278"/>
      <c r="D195" s="278"/>
      <c r="E195" s="231" t="s">
        <v>67</v>
      </c>
      <c r="F195" s="624"/>
      <c r="G195" s="624"/>
      <c r="H195" s="232" t="s">
        <v>98</v>
      </c>
      <c r="I195" s="233"/>
      <c r="J195" s="234" t="s">
        <v>199</v>
      </c>
      <c r="K195" s="272"/>
      <c r="L195" s="235"/>
      <c r="M195" s="236"/>
      <c r="N195" s="235"/>
      <c r="O195" s="237"/>
      <c r="P195" s="237"/>
    </row>
    <row r="196" spans="1:17" x14ac:dyDescent="0.15">
      <c r="A196" s="241" t="s">
        <v>367</v>
      </c>
      <c r="B196" s="279" t="s">
        <v>374</v>
      </c>
      <c r="C196" s="278"/>
      <c r="D196" s="278"/>
      <c r="E196" s="231" t="s">
        <v>67</v>
      </c>
      <c r="F196" s="624">
        <v>87367525.439999998</v>
      </c>
      <c r="G196" s="624"/>
      <c r="H196" s="232" t="s">
        <v>98</v>
      </c>
      <c r="I196" s="233">
        <v>40158</v>
      </c>
      <c r="J196" s="234" t="s">
        <v>199</v>
      </c>
      <c r="K196" s="273">
        <f>SUM(M60:M62)</f>
        <v>48452</v>
      </c>
      <c r="L196" s="235"/>
      <c r="M196" s="236"/>
      <c r="N196" s="266"/>
      <c r="O196" s="228" t="s">
        <v>56</v>
      </c>
      <c r="P196" s="242">
        <f>SUM(O187:O193)</f>
        <v>736344.75099999993</v>
      </c>
      <c r="Q196" s="259"/>
    </row>
    <row r="197" spans="1:17" ht="12" thickBot="1" x14ac:dyDescent="0.2">
      <c r="A197" s="241"/>
      <c r="B197" s="278"/>
      <c r="C197" s="278"/>
      <c r="D197" s="278"/>
      <c r="E197" s="231"/>
      <c r="F197" s="624"/>
      <c r="G197" s="624"/>
      <c r="H197" s="232"/>
      <c r="I197" s="233"/>
      <c r="J197" s="234"/>
      <c r="K197" s="269">
        <f>SUM(K188:K196)</f>
        <v>1218150</v>
      </c>
      <c r="L197" s="235"/>
      <c r="M197" s="236"/>
      <c r="N197" s="235"/>
      <c r="O197" s="236"/>
      <c r="P197" s="265">
        <f>+P186-P196</f>
        <v>0</v>
      </c>
    </row>
    <row r="198" spans="1:17" ht="12" thickTop="1" x14ac:dyDescent="0.15">
      <c r="A198" s="241"/>
      <c r="B198" s="278"/>
      <c r="C198" s="278"/>
      <c r="D198" s="278"/>
      <c r="E198" s="231"/>
      <c r="F198" s="624"/>
      <c r="G198" s="624"/>
      <c r="H198" s="232"/>
      <c r="I198" s="233"/>
      <c r="J198" s="234"/>
      <c r="K198" s="268"/>
      <c r="L198" s="235"/>
      <c r="M198" s="236"/>
      <c r="N198" s="235"/>
      <c r="O198" s="245"/>
      <c r="P198" s="246"/>
    </row>
    <row r="199" spans="1:17" x14ac:dyDescent="0.15">
      <c r="A199" s="247"/>
      <c r="B199" s="248"/>
      <c r="C199" s="234"/>
      <c r="D199" s="243"/>
      <c r="E199" s="243"/>
      <c r="F199" s="247"/>
      <c r="G199" s="243"/>
      <c r="H199" s="234"/>
      <c r="I199" s="243"/>
      <c r="J199" s="234" t="s">
        <v>320</v>
      </c>
      <c r="K199" s="273">
        <f>+K188+K189+K196</f>
        <v>773019</v>
      </c>
      <c r="L199" s="235"/>
      <c r="M199" s="236"/>
      <c r="N199" s="235"/>
      <c r="O199" s="245"/>
      <c r="P199" s="246"/>
    </row>
    <row r="200" spans="1:17" x14ac:dyDescent="0.15">
      <c r="A200" s="249"/>
      <c r="B200" s="250"/>
      <c r="C200" s="186"/>
      <c r="D200" s="251"/>
      <c r="E200" s="251"/>
      <c r="F200" s="183"/>
      <c r="G200" s="251"/>
      <c r="H200" s="186"/>
      <c r="I200" s="251"/>
      <c r="J200" s="186" t="s">
        <v>54</v>
      </c>
      <c r="K200" s="280">
        <f>SUM(K190:K193)</f>
        <v>445131</v>
      </c>
      <c r="L200" s="252"/>
      <c r="M200" s="253"/>
      <c r="N200" s="252"/>
      <c r="O200" s="236"/>
      <c r="P200" s="235"/>
    </row>
    <row r="201" spans="1:17" ht="12" thickBot="1" x14ac:dyDescent="0.2">
      <c r="A201" s="249"/>
      <c r="B201" s="250"/>
      <c r="C201" s="186"/>
      <c r="D201" s="251"/>
      <c r="E201" s="251"/>
      <c r="F201" s="183"/>
      <c r="G201" s="251"/>
      <c r="H201" s="186"/>
      <c r="I201" s="251"/>
      <c r="J201" s="253"/>
      <c r="K201" s="281">
        <f>SUM(K199:K200)</f>
        <v>1218150</v>
      </c>
      <c r="L201" s="252"/>
      <c r="M201" s="253"/>
      <c r="N201" s="252"/>
      <c r="P201" s="235"/>
    </row>
    <row r="202" spans="1:17" ht="12" thickTop="1" x14ac:dyDescent="0.15">
      <c r="A202" s="249"/>
      <c r="B202" s="250"/>
      <c r="C202" s="186"/>
      <c r="D202" s="251"/>
      <c r="E202" s="251"/>
      <c r="F202" s="183"/>
      <c r="G202" s="251"/>
      <c r="H202" s="186"/>
      <c r="I202" s="251"/>
      <c r="J202" s="253"/>
      <c r="K202" s="265">
        <f>+K201-K197</f>
        <v>0</v>
      </c>
      <c r="L202" s="254"/>
      <c r="M202" s="253"/>
      <c r="N202" s="254"/>
      <c r="O202" s="253"/>
      <c r="P202" s="235"/>
    </row>
    <row r="203" spans="1:17" x14ac:dyDescent="0.15">
      <c r="A203" s="181"/>
      <c r="B203" s="250"/>
      <c r="C203" s="186"/>
      <c r="D203" s="251"/>
      <c r="E203" s="251"/>
      <c r="F203" s="183"/>
      <c r="G203" s="251"/>
      <c r="H203" s="186"/>
      <c r="I203" s="251"/>
      <c r="J203" s="253"/>
      <c r="K203" s="265"/>
      <c r="L203" s="254"/>
      <c r="M203" s="255"/>
      <c r="N203" s="254"/>
      <c r="O203" s="256"/>
      <c r="P203" s="252"/>
    </row>
    <row r="204" spans="1:17" x14ac:dyDescent="0.15">
      <c r="A204" s="183"/>
      <c r="B204" s="250"/>
      <c r="C204" s="186"/>
      <c r="D204" s="251"/>
      <c r="E204" s="251"/>
      <c r="F204" s="183"/>
      <c r="G204" s="251"/>
      <c r="H204" s="186"/>
      <c r="I204" s="251"/>
      <c r="J204" s="253"/>
      <c r="K204" s="252"/>
      <c r="L204" s="254"/>
      <c r="M204" s="255"/>
      <c r="N204" s="257"/>
      <c r="O204" s="256"/>
      <c r="P204" s="252"/>
    </row>
    <row r="205" spans="1:17" x14ac:dyDescent="0.15">
      <c r="A205" s="252"/>
      <c r="B205" s="250"/>
      <c r="C205" s="186"/>
      <c r="D205" s="251"/>
      <c r="E205" s="251"/>
      <c r="F205" s="183"/>
      <c r="G205" s="251"/>
      <c r="H205" s="186"/>
      <c r="I205" s="251"/>
      <c r="J205" s="186"/>
      <c r="K205" s="252"/>
      <c r="L205" s="254"/>
      <c r="M205" s="255"/>
      <c r="N205" s="257"/>
      <c r="P205" s="255"/>
    </row>
    <row r="206" spans="1:17" x14ac:dyDescent="0.15">
      <c r="A206" s="235"/>
      <c r="B206" s="250"/>
      <c r="C206" s="186"/>
      <c r="D206" s="251"/>
      <c r="E206" s="251"/>
      <c r="F206" s="183"/>
      <c r="G206" s="251"/>
      <c r="H206" s="186"/>
      <c r="I206" s="251"/>
      <c r="J206" s="186"/>
      <c r="K206" s="183"/>
      <c r="N206" s="258"/>
    </row>
  </sheetData>
  <mergeCells count="19">
    <mergeCell ref="F198:G198"/>
    <mergeCell ref="F192:G192"/>
    <mergeCell ref="F193:G193"/>
    <mergeCell ref="F194:G194"/>
    <mergeCell ref="F195:G195"/>
    <mergeCell ref="F196:G196"/>
    <mergeCell ref="F197:G197"/>
    <mergeCell ref="F191:G191"/>
    <mergeCell ref="J3:L3"/>
    <mergeCell ref="A4:C4"/>
    <mergeCell ref="D4:H4"/>
    <mergeCell ref="I4:N4"/>
    <mergeCell ref="J5:K5"/>
    <mergeCell ref="L5:N5"/>
    <mergeCell ref="B187:D187"/>
    <mergeCell ref="F187:G187"/>
    <mergeCell ref="F188:G188"/>
    <mergeCell ref="F189:G189"/>
    <mergeCell ref="F190:G190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Q194"/>
  <sheetViews>
    <sheetView topLeftCell="F1" zoomScale="115" zoomScaleNormal="115" workbookViewId="0">
      <pane ySplit="6" topLeftCell="A7" activePane="bottomLeft" state="frozen"/>
      <selection pane="bottomLeft" activeCell="O7" sqref="O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11" style="182" bestFit="1" customWidth="1"/>
    <col min="12" max="12" width="12.7109375" style="181" customWidth="1"/>
    <col min="13" max="13" width="9.140625" style="180" bestFit="1" customWidth="1"/>
    <col min="14" max="14" width="11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287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240</v>
      </c>
      <c r="B7" s="263"/>
      <c r="C7" s="195">
        <v>95963.912000000011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C7+H10+H21</f>
        <v>95963.912000000011</v>
      </c>
      <c r="P7" s="195">
        <f>+C174</f>
        <v>671591.91200000001</v>
      </c>
    </row>
    <row r="8" spans="1:17" x14ac:dyDescent="0.15">
      <c r="A8" s="193" t="s">
        <v>241</v>
      </c>
      <c r="B8" s="193"/>
      <c r="C8" s="199">
        <v>143951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95963.912000000011</v>
      </c>
      <c r="P8" s="199">
        <f t="shared" ref="P8" si="0">P7+H8-J8-M8</f>
        <v>671591.91200000001</v>
      </c>
    </row>
    <row r="9" spans="1:17" x14ac:dyDescent="0.15">
      <c r="A9" s="193" t="s">
        <v>280</v>
      </c>
      <c r="B9" s="193"/>
      <c r="C9" s="199">
        <v>143996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3" si="1">+O8-J9-M9</f>
        <v>95963.912000000011</v>
      </c>
      <c r="P9" s="199">
        <f t="shared" ref="P9:P13" si="2">P8+H9-J9-M9</f>
        <v>671591.91200000001</v>
      </c>
    </row>
    <row r="10" spans="1:17" x14ac:dyDescent="0.15">
      <c r="A10" s="193" t="s">
        <v>281</v>
      </c>
      <c r="B10" s="193"/>
      <c r="C10" s="199">
        <v>143916</v>
      </c>
      <c r="D10" s="200"/>
      <c r="E10" s="193"/>
      <c r="F10" s="203"/>
      <c r="G10" s="193"/>
      <c r="H10" s="199"/>
      <c r="I10" s="200" t="s">
        <v>288</v>
      </c>
      <c r="J10" s="199">
        <v>43534</v>
      </c>
      <c r="K10" s="205" t="s">
        <v>240</v>
      </c>
      <c r="L10" s="193"/>
      <c r="M10" s="199"/>
      <c r="N10" s="207"/>
      <c r="O10" s="199">
        <f t="shared" si="1"/>
        <v>52429.912000000011</v>
      </c>
      <c r="P10" s="199">
        <f t="shared" si="2"/>
        <v>628057.91200000001</v>
      </c>
    </row>
    <row r="11" spans="1:17" x14ac:dyDescent="0.15">
      <c r="A11" s="193" t="s">
        <v>282</v>
      </c>
      <c r="B11" s="193"/>
      <c r="C11" s="199">
        <v>143765</v>
      </c>
      <c r="D11" s="200"/>
      <c r="E11" s="193"/>
      <c r="F11" s="203"/>
      <c r="G11" s="193"/>
      <c r="H11" s="199"/>
      <c r="I11" s="200" t="s">
        <v>289</v>
      </c>
      <c r="J11" s="199">
        <v>10392</v>
      </c>
      <c r="K11" s="205" t="s">
        <v>240</v>
      </c>
      <c r="L11" s="193"/>
      <c r="M11" s="199"/>
      <c r="N11" s="207"/>
      <c r="O11" s="199">
        <f t="shared" si="1"/>
        <v>42037.912000000011</v>
      </c>
      <c r="P11" s="199">
        <f t="shared" si="2"/>
        <v>617665.91200000001</v>
      </c>
    </row>
    <row r="12" spans="1:17" x14ac:dyDescent="0.15">
      <c r="A12" s="193"/>
      <c r="B12" s="193"/>
      <c r="C12" s="199"/>
      <c r="D12" s="200"/>
      <c r="E12" s="193"/>
      <c r="F12" s="203"/>
      <c r="G12" s="193"/>
      <c r="H12" s="199"/>
      <c r="I12" s="200" t="s">
        <v>290</v>
      </c>
      <c r="J12" s="199">
        <v>2991</v>
      </c>
      <c r="K12" s="205" t="s">
        <v>240</v>
      </c>
      <c r="L12" s="193"/>
      <c r="M12" s="199"/>
      <c r="N12" s="207"/>
      <c r="O12" s="199">
        <f t="shared" si="1"/>
        <v>39046.912000000011</v>
      </c>
      <c r="P12" s="199">
        <f t="shared" si="2"/>
        <v>614674.91200000001</v>
      </c>
      <c r="Q12" s="259"/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291</v>
      </c>
      <c r="J13" s="199">
        <v>8190</v>
      </c>
      <c r="K13" s="205" t="s">
        <v>240</v>
      </c>
      <c r="L13" s="193"/>
      <c r="M13" s="199"/>
      <c r="N13" s="207"/>
      <c r="O13" s="199">
        <f t="shared" si="1"/>
        <v>30856.912000000011</v>
      </c>
      <c r="P13" s="199">
        <f t="shared" si="2"/>
        <v>606484.91200000001</v>
      </c>
    </row>
    <row r="14" spans="1:17" x14ac:dyDescent="0.15">
      <c r="A14" s="193"/>
      <c r="B14" s="198"/>
      <c r="C14" s="199"/>
      <c r="D14" s="200"/>
      <c r="E14" s="193"/>
      <c r="F14" s="203"/>
      <c r="G14" s="198"/>
      <c r="H14" s="199"/>
      <c r="I14" s="200" t="s">
        <v>292</v>
      </c>
      <c r="J14" s="199">
        <v>6020</v>
      </c>
      <c r="K14" s="205" t="s">
        <v>240</v>
      </c>
      <c r="L14" s="193"/>
      <c r="M14" s="199">
        <v>24837</v>
      </c>
      <c r="N14" s="207" t="s">
        <v>240</v>
      </c>
      <c r="O14" s="199">
        <f t="shared" ref="O14:O19" si="3">+O13-J14-M14</f>
        <v>-8.7999999988824129E-2</v>
      </c>
      <c r="P14" s="199">
        <f t="shared" ref="P14:P19" si="4">P13+H14-J14-M14</f>
        <v>575627.91200000001</v>
      </c>
    </row>
    <row r="15" spans="1:17" x14ac:dyDescent="0.15">
      <c r="A15" s="193"/>
      <c r="B15" s="198"/>
      <c r="C15" s="199"/>
      <c r="D15" s="200"/>
      <c r="E15" s="193"/>
      <c r="F15" s="203"/>
      <c r="G15" s="198"/>
      <c r="H15" s="199"/>
      <c r="I15" s="200" t="s">
        <v>292</v>
      </c>
      <c r="J15" s="199"/>
      <c r="K15" s="205"/>
      <c r="L15" s="193"/>
      <c r="M15" s="199">
        <v>7016</v>
      </c>
      <c r="N15" s="207" t="s">
        <v>241</v>
      </c>
      <c r="O15" s="199">
        <f>C8+O14-J15-M15</f>
        <v>136934.91200000001</v>
      </c>
      <c r="P15" s="199">
        <f t="shared" si="4"/>
        <v>568611.91200000001</v>
      </c>
    </row>
    <row r="16" spans="1:17" x14ac:dyDescent="0.15">
      <c r="A16" s="193"/>
      <c r="B16" s="198"/>
      <c r="C16" s="199"/>
      <c r="D16" s="200" t="s">
        <v>293</v>
      </c>
      <c r="E16" s="193" t="s">
        <v>319</v>
      </c>
      <c r="F16" s="205" t="s">
        <v>321</v>
      </c>
      <c r="G16" s="198"/>
      <c r="H16" s="199">
        <v>180050.19</v>
      </c>
      <c r="I16" s="200" t="s">
        <v>293</v>
      </c>
      <c r="J16" s="199">
        <v>1310</v>
      </c>
      <c r="K16" s="205" t="s">
        <v>241</v>
      </c>
      <c r="L16" s="193"/>
      <c r="M16" s="199"/>
      <c r="N16" s="207"/>
      <c r="O16" s="199">
        <f t="shared" si="3"/>
        <v>135624.91200000001</v>
      </c>
      <c r="P16" s="199">
        <f t="shared" si="4"/>
        <v>747352.10199999996</v>
      </c>
      <c r="Q16" s="259"/>
    </row>
    <row r="17" spans="1:17" x14ac:dyDescent="0.15">
      <c r="A17" s="193"/>
      <c r="B17" s="198"/>
      <c r="C17" s="199"/>
      <c r="D17" s="200"/>
      <c r="E17" s="193"/>
      <c r="F17" s="205"/>
      <c r="G17" s="198"/>
      <c r="H17" s="199"/>
      <c r="I17" s="200" t="s">
        <v>294</v>
      </c>
      <c r="J17" s="199">
        <v>5264</v>
      </c>
      <c r="K17" s="205" t="s">
        <v>241</v>
      </c>
      <c r="L17" s="193"/>
      <c r="M17" s="199"/>
      <c r="N17" s="207"/>
      <c r="O17" s="199">
        <f t="shared" si="3"/>
        <v>130360.91200000001</v>
      </c>
      <c r="P17" s="199">
        <f t="shared" si="4"/>
        <v>742088.10199999996</v>
      </c>
      <c r="Q17" s="259"/>
    </row>
    <row r="18" spans="1:17" x14ac:dyDescent="0.15">
      <c r="A18" s="193"/>
      <c r="B18" s="198"/>
      <c r="C18" s="199"/>
      <c r="D18" s="204"/>
      <c r="E18" s="203"/>
      <c r="F18" s="205"/>
      <c r="G18" s="198"/>
      <c r="H18" s="199"/>
      <c r="I18" s="200" t="s">
        <v>295</v>
      </c>
      <c r="J18" s="199">
        <v>5396</v>
      </c>
      <c r="K18" s="205" t="s">
        <v>241</v>
      </c>
      <c r="L18" s="193"/>
      <c r="M18" s="199"/>
      <c r="N18" s="207"/>
      <c r="O18" s="199">
        <f t="shared" si="3"/>
        <v>124964.91200000001</v>
      </c>
      <c r="P18" s="199">
        <f t="shared" si="4"/>
        <v>736692.10199999996</v>
      </c>
      <c r="Q18" s="259"/>
    </row>
    <row r="19" spans="1:17" x14ac:dyDescent="0.15">
      <c r="A19" s="193"/>
      <c r="B19" s="198"/>
      <c r="C19" s="199"/>
      <c r="D19" s="204"/>
      <c r="E19" s="203"/>
      <c r="F19" s="205"/>
      <c r="G19" s="198"/>
      <c r="H19" s="199"/>
      <c r="I19" s="200" t="s">
        <v>296</v>
      </c>
      <c r="J19" s="199">
        <v>5069</v>
      </c>
      <c r="K19" s="205" t="s">
        <v>241</v>
      </c>
      <c r="L19" s="193"/>
      <c r="M19" s="199"/>
      <c r="N19" s="205"/>
      <c r="O19" s="199">
        <f t="shared" si="3"/>
        <v>119895.91200000001</v>
      </c>
      <c r="P19" s="199">
        <f t="shared" si="4"/>
        <v>731623.10199999996</v>
      </c>
      <c r="Q19" s="259"/>
    </row>
    <row r="20" spans="1:17" x14ac:dyDescent="0.15">
      <c r="A20" s="193"/>
      <c r="B20" s="198"/>
      <c r="C20" s="199"/>
      <c r="D20" s="204"/>
      <c r="E20" s="203"/>
      <c r="F20" s="205"/>
      <c r="G20" s="198"/>
      <c r="H20" s="199"/>
      <c r="I20" s="200" t="s">
        <v>297</v>
      </c>
      <c r="J20" s="199">
        <v>887</v>
      </c>
      <c r="K20" s="205" t="s">
        <v>241</v>
      </c>
      <c r="L20" s="193"/>
      <c r="M20" s="199"/>
      <c r="N20" s="205"/>
      <c r="O20" s="199">
        <f t="shared" ref="O20:O34" si="5">+O19-J20-M20</f>
        <v>119008.91200000001</v>
      </c>
      <c r="P20" s="199">
        <f t="shared" ref="P20:P34" si="6">P19+H20-J20-M20</f>
        <v>730736.10199999996</v>
      </c>
      <c r="Q20" s="259"/>
    </row>
    <row r="21" spans="1:17" x14ac:dyDescent="0.15">
      <c r="A21" s="193"/>
      <c r="B21" s="198"/>
      <c r="C21" s="199"/>
      <c r="D21" s="200"/>
      <c r="E21" s="193"/>
      <c r="F21" s="203"/>
      <c r="G21" s="193"/>
      <c r="H21" s="199"/>
      <c r="I21" s="200" t="s">
        <v>298</v>
      </c>
      <c r="J21" s="199">
        <v>4954</v>
      </c>
      <c r="K21" s="205" t="s">
        <v>241</v>
      </c>
      <c r="L21" s="193"/>
      <c r="M21" s="199"/>
      <c r="N21" s="205"/>
      <c r="O21" s="199">
        <f t="shared" si="5"/>
        <v>114054.91200000001</v>
      </c>
      <c r="P21" s="199">
        <f t="shared" si="6"/>
        <v>725782.10199999996</v>
      </c>
      <c r="Q21" s="259"/>
    </row>
    <row r="22" spans="1:17" x14ac:dyDescent="0.15">
      <c r="A22" s="193"/>
      <c r="B22" s="198"/>
      <c r="C22" s="199"/>
      <c r="D22" s="200"/>
      <c r="E22" s="193"/>
      <c r="F22" s="203"/>
      <c r="G22" s="193"/>
      <c r="H22" s="199"/>
      <c r="I22" s="200" t="s">
        <v>299</v>
      </c>
      <c r="J22" s="199">
        <v>4773</v>
      </c>
      <c r="K22" s="205" t="s">
        <v>241</v>
      </c>
      <c r="L22" s="193"/>
      <c r="M22" s="199"/>
      <c r="N22" s="205"/>
      <c r="O22" s="199">
        <f t="shared" si="5"/>
        <v>109281.91200000001</v>
      </c>
      <c r="P22" s="199">
        <f t="shared" si="6"/>
        <v>721009.10199999996</v>
      </c>
      <c r="Q22" s="259"/>
    </row>
    <row r="23" spans="1:17" x14ac:dyDescent="0.15">
      <c r="A23" s="193"/>
      <c r="B23" s="198"/>
      <c r="C23" s="199"/>
      <c r="D23" s="200"/>
      <c r="E23" s="193"/>
      <c r="F23" s="203"/>
      <c r="G23" s="193"/>
      <c r="H23" s="199"/>
      <c r="I23" s="200" t="s">
        <v>300</v>
      </c>
      <c r="J23" s="199">
        <v>2329</v>
      </c>
      <c r="K23" s="205" t="s">
        <v>241</v>
      </c>
      <c r="L23" s="193"/>
      <c r="M23" s="199"/>
      <c r="N23" s="205"/>
      <c r="O23" s="199">
        <f t="shared" si="5"/>
        <v>106952.91200000001</v>
      </c>
      <c r="P23" s="199">
        <f t="shared" si="6"/>
        <v>718680.10199999996</v>
      </c>
      <c r="Q23" s="259"/>
    </row>
    <row r="24" spans="1:17" x14ac:dyDescent="0.15">
      <c r="A24" s="193"/>
      <c r="B24" s="198"/>
      <c r="C24" s="199"/>
      <c r="D24" s="200"/>
      <c r="E24" s="193"/>
      <c r="F24" s="205"/>
      <c r="G24" s="198"/>
      <c r="H24" s="199"/>
      <c r="I24" s="200" t="s">
        <v>301</v>
      </c>
      <c r="J24" s="199">
        <v>8817</v>
      </c>
      <c r="K24" s="205" t="s">
        <v>241</v>
      </c>
      <c r="L24" s="193"/>
      <c r="M24" s="199"/>
      <c r="N24" s="207"/>
      <c r="O24" s="199">
        <f t="shared" si="5"/>
        <v>98135.912000000011</v>
      </c>
      <c r="P24" s="199">
        <f t="shared" si="6"/>
        <v>709863.10199999996</v>
      </c>
      <c r="Q24" s="259"/>
    </row>
    <row r="25" spans="1:17" x14ac:dyDescent="0.15">
      <c r="A25" s="193"/>
      <c r="B25" s="198"/>
      <c r="C25" s="199"/>
      <c r="D25" s="200"/>
      <c r="E25" s="193"/>
      <c r="F25" s="205"/>
      <c r="G25" s="198"/>
      <c r="H25" s="199"/>
      <c r="I25" s="200" t="s">
        <v>302</v>
      </c>
      <c r="J25" s="199">
        <v>6054</v>
      </c>
      <c r="K25" s="205" t="s">
        <v>241</v>
      </c>
      <c r="L25" s="193"/>
      <c r="M25" s="199">
        <v>32652</v>
      </c>
      <c r="N25" s="207" t="s">
        <v>241</v>
      </c>
      <c r="O25" s="199">
        <f t="shared" si="5"/>
        <v>59429.912000000011</v>
      </c>
      <c r="P25" s="199">
        <f t="shared" si="6"/>
        <v>671157.10199999996</v>
      </c>
    </row>
    <row r="26" spans="1:17" x14ac:dyDescent="0.15">
      <c r="A26" s="193"/>
      <c r="B26" s="198"/>
      <c r="C26" s="199"/>
      <c r="D26" s="200"/>
      <c r="E26" s="193"/>
      <c r="F26" s="205"/>
      <c r="G26" s="198"/>
      <c r="H26" s="199"/>
      <c r="I26" s="200" t="s">
        <v>302</v>
      </c>
      <c r="J26" s="199"/>
      <c r="K26" s="205"/>
      <c r="L26" s="193"/>
      <c r="M26" s="199">
        <v>2280</v>
      </c>
      <c r="N26" s="207" t="s">
        <v>241</v>
      </c>
      <c r="O26" s="199">
        <f t="shared" si="5"/>
        <v>57149.912000000011</v>
      </c>
      <c r="P26" s="199">
        <f t="shared" si="6"/>
        <v>668877.10199999996</v>
      </c>
    </row>
    <row r="27" spans="1:17" x14ac:dyDescent="0.15">
      <c r="A27" s="193"/>
      <c r="B27" s="198"/>
      <c r="C27" s="199"/>
      <c r="D27" s="200"/>
      <c r="E27" s="193"/>
      <c r="F27" s="205"/>
      <c r="G27" s="193"/>
      <c r="H27" s="199"/>
      <c r="I27" s="200" t="s">
        <v>303</v>
      </c>
      <c r="J27" s="199">
        <v>9200</v>
      </c>
      <c r="K27" s="205" t="s">
        <v>241</v>
      </c>
      <c r="L27" s="193"/>
      <c r="M27" s="199"/>
      <c r="N27" s="205"/>
      <c r="O27" s="199">
        <f t="shared" si="5"/>
        <v>47949.912000000011</v>
      </c>
      <c r="P27" s="199">
        <f t="shared" si="6"/>
        <v>659677.10199999996</v>
      </c>
      <c r="Q27" s="259"/>
    </row>
    <row r="28" spans="1:17" x14ac:dyDescent="0.15">
      <c r="A28" s="193"/>
      <c r="B28" s="198"/>
      <c r="C28" s="199"/>
      <c r="D28" s="200"/>
      <c r="E28" s="193"/>
      <c r="F28" s="205"/>
      <c r="G28" s="193"/>
      <c r="H28" s="199"/>
      <c r="I28" s="200" t="s">
        <v>304</v>
      </c>
      <c r="J28" s="199">
        <v>9430</v>
      </c>
      <c r="K28" s="205" t="s">
        <v>241</v>
      </c>
      <c r="L28" s="193"/>
      <c r="M28" s="199"/>
      <c r="N28" s="205"/>
      <c r="O28" s="199">
        <f t="shared" si="5"/>
        <v>38519.912000000011</v>
      </c>
      <c r="P28" s="199">
        <f t="shared" si="6"/>
        <v>650247.10199999996</v>
      </c>
      <c r="Q28" s="259"/>
    </row>
    <row r="29" spans="1:17" x14ac:dyDescent="0.15">
      <c r="A29" s="193"/>
      <c r="B29" s="198"/>
      <c r="C29" s="199"/>
      <c r="D29" s="200" t="s">
        <v>305</v>
      </c>
      <c r="E29" s="193" t="s">
        <v>319</v>
      </c>
      <c r="F29" s="205" t="s">
        <v>321</v>
      </c>
      <c r="G29" s="198"/>
      <c r="H29" s="199">
        <v>134945.245</v>
      </c>
      <c r="I29" s="200" t="s">
        <v>305</v>
      </c>
      <c r="J29" s="199">
        <v>5616</v>
      </c>
      <c r="K29" s="205" t="s">
        <v>241</v>
      </c>
      <c r="L29" s="193"/>
      <c r="M29" s="199"/>
      <c r="N29" s="205"/>
      <c r="O29" s="199">
        <f t="shared" si="5"/>
        <v>32903.912000000011</v>
      </c>
      <c r="P29" s="199">
        <f t="shared" si="6"/>
        <v>779576.34699999995</v>
      </c>
      <c r="Q29" s="259"/>
    </row>
    <row r="30" spans="1:17" x14ac:dyDescent="0.15">
      <c r="A30" s="193"/>
      <c r="B30" s="208"/>
      <c r="C30" s="199"/>
      <c r="D30" s="204"/>
      <c r="E30" s="193"/>
      <c r="F30" s="209"/>
      <c r="G30" s="198"/>
      <c r="H30" s="199"/>
      <c r="I30" s="200" t="s">
        <v>306</v>
      </c>
      <c r="J30" s="199">
        <v>8948</v>
      </c>
      <c r="K30" s="205" t="s">
        <v>241</v>
      </c>
      <c r="L30" s="193"/>
      <c r="M30" s="199"/>
      <c r="N30" s="205"/>
      <c r="O30" s="199">
        <f t="shared" si="5"/>
        <v>23955.912000000011</v>
      </c>
      <c r="P30" s="199">
        <f t="shared" si="6"/>
        <v>770628.34699999995</v>
      </c>
    </row>
    <row r="31" spans="1:17" x14ac:dyDescent="0.15">
      <c r="A31" s="193"/>
      <c r="B31" s="210"/>
      <c r="C31" s="199"/>
      <c r="D31" s="204"/>
      <c r="E31" s="203"/>
      <c r="F31" s="193"/>
      <c r="G31" s="210"/>
      <c r="H31" s="199"/>
      <c r="I31" s="200" t="s">
        <v>307</v>
      </c>
      <c r="J31" s="199">
        <v>2140</v>
      </c>
      <c r="K31" s="205" t="s">
        <v>241</v>
      </c>
      <c r="L31" s="193"/>
      <c r="M31" s="199"/>
      <c r="N31" s="205"/>
      <c r="O31" s="199">
        <f t="shared" si="5"/>
        <v>21815.912000000011</v>
      </c>
      <c r="P31" s="199">
        <f t="shared" si="6"/>
        <v>768488.34699999995</v>
      </c>
      <c r="Q31" s="259"/>
    </row>
    <row r="32" spans="1:17" x14ac:dyDescent="0.15">
      <c r="A32" s="193"/>
      <c r="B32" s="210"/>
      <c r="C32" s="199"/>
      <c r="D32" s="204"/>
      <c r="E32" s="203"/>
      <c r="F32" s="193"/>
      <c r="G32" s="210"/>
      <c r="H32" s="199"/>
      <c r="I32" s="200" t="s">
        <v>308</v>
      </c>
      <c r="J32" s="199">
        <v>3051</v>
      </c>
      <c r="K32" s="205" t="s">
        <v>241</v>
      </c>
      <c r="L32" s="193"/>
      <c r="M32" s="199"/>
      <c r="N32" s="207"/>
      <c r="O32" s="199">
        <f t="shared" si="5"/>
        <v>18764.912000000011</v>
      </c>
      <c r="P32" s="199">
        <f t="shared" si="6"/>
        <v>765437.34699999995</v>
      </c>
      <c r="Q32" s="259"/>
    </row>
    <row r="33" spans="1:17" x14ac:dyDescent="0.15">
      <c r="A33" s="193"/>
      <c r="B33" s="210"/>
      <c r="C33" s="199"/>
      <c r="D33" s="204"/>
      <c r="E33" s="203"/>
      <c r="F33" s="193"/>
      <c r="G33" s="210"/>
      <c r="H33" s="199"/>
      <c r="I33" s="200" t="s">
        <v>309</v>
      </c>
      <c r="J33" s="199">
        <v>7866</v>
      </c>
      <c r="K33" s="205" t="s">
        <v>241</v>
      </c>
      <c r="L33" s="193"/>
      <c r="M33" s="199"/>
      <c r="N33" s="207"/>
      <c r="O33" s="199">
        <f t="shared" si="5"/>
        <v>10898.912000000011</v>
      </c>
      <c r="P33" s="199">
        <f t="shared" si="6"/>
        <v>757571.34699999995</v>
      </c>
    </row>
    <row r="34" spans="1:17" x14ac:dyDescent="0.15">
      <c r="A34" s="193"/>
      <c r="B34" s="210"/>
      <c r="C34" s="199"/>
      <c r="D34" s="200"/>
      <c r="E34" s="193"/>
      <c r="F34" s="203"/>
      <c r="G34" s="210"/>
      <c r="H34" s="199"/>
      <c r="I34" s="200" t="s">
        <v>310</v>
      </c>
      <c r="J34" s="199">
        <v>4685</v>
      </c>
      <c r="K34" s="205" t="s">
        <v>241</v>
      </c>
      <c r="L34" s="193"/>
      <c r="M34" s="199"/>
      <c r="N34" s="207"/>
      <c r="O34" s="199">
        <f t="shared" si="5"/>
        <v>6213.9120000000112</v>
      </c>
      <c r="P34" s="199">
        <f t="shared" si="6"/>
        <v>752886.34699999995</v>
      </c>
    </row>
    <row r="35" spans="1:17" x14ac:dyDescent="0.15">
      <c r="A35" s="211"/>
      <c r="B35" s="211"/>
      <c r="C35" s="199"/>
      <c r="D35" s="204"/>
      <c r="E35" s="193"/>
      <c r="F35" s="212"/>
      <c r="G35" s="213"/>
      <c r="H35" s="199"/>
      <c r="I35" s="200" t="s">
        <v>311</v>
      </c>
      <c r="J35" s="199">
        <v>3328</v>
      </c>
      <c r="K35" s="205" t="s">
        <v>241</v>
      </c>
      <c r="L35" s="193"/>
      <c r="M35" s="199">
        <v>2886</v>
      </c>
      <c r="N35" s="207" t="s">
        <v>241</v>
      </c>
      <c r="O35" s="199">
        <f t="shared" ref="O35:O37" si="7">+O34-J35-M35</f>
        <v>-8.7999999988824129E-2</v>
      </c>
      <c r="P35" s="199">
        <f t="shared" ref="P35:P37" si="8">P34+H35-J35-M35</f>
        <v>746672.34699999995</v>
      </c>
    </row>
    <row r="36" spans="1:17" x14ac:dyDescent="0.15">
      <c r="A36" s="211"/>
      <c r="B36" s="211"/>
      <c r="C36" s="199"/>
      <c r="D36" s="204"/>
      <c r="E36" s="193"/>
      <c r="F36" s="212"/>
      <c r="G36" s="213"/>
      <c r="H36" s="199"/>
      <c r="I36" s="200" t="s">
        <v>311</v>
      </c>
      <c r="J36" s="199"/>
      <c r="K36" s="205"/>
      <c r="L36" s="193"/>
      <c r="M36" s="199">
        <v>19279</v>
      </c>
      <c r="N36" s="207" t="s">
        <v>280</v>
      </c>
      <c r="O36" s="199">
        <f>C9+O35-J36-M36</f>
        <v>124716.91200000001</v>
      </c>
      <c r="P36" s="199">
        <f t="shared" si="8"/>
        <v>727393.34699999995</v>
      </c>
    </row>
    <row r="37" spans="1:17" x14ac:dyDescent="0.15">
      <c r="A37" s="205"/>
      <c r="B37" s="208"/>
      <c r="C37" s="199"/>
      <c r="D37" s="200"/>
      <c r="E37" s="193"/>
      <c r="F37" s="203"/>
      <c r="G37" s="198"/>
      <c r="H37" s="199"/>
      <c r="I37" s="200" t="s">
        <v>312</v>
      </c>
      <c r="J37" s="199">
        <v>14668</v>
      </c>
      <c r="K37" s="205" t="s">
        <v>280</v>
      </c>
      <c r="L37" s="193"/>
      <c r="M37" s="199">
        <v>34876</v>
      </c>
      <c r="N37" s="207" t="s">
        <v>280</v>
      </c>
      <c r="O37" s="199">
        <f t="shared" si="7"/>
        <v>75172.912000000011</v>
      </c>
      <c r="P37" s="199">
        <f t="shared" si="8"/>
        <v>677849.34699999995</v>
      </c>
    </row>
    <row r="38" spans="1:17" x14ac:dyDescent="0.15">
      <c r="A38" s="205"/>
      <c r="B38" s="208"/>
      <c r="C38" s="199"/>
      <c r="D38" s="204"/>
      <c r="E38" s="193"/>
      <c r="F38" s="193"/>
      <c r="G38" s="198"/>
      <c r="H38" s="199"/>
      <c r="I38" s="200" t="s">
        <v>313</v>
      </c>
      <c r="J38" s="199">
        <v>3869</v>
      </c>
      <c r="K38" s="205" t="s">
        <v>280</v>
      </c>
      <c r="L38" s="193"/>
      <c r="M38" s="199">
        <v>31264</v>
      </c>
      <c r="N38" s="207" t="s">
        <v>280</v>
      </c>
      <c r="O38" s="199">
        <f t="shared" ref="O38:O44" si="9">+O37-J38-M38</f>
        <v>40039.912000000011</v>
      </c>
      <c r="P38" s="199">
        <f t="shared" ref="P38:P44" si="10">P37+H38-J38-M38</f>
        <v>642716.34699999995</v>
      </c>
      <c r="Q38" s="259"/>
    </row>
    <row r="39" spans="1:17" x14ac:dyDescent="0.15">
      <c r="A39" s="205"/>
      <c r="B39" s="208"/>
      <c r="C39" s="199"/>
      <c r="D39" s="204"/>
      <c r="E39" s="193"/>
      <c r="F39" s="193"/>
      <c r="G39" s="198"/>
      <c r="H39" s="199"/>
      <c r="I39" s="200" t="s">
        <v>313</v>
      </c>
      <c r="J39" s="199"/>
      <c r="K39" s="205"/>
      <c r="L39" s="193"/>
      <c r="M39" s="199">
        <v>16424</v>
      </c>
      <c r="N39" s="207" t="s">
        <v>280</v>
      </c>
      <c r="O39" s="199">
        <f t="shared" si="9"/>
        <v>23615.912000000011</v>
      </c>
      <c r="P39" s="199">
        <f t="shared" si="10"/>
        <v>626292.34699999995</v>
      </c>
      <c r="Q39" s="259"/>
    </row>
    <row r="40" spans="1:17" x14ac:dyDescent="0.15">
      <c r="A40" s="205"/>
      <c r="B40" s="208"/>
      <c r="C40" s="199"/>
      <c r="D40" s="204"/>
      <c r="E40" s="193"/>
      <c r="F40" s="193"/>
      <c r="G40" s="198"/>
      <c r="H40" s="199"/>
      <c r="I40" s="200" t="s">
        <v>313</v>
      </c>
      <c r="J40" s="199"/>
      <c r="K40" s="205"/>
      <c r="L40" s="193"/>
      <c r="M40" s="199">
        <v>23616</v>
      </c>
      <c r="N40" s="207" t="s">
        <v>280</v>
      </c>
      <c r="O40" s="199">
        <f t="shared" si="9"/>
        <v>-8.7999999988824129E-2</v>
      </c>
      <c r="P40" s="199">
        <f t="shared" si="10"/>
        <v>602676.34699999995</v>
      </c>
      <c r="Q40" s="259"/>
    </row>
    <row r="41" spans="1:17" x14ac:dyDescent="0.15">
      <c r="A41" s="205"/>
      <c r="B41" s="208"/>
      <c r="C41" s="199"/>
      <c r="D41" s="204"/>
      <c r="E41" s="193"/>
      <c r="F41" s="193"/>
      <c r="G41" s="198"/>
      <c r="H41" s="199"/>
      <c r="I41" s="200" t="s">
        <v>313</v>
      </c>
      <c r="J41" s="199"/>
      <c r="K41" s="205"/>
      <c r="L41" s="193"/>
      <c r="M41" s="199">
        <v>7260</v>
      </c>
      <c r="N41" s="207" t="s">
        <v>281</v>
      </c>
      <c r="O41" s="199">
        <f>C10+O40-J41-M41</f>
        <v>136655.91200000001</v>
      </c>
      <c r="P41" s="199">
        <f t="shared" si="10"/>
        <v>595416.34699999995</v>
      </c>
      <c r="Q41" s="259"/>
    </row>
    <row r="42" spans="1:17" x14ac:dyDescent="0.15">
      <c r="A42" s="205"/>
      <c r="B42" s="208"/>
      <c r="C42" s="199"/>
      <c r="D42" s="204"/>
      <c r="E42" s="193"/>
      <c r="F42" s="193"/>
      <c r="G42" s="198"/>
      <c r="H42" s="199"/>
      <c r="I42" s="200" t="s">
        <v>314</v>
      </c>
      <c r="J42" s="199">
        <v>55035</v>
      </c>
      <c r="K42" s="205" t="s">
        <v>281</v>
      </c>
      <c r="L42" s="193"/>
      <c r="M42" s="199"/>
      <c r="N42" s="207"/>
      <c r="O42" s="199">
        <f t="shared" si="9"/>
        <v>81620.912000000011</v>
      </c>
      <c r="P42" s="199">
        <f t="shared" si="10"/>
        <v>540381.34699999995</v>
      </c>
      <c r="Q42" s="259"/>
    </row>
    <row r="43" spans="1:17" x14ac:dyDescent="0.15">
      <c r="A43" s="205"/>
      <c r="B43" s="208"/>
      <c r="C43" s="199"/>
      <c r="D43" s="200" t="s">
        <v>315</v>
      </c>
      <c r="E43" s="193" t="s">
        <v>319</v>
      </c>
      <c r="F43" s="193" t="s">
        <v>322</v>
      </c>
      <c r="G43" s="198"/>
      <c r="H43" s="199">
        <v>134908.75</v>
      </c>
      <c r="I43" s="200" t="s">
        <v>315</v>
      </c>
      <c r="J43" s="199">
        <v>2390</v>
      </c>
      <c r="K43" s="205" t="s">
        <v>281</v>
      </c>
      <c r="L43" s="193"/>
      <c r="M43" s="199">
        <v>37000</v>
      </c>
      <c r="N43" s="207" t="s">
        <v>281</v>
      </c>
      <c r="O43" s="199">
        <f t="shared" si="9"/>
        <v>42230.912000000011</v>
      </c>
      <c r="P43" s="199">
        <f t="shared" si="10"/>
        <v>635900.09699999995</v>
      </c>
    </row>
    <row r="44" spans="1:17" x14ac:dyDescent="0.15">
      <c r="A44" s="205"/>
      <c r="B44" s="208"/>
      <c r="C44" s="199"/>
      <c r="D44" s="204"/>
      <c r="E44" s="193"/>
      <c r="F44" s="193"/>
      <c r="G44" s="198"/>
      <c r="H44" s="199"/>
      <c r="I44" s="200" t="s">
        <v>315</v>
      </c>
      <c r="J44" s="199"/>
      <c r="K44" s="205"/>
      <c r="L44" s="193"/>
      <c r="M44" s="199">
        <v>38000</v>
      </c>
      <c r="N44" s="207" t="s">
        <v>281</v>
      </c>
      <c r="O44" s="199">
        <f t="shared" si="9"/>
        <v>4230.9120000000112</v>
      </c>
      <c r="P44" s="199">
        <f t="shared" si="10"/>
        <v>597900.09699999995</v>
      </c>
    </row>
    <row r="45" spans="1:17" x14ac:dyDescent="0.15">
      <c r="A45" s="205"/>
      <c r="B45" s="208"/>
      <c r="C45" s="199"/>
      <c r="D45" s="204"/>
      <c r="E45" s="193"/>
      <c r="F45" s="193"/>
      <c r="G45" s="198"/>
      <c r="H45" s="199"/>
      <c r="I45" s="200" t="s">
        <v>315</v>
      </c>
      <c r="J45" s="199"/>
      <c r="K45" s="205"/>
      <c r="L45" s="193"/>
      <c r="M45" s="199">
        <v>4231</v>
      </c>
      <c r="N45" s="207" t="s">
        <v>281</v>
      </c>
      <c r="O45" s="199">
        <f t="shared" ref="O45:O49" si="11">+O44-J45-M45</f>
        <v>-8.7999999988824129E-2</v>
      </c>
      <c r="P45" s="199">
        <f t="shared" ref="P45:P49" si="12">P44+H45-J45-M45</f>
        <v>593669.09699999995</v>
      </c>
    </row>
    <row r="46" spans="1:17" x14ac:dyDescent="0.15">
      <c r="A46" s="205"/>
      <c r="B46" s="208"/>
      <c r="C46" s="199"/>
      <c r="D46" s="204"/>
      <c r="E46" s="193"/>
      <c r="F46" s="193"/>
      <c r="G46" s="198"/>
      <c r="H46" s="199"/>
      <c r="I46" s="200" t="s">
        <v>315</v>
      </c>
      <c r="J46" s="199"/>
      <c r="K46" s="205"/>
      <c r="L46" s="193"/>
      <c r="M46" s="199">
        <v>15647</v>
      </c>
      <c r="N46" s="207" t="s">
        <v>282</v>
      </c>
      <c r="O46" s="199">
        <f>C11+O45-J46-M46</f>
        <v>128117.91200000001</v>
      </c>
      <c r="P46" s="199">
        <f t="shared" si="12"/>
        <v>578022.09699999995</v>
      </c>
    </row>
    <row r="47" spans="1:17" x14ac:dyDescent="0.15">
      <c r="A47" s="205"/>
      <c r="B47" s="208"/>
      <c r="C47" s="199"/>
      <c r="D47" s="200" t="s">
        <v>316</v>
      </c>
      <c r="E47" s="193" t="s">
        <v>319</v>
      </c>
      <c r="F47" s="193" t="s">
        <v>322</v>
      </c>
      <c r="G47" s="198"/>
      <c r="H47" s="199">
        <v>125886.85</v>
      </c>
      <c r="I47" s="200" t="s">
        <v>316</v>
      </c>
      <c r="J47" s="199">
        <v>4633</v>
      </c>
      <c r="K47" s="205" t="s">
        <v>282</v>
      </c>
      <c r="L47" s="193"/>
      <c r="M47" s="199">
        <v>29000</v>
      </c>
      <c r="N47" s="207" t="s">
        <v>282</v>
      </c>
      <c r="O47" s="199">
        <f t="shared" si="11"/>
        <v>94484.912000000011</v>
      </c>
      <c r="P47" s="199">
        <f t="shared" si="12"/>
        <v>670275.94699999993</v>
      </c>
    </row>
    <row r="48" spans="1:17" x14ac:dyDescent="0.15">
      <c r="A48" s="205"/>
      <c r="B48" s="208"/>
      <c r="C48" s="199"/>
      <c r="D48" s="204"/>
      <c r="E48" s="193"/>
      <c r="F48" s="193"/>
      <c r="G48" s="198"/>
      <c r="H48" s="199"/>
      <c r="I48" s="200" t="s">
        <v>316</v>
      </c>
      <c r="J48" s="199"/>
      <c r="K48" s="205"/>
      <c r="L48" s="193"/>
      <c r="M48" s="199">
        <v>26215</v>
      </c>
      <c r="N48" s="207" t="s">
        <v>282</v>
      </c>
      <c r="O48" s="199">
        <f t="shared" si="11"/>
        <v>68269.912000000011</v>
      </c>
      <c r="P48" s="199">
        <f t="shared" si="12"/>
        <v>644060.94699999993</v>
      </c>
    </row>
    <row r="49" spans="1:17" x14ac:dyDescent="0.15">
      <c r="A49" s="205"/>
      <c r="B49" s="208"/>
      <c r="C49" s="199"/>
      <c r="D49" s="204"/>
      <c r="E49" s="193"/>
      <c r="F49" s="193"/>
      <c r="G49" s="198"/>
      <c r="H49" s="199"/>
      <c r="I49" s="200" t="s">
        <v>316</v>
      </c>
      <c r="J49" s="199"/>
      <c r="K49" s="205"/>
      <c r="L49" s="193"/>
      <c r="M49" s="199">
        <v>29824</v>
      </c>
      <c r="N49" s="207" t="s">
        <v>282</v>
      </c>
      <c r="O49" s="199">
        <f t="shared" si="11"/>
        <v>38445.912000000011</v>
      </c>
      <c r="P49" s="199">
        <f t="shared" si="12"/>
        <v>614236.94699999993</v>
      </c>
    </row>
    <row r="50" spans="1:17" x14ac:dyDescent="0.15">
      <c r="A50" s="205"/>
      <c r="B50" s="208"/>
      <c r="C50" s="199"/>
      <c r="D50" s="200" t="s">
        <v>317</v>
      </c>
      <c r="E50" s="193" t="s">
        <v>319</v>
      </c>
      <c r="F50" s="193" t="s">
        <v>322</v>
      </c>
      <c r="G50" s="198"/>
      <c r="H50" s="199">
        <v>125870.42</v>
      </c>
      <c r="I50" s="200" t="s">
        <v>317</v>
      </c>
      <c r="J50" s="199">
        <v>8193</v>
      </c>
      <c r="K50" s="205" t="s">
        <v>282</v>
      </c>
      <c r="L50" s="193"/>
      <c r="M50" s="199">
        <v>6320</v>
      </c>
      <c r="N50" s="207" t="s">
        <v>282</v>
      </c>
      <c r="O50" s="199">
        <f t="shared" ref="O50:O57" si="13">+O49-J50-M50</f>
        <v>23932.912000000011</v>
      </c>
      <c r="P50" s="199">
        <f t="shared" ref="P50:P57" si="14">P49+H50-J50-M50</f>
        <v>725594.36699999997</v>
      </c>
    </row>
    <row r="51" spans="1:17" x14ac:dyDescent="0.15">
      <c r="A51" s="205"/>
      <c r="B51" s="208"/>
      <c r="C51" s="199"/>
      <c r="D51" s="204"/>
      <c r="E51" s="193"/>
      <c r="F51" s="193"/>
      <c r="G51" s="198"/>
      <c r="H51" s="199"/>
      <c r="I51" s="200" t="s">
        <v>317</v>
      </c>
      <c r="J51" s="199"/>
      <c r="K51" s="205"/>
      <c r="L51" s="193"/>
      <c r="M51" s="199">
        <v>23933</v>
      </c>
      <c r="N51" s="207" t="s">
        <v>282</v>
      </c>
      <c r="O51" s="199">
        <f t="shared" si="13"/>
        <v>-8.7999999988824129E-2</v>
      </c>
      <c r="P51" s="199">
        <f t="shared" si="14"/>
        <v>701661.36699999997</v>
      </c>
    </row>
    <row r="52" spans="1:17" x14ac:dyDescent="0.15">
      <c r="A52" s="205"/>
      <c r="B52" s="208"/>
      <c r="C52" s="199"/>
      <c r="D52" s="204"/>
      <c r="E52" s="193"/>
      <c r="F52" s="193"/>
      <c r="G52" s="198"/>
      <c r="H52" s="199"/>
      <c r="I52" s="200" t="s">
        <v>317</v>
      </c>
      <c r="J52" s="199"/>
      <c r="K52" s="205"/>
      <c r="L52" s="193"/>
      <c r="M52" s="199">
        <v>5157</v>
      </c>
      <c r="N52" s="207" t="s">
        <v>321</v>
      </c>
      <c r="O52" s="199">
        <f>H16+H29+O51-J52-M52</f>
        <v>309838.34700000001</v>
      </c>
      <c r="P52" s="199">
        <f t="shared" si="14"/>
        <v>696504.36699999997</v>
      </c>
    </row>
    <row r="53" spans="1:17" x14ac:dyDescent="0.15">
      <c r="A53" s="205"/>
      <c r="B53" s="208"/>
      <c r="C53" s="199"/>
      <c r="D53" s="204"/>
      <c r="E53" s="193"/>
      <c r="F53" s="193"/>
      <c r="G53" s="198"/>
      <c r="H53" s="199"/>
      <c r="I53" s="200" t="s">
        <v>317</v>
      </c>
      <c r="J53" s="199"/>
      <c r="K53" s="205"/>
      <c r="L53" s="193"/>
      <c r="M53" s="199">
        <v>18180</v>
      </c>
      <c r="N53" s="207" t="s">
        <v>321</v>
      </c>
      <c r="O53" s="199">
        <f t="shared" si="13"/>
        <v>291658.34700000001</v>
      </c>
      <c r="P53" s="199">
        <f t="shared" si="14"/>
        <v>678324.36699999997</v>
      </c>
    </row>
    <row r="54" spans="1:17" x14ac:dyDescent="0.15">
      <c r="A54" s="205"/>
      <c r="B54" s="208"/>
      <c r="C54" s="199"/>
      <c r="D54" s="204"/>
      <c r="E54" s="193"/>
      <c r="F54" s="193"/>
      <c r="G54" s="198"/>
      <c r="H54" s="199"/>
      <c r="I54" s="200" t="s">
        <v>317</v>
      </c>
      <c r="J54" s="199"/>
      <c r="K54" s="205"/>
      <c r="L54" s="193"/>
      <c r="M54" s="199">
        <v>47400</v>
      </c>
      <c r="N54" s="207" t="s">
        <v>321</v>
      </c>
      <c r="O54" s="199">
        <f t="shared" si="13"/>
        <v>244258.34700000001</v>
      </c>
      <c r="P54" s="199">
        <f t="shared" si="14"/>
        <v>630924.36699999997</v>
      </c>
    </row>
    <row r="55" spans="1:17" x14ac:dyDescent="0.15">
      <c r="A55" s="205"/>
      <c r="B55" s="208"/>
      <c r="C55" s="199"/>
      <c r="D55" s="200" t="s">
        <v>318</v>
      </c>
      <c r="E55" s="193" t="s">
        <v>319</v>
      </c>
      <c r="F55" s="203" t="s">
        <v>322</v>
      </c>
      <c r="G55" s="193"/>
      <c r="H55" s="199">
        <v>125900.526</v>
      </c>
      <c r="I55" s="200" t="s">
        <v>318</v>
      </c>
      <c r="J55" s="199">
        <v>1535</v>
      </c>
      <c r="K55" s="205" t="s">
        <v>321</v>
      </c>
      <c r="L55" s="193"/>
      <c r="M55" s="199"/>
      <c r="N55" s="207"/>
      <c r="O55" s="199">
        <f t="shared" si="13"/>
        <v>242723.34700000001</v>
      </c>
      <c r="P55" s="199">
        <f t="shared" si="14"/>
        <v>755289.89299999992</v>
      </c>
    </row>
    <row r="56" spans="1:17" hidden="1" x14ac:dyDescent="0.15">
      <c r="A56" s="205"/>
      <c r="B56" s="208"/>
      <c r="C56" s="199"/>
      <c r="D56" s="200"/>
      <c r="E56" s="193"/>
      <c r="F56" s="203"/>
      <c r="G56" s="198"/>
      <c r="H56" s="199"/>
      <c r="I56" s="200"/>
      <c r="J56" s="199"/>
      <c r="K56" s="205"/>
      <c r="L56" s="193"/>
      <c r="M56" s="199"/>
      <c r="N56" s="207"/>
      <c r="O56" s="199">
        <f t="shared" si="13"/>
        <v>242723.34700000001</v>
      </c>
      <c r="P56" s="199">
        <f t="shared" si="14"/>
        <v>755289.89299999992</v>
      </c>
    </row>
    <row r="57" spans="1:17" hidden="1" x14ac:dyDescent="0.15">
      <c r="A57" s="193"/>
      <c r="B57" s="193"/>
      <c r="C57" s="199"/>
      <c r="D57" s="204"/>
      <c r="E57" s="193"/>
      <c r="F57" s="203"/>
      <c r="G57" s="198"/>
      <c r="H57" s="199"/>
      <c r="I57" s="200"/>
      <c r="J57" s="199"/>
      <c r="K57" s="205"/>
      <c r="L57" s="193"/>
      <c r="M57" s="199"/>
      <c r="N57" s="193"/>
      <c r="O57" s="199">
        <f t="shared" si="13"/>
        <v>242723.34700000001</v>
      </c>
      <c r="P57" s="199">
        <f t="shared" si="14"/>
        <v>755289.89299999992</v>
      </c>
    </row>
    <row r="58" spans="1:17" hidden="1" x14ac:dyDescent="0.15">
      <c r="A58" s="193"/>
      <c r="B58" s="193"/>
      <c r="C58" s="199"/>
      <c r="D58" s="204"/>
      <c r="E58" s="193"/>
      <c r="F58" s="203"/>
      <c r="G58" s="198"/>
      <c r="H58" s="199"/>
      <c r="I58" s="200"/>
      <c r="J58" s="199"/>
      <c r="K58" s="205"/>
      <c r="L58" s="193"/>
      <c r="M58" s="199"/>
      <c r="N58" s="193"/>
      <c r="O58" s="199">
        <f t="shared" ref="O58" si="15">+O57-J58-M58</f>
        <v>242723.34700000001</v>
      </c>
      <c r="P58" s="199">
        <f t="shared" ref="P58" si="16">P57+H58-J58-M58</f>
        <v>755289.89299999992</v>
      </c>
    </row>
    <row r="59" spans="1:17" hidden="1" x14ac:dyDescent="0.15">
      <c r="A59" s="193"/>
      <c r="B59" s="193"/>
      <c r="C59" s="199"/>
      <c r="D59" s="204"/>
      <c r="E59" s="193"/>
      <c r="F59" s="203"/>
      <c r="G59" s="198"/>
      <c r="H59" s="199"/>
      <c r="I59" s="200"/>
      <c r="J59" s="199"/>
      <c r="K59" s="193"/>
      <c r="L59" s="193"/>
      <c r="M59" s="199"/>
      <c r="N59" s="193"/>
      <c r="O59" s="199">
        <f t="shared" ref="O59:O117" si="17">+O58-J59-M59</f>
        <v>242723.34700000001</v>
      </c>
      <c r="P59" s="199">
        <f t="shared" ref="P59:P117" si="18">P58+H59-J59-M59</f>
        <v>755289.89299999992</v>
      </c>
    </row>
    <row r="60" spans="1:17" hidden="1" x14ac:dyDescent="0.15">
      <c r="A60" s="193"/>
      <c r="B60" s="193"/>
      <c r="C60" s="199"/>
      <c r="D60" s="200"/>
      <c r="E60" s="193"/>
      <c r="F60" s="193"/>
      <c r="G60" s="210"/>
      <c r="H60" s="199"/>
      <c r="I60" s="200"/>
      <c r="J60" s="199"/>
      <c r="K60" s="205"/>
      <c r="L60" s="193"/>
      <c r="M60" s="199"/>
      <c r="N60" s="207"/>
      <c r="O60" s="199">
        <f t="shared" si="17"/>
        <v>242723.34700000001</v>
      </c>
      <c r="P60" s="199">
        <f t="shared" si="18"/>
        <v>755289.89299999992</v>
      </c>
      <c r="Q60" s="259"/>
    </row>
    <row r="61" spans="1:17" hidden="1" x14ac:dyDescent="0.15">
      <c r="A61" s="193"/>
      <c r="B61" s="193"/>
      <c r="C61" s="199"/>
      <c r="D61" s="204"/>
      <c r="E61" s="203"/>
      <c r="F61" s="193"/>
      <c r="G61" s="210"/>
      <c r="H61" s="199"/>
      <c r="I61" s="200"/>
      <c r="J61" s="199"/>
      <c r="K61" s="205"/>
      <c r="L61" s="193"/>
      <c r="M61" s="199"/>
      <c r="N61" s="193"/>
      <c r="O61" s="199">
        <f t="shared" si="17"/>
        <v>242723.34700000001</v>
      </c>
      <c r="P61" s="199">
        <f t="shared" si="18"/>
        <v>755289.89299999992</v>
      </c>
      <c r="Q61" s="259"/>
    </row>
    <row r="62" spans="1:17" hidden="1" x14ac:dyDescent="0.15">
      <c r="A62" s="193"/>
      <c r="B62" s="193"/>
      <c r="C62" s="199"/>
      <c r="D62" s="204"/>
      <c r="E62" s="203"/>
      <c r="F62" s="193"/>
      <c r="G62" s="210"/>
      <c r="H62" s="199"/>
      <c r="I62" s="200"/>
      <c r="J62" s="199"/>
      <c r="K62" s="205"/>
      <c r="L62" s="193"/>
      <c r="M62" s="199"/>
      <c r="N62" s="193"/>
      <c r="O62" s="199">
        <f t="shared" si="17"/>
        <v>242723.34700000001</v>
      </c>
      <c r="P62" s="199">
        <f t="shared" si="18"/>
        <v>755289.89299999992</v>
      </c>
      <c r="Q62" s="259"/>
    </row>
    <row r="63" spans="1:17" hidden="1" x14ac:dyDescent="0.15">
      <c r="A63" s="193"/>
      <c r="B63" s="193"/>
      <c r="C63" s="199"/>
      <c r="D63" s="204"/>
      <c r="E63" s="203"/>
      <c r="F63" s="193"/>
      <c r="G63" s="210"/>
      <c r="H63" s="199"/>
      <c r="I63" s="200"/>
      <c r="J63" s="199"/>
      <c r="K63" s="193"/>
      <c r="L63" s="193"/>
      <c r="M63" s="199"/>
      <c r="N63" s="193"/>
      <c r="O63" s="199">
        <f t="shared" si="17"/>
        <v>242723.34700000001</v>
      </c>
      <c r="P63" s="199">
        <f t="shared" si="18"/>
        <v>755289.89299999992</v>
      </c>
    </row>
    <row r="64" spans="1:17" hidden="1" x14ac:dyDescent="0.15">
      <c r="A64" s="193"/>
      <c r="B64" s="193"/>
      <c r="C64" s="199"/>
      <c r="D64" s="200"/>
      <c r="E64" s="193"/>
      <c r="F64" s="205"/>
      <c r="G64" s="193"/>
      <c r="H64" s="199"/>
      <c r="I64" s="200"/>
      <c r="J64" s="199"/>
      <c r="K64" s="193"/>
      <c r="L64" s="193"/>
      <c r="M64" s="199"/>
      <c r="N64" s="193"/>
      <c r="O64" s="199">
        <f t="shared" si="17"/>
        <v>242723.34700000001</v>
      </c>
      <c r="P64" s="199">
        <f t="shared" si="18"/>
        <v>755289.89299999992</v>
      </c>
    </row>
    <row r="65" spans="1:17" hidden="1" x14ac:dyDescent="0.15">
      <c r="A65" s="193"/>
      <c r="B65" s="193"/>
      <c r="C65" s="199"/>
      <c r="D65" s="200"/>
      <c r="E65" s="193"/>
      <c r="F65" s="193"/>
      <c r="G65" s="210"/>
      <c r="H65" s="199"/>
      <c r="I65" s="200"/>
      <c r="J65" s="199"/>
      <c r="K65" s="193"/>
      <c r="L65" s="193"/>
      <c r="M65" s="199"/>
      <c r="N65" s="193"/>
      <c r="O65" s="199">
        <f t="shared" si="17"/>
        <v>242723.34700000001</v>
      </c>
      <c r="P65" s="199">
        <f t="shared" si="18"/>
        <v>755289.89299999992</v>
      </c>
      <c r="Q65" s="259"/>
    </row>
    <row r="66" spans="1:17" hidden="1" x14ac:dyDescent="0.15">
      <c r="A66" s="193"/>
      <c r="B66" s="193"/>
      <c r="C66" s="199"/>
      <c r="D66" s="200"/>
      <c r="E66" s="193"/>
      <c r="F66" s="193"/>
      <c r="G66" s="210"/>
      <c r="H66" s="199"/>
      <c r="I66" s="200"/>
      <c r="J66" s="199"/>
      <c r="K66" s="193"/>
      <c r="L66" s="193"/>
      <c r="M66" s="199"/>
      <c r="N66" s="193"/>
      <c r="O66" s="199">
        <f t="shared" si="17"/>
        <v>242723.34700000001</v>
      </c>
      <c r="P66" s="199">
        <f t="shared" si="18"/>
        <v>755289.89299999992</v>
      </c>
      <c r="Q66" s="259"/>
    </row>
    <row r="67" spans="1:17" hidden="1" x14ac:dyDescent="0.15">
      <c r="A67" s="193"/>
      <c r="B67" s="193"/>
      <c r="C67" s="199"/>
      <c r="D67" s="200"/>
      <c r="E67" s="193"/>
      <c r="F67" s="193"/>
      <c r="G67" s="210"/>
      <c r="H67" s="199"/>
      <c r="I67" s="200"/>
      <c r="J67" s="199"/>
      <c r="K67" s="193"/>
      <c r="L67" s="193"/>
      <c r="M67" s="199"/>
      <c r="N67" s="193"/>
      <c r="O67" s="199">
        <f t="shared" si="17"/>
        <v>242723.34700000001</v>
      </c>
      <c r="P67" s="199">
        <f t="shared" si="18"/>
        <v>755289.89299999992</v>
      </c>
    </row>
    <row r="68" spans="1:17" hidden="1" x14ac:dyDescent="0.15">
      <c r="A68" s="193"/>
      <c r="B68" s="193"/>
      <c r="C68" s="199"/>
      <c r="D68" s="200"/>
      <c r="E68" s="193"/>
      <c r="F68" s="193"/>
      <c r="G68" s="210"/>
      <c r="H68" s="199"/>
      <c r="I68" s="200"/>
      <c r="J68" s="199"/>
      <c r="K68" s="207"/>
      <c r="L68" s="193"/>
      <c r="M68" s="199"/>
      <c r="N68" s="207"/>
      <c r="O68" s="199">
        <f t="shared" si="17"/>
        <v>242723.34700000001</v>
      </c>
      <c r="P68" s="199">
        <f t="shared" si="18"/>
        <v>755289.89299999992</v>
      </c>
      <c r="Q68" s="259"/>
    </row>
    <row r="69" spans="1:17" hidden="1" x14ac:dyDescent="0.15">
      <c r="A69" s="193"/>
      <c r="B69" s="193"/>
      <c r="C69" s="199"/>
      <c r="D69" s="204"/>
      <c r="E69" s="193"/>
      <c r="F69" s="193"/>
      <c r="G69" s="210"/>
      <c r="H69" s="199"/>
      <c r="I69" s="200"/>
      <c r="J69" s="199"/>
      <c r="K69" s="193"/>
      <c r="L69" s="193"/>
      <c r="M69" s="199"/>
      <c r="N69" s="193"/>
      <c r="O69" s="199">
        <f t="shared" si="17"/>
        <v>242723.34700000001</v>
      </c>
      <c r="P69" s="199">
        <f t="shared" si="18"/>
        <v>755289.89299999992</v>
      </c>
      <c r="Q69" s="259"/>
    </row>
    <row r="70" spans="1:17" hidden="1" x14ac:dyDescent="0.15">
      <c r="A70" s="193"/>
      <c r="B70" s="193"/>
      <c r="C70" s="199"/>
      <c r="D70" s="204"/>
      <c r="E70" s="193"/>
      <c r="F70" s="193"/>
      <c r="G70" s="210"/>
      <c r="H70" s="199"/>
      <c r="I70" s="200"/>
      <c r="J70" s="199"/>
      <c r="K70" s="193"/>
      <c r="L70" s="193"/>
      <c r="M70" s="199"/>
      <c r="N70" s="193"/>
      <c r="O70" s="199">
        <f t="shared" si="17"/>
        <v>242723.34700000001</v>
      </c>
      <c r="P70" s="199">
        <f t="shared" si="18"/>
        <v>755289.89299999992</v>
      </c>
      <c r="Q70" s="259"/>
    </row>
    <row r="71" spans="1:17" hidden="1" x14ac:dyDescent="0.15">
      <c r="A71" s="193"/>
      <c r="B71" s="193"/>
      <c r="C71" s="199"/>
      <c r="D71" s="204"/>
      <c r="E71" s="193"/>
      <c r="F71" s="193"/>
      <c r="G71" s="210"/>
      <c r="H71" s="199"/>
      <c r="I71" s="200"/>
      <c r="J71" s="199"/>
      <c r="K71" s="193"/>
      <c r="L71" s="193"/>
      <c r="M71" s="199"/>
      <c r="N71" s="193"/>
      <c r="O71" s="199">
        <f t="shared" si="17"/>
        <v>242723.34700000001</v>
      </c>
      <c r="P71" s="199">
        <f t="shared" si="18"/>
        <v>755289.89299999992</v>
      </c>
      <c r="Q71" s="259"/>
    </row>
    <row r="72" spans="1:17" hidden="1" x14ac:dyDescent="0.15">
      <c r="A72" s="193"/>
      <c r="B72" s="193"/>
      <c r="C72" s="199"/>
      <c r="D72" s="204"/>
      <c r="E72" s="193"/>
      <c r="F72" s="193"/>
      <c r="G72" s="210"/>
      <c r="H72" s="199"/>
      <c r="I72" s="200"/>
      <c r="J72" s="199"/>
      <c r="K72" s="193"/>
      <c r="L72" s="193"/>
      <c r="M72" s="199"/>
      <c r="N72" s="193"/>
      <c r="O72" s="199">
        <f t="shared" si="17"/>
        <v>242723.34700000001</v>
      </c>
      <c r="P72" s="199">
        <f t="shared" si="18"/>
        <v>755289.89299999992</v>
      </c>
      <c r="Q72" s="259"/>
    </row>
    <row r="73" spans="1:17" hidden="1" x14ac:dyDescent="0.15">
      <c r="A73" s="193"/>
      <c r="B73" s="193"/>
      <c r="C73" s="199"/>
      <c r="D73" s="204"/>
      <c r="E73" s="193"/>
      <c r="F73" s="193"/>
      <c r="G73" s="210"/>
      <c r="H73" s="199"/>
      <c r="I73" s="200"/>
      <c r="J73" s="199"/>
      <c r="K73" s="193"/>
      <c r="L73" s="193"/>
      <c r="M73" s="199"/>
      <c r="N73" s="193"/>
      <c r="O73" s="199">
        <f t="shared" si="17"/>
        <v>242723.34700000001</v>
      </c>
      <c r="P73" s="199">
        <f t="shared" si="18"/>
        <v>755289.89299999992</v>
      </c>
    </row>
    <row r="74" spans="1:17" hidden="1" x14ac:dyDescent="0.15">
      <c r="A74" s="193"/>
      <c r="B74" s="193"/>
      <c r="C74" s="199"/>
      <c r="D74" s="200"/>
      <c r="E74" s="193"/>
      <c r="F74" s="193"/>
      <c r="G74" s="210"/>
      <c r="H74" s="199"/>
      <c r="I74" s="200"/>
      <c r="J74" s="199"/>
      <c r="K74" s="193"/>
      <c r="L74" s="193"/>
      <c r="M74" s="199"/>
      <c r="N74" s="207"/>
      <c r="O74" s="199">
        <f t="shared" si="17"/>
        <v>242723.34700000001</v>
      </c>
      <c r="P74" s="199">
        <f t="shared" si="18"/>
        <v>755289.89299999992</v>
      </c>
    </row>
    <row r="75" spans="1:17" hidden="1" x14ac:dyDescent="0.15">
      <c r="A75" s="193"/>
      <c r="B75" s="193"/>
      <c r="C75" s="199"/>
      <c r="D75" s="200"/>
      <c r="E75" s="193"/>
      <c r="F75" s="205"/>
      <c r="G75" s="193"/>
      <c r="H75" s="199"/>
      <c r="I75" s="200"/>
      <c r="J75" s="199"/>
      <c r="K75" s="193"/>
      <c r="L75" s="193"/>
      <c r="M75" s="199"/>
      <c r="N75" s="193"/>
      <c r="O75" s="199">
        <f t="shared" si="17"/>
        <v>242723.34700000001</v>
      </c>
      <c r="P75" s="199">
        <f t="shared" si="18"/>
        <v>755289.89299999992</v>
      </c>
    </row>
    <row r="76" spans="1:17" hidden="1" x14ac:dyDescent="0.15">
      <c r="A76" s="193"/>
      <c r="B76" s="193"/>
      <c r="C76" s="199"/>
      <c r="D76" s="204"/>
      <c r="E76" s="193"/>
      <c r="F76" s="203"/>
      <c r="G76" s="210"/>
      <c r="H76" s="199"/>
      <c r="I76" s="200"/>
      <c r="J76" s="199"/>
      <c r="K76" s="193"/>
      <c r="L76" s="193"/>
      <c r="M76" s="199"/>
      <c r="N76" s="193"/>
      <c r="O76" s="199">
        <f t="shared" si="17"/>
        <v>242723.34700000001</v>
      </c>
      <c r="P76" s="199">
        <f t="shared" si="18"/>
        <v>755289.89299999992</v>
      </c>
      <c r="Q76" s="259"/>
    </row>
    <row r="77" spans="1:17" hidden="1" x14ac:dyDescent="0.15">
      <c r="A77" s="193"/>
      <c r="B77" s="193"/>
      <c r="C77" s="199"/>
      <c r="D77" s="204"/>
      <c r="E77" s="193"/>
      <c r="F77" s="203"/>
      <c r="G77" s="210"/>
      <c r="H77" s="199"/>
      <c r="I77" s="200"/>
      <c r="J77" s="199"/>
      <c r="K77" s="193"/>
      <c r="L77" s="193"/>
      <c r="M77" s="199"/>
      <c r="N77" s="193"/>
      <c r="O77" s="199">
        <f t="shared" si="17"/>
        <v>242723.34700000001</v>
      </c>
      <c r="P77" s="199">
        <f t="shared" si="18"/>
        <v>755289.89299999992</v>
      </c>
      <c r="Q77" s="259"/>
    </row>
    <row r="78" spans="1:17" s="214" customFormat="1" hidden="1" x14ac:dyDescent="0.15">
      <c r="A78" s="193"/>
      <c r="B78" s="193"/>
      <c r="C78" s="199"/>
      <c r="D78" s="204"/>
      <c r="E78" s="193"/>
      <c r="F78" s="193"/>
      <c r="G78" s="210"/>
      <c r="H78" s="199"/>
      <c r="I78" s="200"/>
      <c r="J78" s="199"/>
      <c r="K78" s="193"/>
      <c r="L78" s="193"/>
      <c r="M78" s="199"/>
      <c r="N78" s="193"/>
      <c r="O78" s="199">
        <f t="shared" si="17"/>
        <v>242723.34700000001</v>
      </c>
      <c r="P78" s="199">
        <f t="shared" si="18"/>
        <v>755289.89299999992</v>
      </c>
    </row>
    <row r="79" spans="1:17" s="214" customFormat="1" hidden="1" x14ac:dyDescent="0.15">
      <c r="A79" s="193"/>
      <c r="B79" s="193"/>
      <c r="C79" s="199"/>
      <c r="D79" s="204"/>
      <c r="E79" s="193"/>
      <c r="F79" s="193"/>
      <c r="G79" s="210"/>
      <c r="H79" s="199"/>
      <c r="I79" s="200"/>
      <c r="J79" s="199"/>
      <c r="K79" s="193"/>
      <c r="L79" s="193"/>
      <c r="M79" s="199"/>
      <c r="N79" s="193"/>
      <c r="O79" s="199">
        <f t="shared" si="17"/>
        <v>242723.34700000001</v>
      </c>
      <c r="P79" s="199">
        <f t="shared" si="18"/>
        <v>755289.89299999992</v>
      </c>
      <c r="Q79" s="260"/>
    </row>
    <row r="80" spans="1:17" s="214" customFormat="1" hidden="1" x14ac:dyDescent="0.15">
      <c r="A80" s="193"/>
      <c r="B80" s="198"/>
      <c r="C80" s="199"/>
      <c r="D80" s="200"/>
      <c r="E80" s="203"/>
      <c r="F80" s="203"/>
      <c r="G80" s="198"/>
      <c r="H80" s="199"/>
      <c r="I80" s="200"/>
      <c r="J80" s="199"/>
      <c r="K80" s="193"/>
      <c r="L80" s="193"/>
      <c r="M80" s="199"/>
      <c r="N80" s="193"/>
      <c r="O80" s="199">
        <f t="shared" si="17"/>
        <v>242723.34700000001</v>
      </c>
      <c r="P80" s="199">
        <f t="shared" si="18"/>
        <v>755289.89299999992</v>
      </c>
      <c r="Q80" s="260"/>
    </row>
    <row r="81" spans="1:17" s="214" customFormat="1" hidden="1" x14ac:dyDescent="0.15">
      <c r="A81" s="193"/>
      <c r="B81" s="198"/>
      <c r="C81" s="199"/>
      <c r="D81" s="200"/>
      <c r="E81" s="193"/>
      <c r="F81" s="205"/>
      <c r="G81" s="198"/>
      <c r="H81" s="199"/>
      <c r="I81" s="200"/>
      <c r="J81" s="199"/>
      <c r="K81" s="193"/>
      <c r="L81" s="193"/>
      <c r="M81" s="199"/>
      <c r="N81" s="193"/>
      <c r="O81" s="199">
        <f t="shared" si="17"/>
        <v>242723.34700000001</v>
      </c>
      <c r="P81" s="199">
        <f t="shared" si="18"/>
        <v>755289.89299999992</v>
      </c>
      <c r="Q81" s="260"/>
    </row>
    <row r="82" spans="1:17" s="214" customFormat="1" hidden="1" x14ac:dyDescent="0.15">
      <c r="A82" s="193"/>
      <c r="B82" s="198"/>
      <c r="C82" s="199"/>
      <c r="D82" s="200"/>
      <c r="E82" s="193"/>
      <c r="F82" s="205"/>
      <c r="G82" s="198"/>
      <c r="H82" s="199"/>
      <c r="I82" s="204"/>
      <c r="J82" s="199"/>
      <c r="K82" s="193"/>
      <c r="L82" s="193"/>
      <c r="M82" s="199"/>
      <c r="N82" s="193"/>
      <c r="O82" s="199">
        <f t="shared" si="17"/>
        <v>242723.34700000001</v>
      </c>
      <c r="P82" s="199">
        <f t="shared" si="18"/>
        <v>755289.89299999992</v>
      </c>
    </row>
    <row r="83" spans="1:17" s="214" customFormat="1" hidden="1" x14ac:dyDescent="0.15">
      <c r="A83" s="193"/>
      <c r="B83" s="198"/>
      <c r="C83" s="199"/>
      <c r="D83" s="200"/>
      <c r="E83" s="193"/>
      <c r="F83" s="205"/>
      <c r="G83" s="198"/>
      <c r="H83" s="199"/>
      <c r="I83" s="200"/>
      <c r="J83" s="199"/>
      <c r="K83" s="193"/>
      <c r="L83" s="193"/>
      <c r="M83" s="199"/>
      <c r="N83" s="193"/>
      <c r="O83" s="199">
        <f t="shared" si="17"/>
        <v>242723.34700000001</v>
      </c>
      <c r="P83" s="199">
        <f t="shared" si="18"/>
        <v>755289.89299999992</v>
      </c>
    </row>
    <row r="84" spans="1:17" s="214" customFormat="1" hidden="1" x14ac:dyDescent="0.15">
      <c r="A84" s="193"/>
      <c r="B84" s="198"/>
      <c r="C84" s="199"/>
      <c r="D84" s="200"/>
      <c r="E84" s="193"/>
      <c r="F84" s="205"/>
      <c r="G84" s="198"/>
      <c r="H84" s="199"/>
      <c r="I84" s="200"/>
      <c r="J84" s="199"/>
      <c r="K84" s="193"/>
      <c r="L84" s="193"/>
      <c r="M84" s="199"/>
      <c r="N84" s="193"/>
      <c r="O84" s="199">
        <f t="shared" si="17"/>
        <v>242723.34700000001</v>
      </c>
      <c r="P84" s="199">
        <f t="shared" si="18"/>
        <v>755289.89299999992</v>
      </c>
    </row>
    <row r="85" spans="1:17" s="214" customFormat="1" hidden="1" x14ac:dyDescent="0.15">
      <c r="A85" s="193"/>
      <c r="B85" s="198"/>
      <c r="C85" s="199"/>
      <c r="D85" s="204"/>
      <c r="E85" s="193"/>
      <c r="F85" s="205"/>
      <c r="G85" s="198"/>
      <c r="H85" s="199"/>
      <c r="I85" s="204"/>
      <c r="J85" s="199"/>
      <c r="K85" s="207"/>
      <c r="L85" s="193"/>
      <c r="M85" s="199"/>
      <c r="N85" s="193"/>
      <c r="O85" s="199">
        <f t="shared" si="17"/>
        <v>242723.34700000001</v>
      </c>
      <c r="P85" s="199">
        <f t="shared" si="18"/>
        <v>755289.89299999992</v>
      </c>
    </row>
    <row r="86" spans="1:17" s="214" customFormat="1" hidden="1" x14ac:dyDescent="0.15">
      <c r="A86" s="193"/>
      <c r="B86" s="193"/>
      <c r="C86" s="199"/>
      <c r="D86" s="204"/>
      <c r="E86" s="193"/>
      <c r="F86" s="203"/>
      <c r="G86" s="210"/>
      <c r="H86" s="199"/>
      <c r="I86" s="204"/>
      <c r="J86" s="199"/>
      <c r="K86" s="193"/>
      <c r="L86" s="193"/>
      <c r="M86" s="199"/>
      <c r="N86" s="193"/>
      <c r="O86" s="199">
        <f t="shared" si="17"/>
        <v>242723.34700000001</v>
      </c>
      <c r="P86" s="199">
        <f t="shared" si="18"/>
        <v>755289.89299999992</v>
      </c>
    </row>
    <row r="87" spans="1:17" s="214" customFormat="1" hidden="1" x14ac:dyDescent="0.15">
      <c r="A87" s="193"/>
      <c r="B87" s="193"/>
      <c r="C87" s="199"/>
      <c r="D87" s="200"/>
      <c r="E87" s="193"/>
      <c r="F87" s="205"/>
      <c r="G87" s="198"/>
      <c r="H87" s="199"/>
      <c r="I87" s="204"/>
      <c r="J87" s="199"/>
      <c r="K87" s="193"/>
      <c r="L87" s="193"/>
      <c r="M87" s="199"/>
      <c r="N87" s="193"/>
      <c r="O87" s="199">
        <f t="shared" si="17"/>
        <v>242723.34700000001</v>
      </c>
      <c r="P87" s="199">
        <f t="shared" si="18"/>
        <v>755289.89299999992</v>
      </c>
    </row>
    <row r="88" spans="1:17" s="214" customFormat="1" hidden="1" x14ac:dyDescent="0.15">
      <c r="A88" s="193"/>
      <c r="B88" s="193"/>
      <c r="C88" s="199"/>
      <c r="D88" s="204"/>
      <c r="E88" s="193"/>
      <c r="F88" s="193"/>
      <c r="G88" s="210"/>
      <c r="H88" s="199"/>
      <c r="I88" s="204"/>
      <c r="J88" s="199"/>
      <c r="K88" s="193"/>
      <c r="L88" s="193"/>
      <c r="M88" s="199"/>
      <c r="N88" s="193"/>
      <c r="O88" s="199">
        <f t="shared" si="17"/>
        <v>242723.34700000001</v>
      </c>
      <c r="P88" s="199">
        <f t="shared" si="18"/>
        <v>755289.89299999992</v>
      </c>
    </row>
    <row r="89" spans="1:17" s="214" customFormat="1" hidden="1" x14ac:dyDescent="0.15">
      <c r="A89" s="193"/>
      <c r="B89" s="193"/>
      <c r="C89" s="199"/>
      <c r="D89" s="204"/>
      <c r="E89" s="193"/>
      <c r="F89" s="203"/>
      <c r="G89" s="210"/>
      <c r="H89" s="199"/>
      <c r="I89" s="204"/>
      <c r="J89" s="199"/>
      <c r="K89" s="193"/>
      <c r="L89" s="193"/>
      <c r="M89" s="199"/>
      <c r="N89" s="193"/>
      <c r="O89" s="199">
        <f t="shared" si="17"/>
        <v>242723.34700000001</v>
      </c>
      <c r="P89" s="199">
        <f t="shared" si="18"/>
        <v>755289.89299999992</v>
      </c>
    </row>
    <row r="90" spans="1:17" s="214" customFormat="1" hidden="1" x14ac:dyDescent="0.15">
      <c r="A90" s="193"/>
      <c r="B90" s="193"/>
      <c r="C90" s="199"/>
      <c r="D90" s="204"/>
      <c r="E90" s="193"/>
      <c r="F90" s="193"/>
      <c r="G90" s="198"/>
      <c r="H90" s="199"/>
      <c r="I90" s="204"/>
      <c r="J90" s="199"/>
      <c r="K90" s="193"/>
      <c r="L90" s="193"/>
      <c r="M90" s="199"/>
      <c r="N90" s="193"/>
      <c r="O90" s="199">
        <f t="shared" si="17"/>
        <v>242723.34700000001</v>
      </c>
      <c r="P90" s="199">
        <f t="shared" si="18"/>
        <v>755289.89299999992</v>
      </c>
    </row>
    <row r="91" spans="1:17" s="214" customFormat="1" hidden="1" x14ac:dyDescent="0.15">
      <c r="A91" s="193"/>
      <c r="B91" s="193"/>
      <c r="C91" s="199"/>
      <c r="D91" s="200"/>
      <c r="E91" s="193"/>
      <c r="F91" s="193"/>
      <c r="G91" s="198"/>
      <c r="H91" s="199"/>
      <c r="I91" s="204"/>
      <c r="J91" s="199"/>
      <c r="K91" s="193"/>
      <c r="L91" s="193"/>
      <c r="M91" s="199"/>
      <c r="N91" s="193"/>
      <c r="O91" s="199">
        <f t="shared" si="17"/>
        <v>242723.34700000001</v>
      </c>
      <c r="P91" s="199">
        <f t="shared" si="18"/>
        <v>755289.89299999992</v>
      </c>
    </row>
    <row r="92" spans="1:17" s="214" customFormat="1" hidden="1" x14ac:dyDescent="0.15">
      <c r="A92" s="193"/>
      <c r="B92" s="193"/>
      <c r="C92" s="199"/>
      <c r="D92" s="204"/>
      <c r="E92" s="193"/>
      <c r="F92" s="203"/>
      <c r="G92" s="215"/>
      <c r="H92" s="199"/>
      <c r="I92" s="204"/>
      <c r="J92" s="199"/>
      <c r="K92" s="193"/>
      <c r="L92" s="193"/>
      <c r="M92" s="199"/>
      <c r="N92" s="193"/>
      <c r="O92" s="199">
        <f t="shared" si="17"/>
        <v>242723.34700000001</v>
      </c>
      <c r="P92" s="199">
        <f t="shared" si="18"/>
        <v>755289.89299999992</v>
      </c>
    </row>
    <row r="93" spans="1:17" s="214" customFormat="1" hidden="1" x14ac:dyDescent="0.15">
      <c r="A93" s="193"/>
      <c r="B93" s="193"/>
      <c r="C93" s="199"/>
      <c r="D93" s="200"/>
      <c r="E93" s="193"/>
      <c r="F93" s="193"/>
      <c r="G93" s="198"/>
      <c r="H93" s="199"/>
      <c r="I93" s="204"/>
      <c r="J93" s="199"/>
      <c r="K93" s="207"/>
      <c r="L93" s="193"/>
      <c r="M93" s="199"/>
      <c r="N93" s="193"/>
      <c r="O93" s="199">
        <f t="shared" si="17"/>
        <v>242723.34700000001</v>
      </c>
      <c r="P93" s="199">
        <f t="shared" si="18"/>
        <v>755289.89299999992</v>
      </c>
    </row>
    <row r="94" spans="1:17" s="214" customFormat="1" hidden="1" x14ac:dyDescent="0.15">
      <c r="A94" s="193"/>
      <c r="B94" s="193"/>
      <c r="C94" s="199"/>
      <c r="D94" s="204"/>
      <c r="E94" s="193"/>
      <c r="F94" s="193"/>
      <c r="G94" s="198"/>
      <c r="H94" s="199"/>
      <c r="I94" s="204"/>
      <c r="J94" s="199"/>
      <c r="K94" s="193"/>
      <c r="L94" s="193"/>
      <c r="M94" s="199"/>
      <c r="N94" s="193"/>
      <c r="O94" s="199">
        <f t="shared" si="17"/>
        <v>242723.34700000001</v>
      </c>
      <c r="P94" s="199">
        <f t="shared" si="18"/>
        <v>755289.89299999992</v>
      </c>
    </row>
    <row r="95" spans="1:17" s="214" customFormat="1" hidden="1" x14ac:dyDescent="0.15">
      <c r="A95" s="193"/>
      <c r="B95" s="193"/>
      <c r="C95" s="199"/>
      <c r="D95" s="204"/>
      <c r="E95" s="193"/>
      <c r="F95" s="193"/>
      <c r="G95" s="198"/>
      <c r="H95" s="199"/>
      <c r="I95" s="204"/>
      <c r="J95" s="199"/>
      <c r="K95" s="193"/>
      <c r="L95" s="193"/>
      <c r="M95" s="199"/>
      <c r="N95" s="193"/>
      <c r="O95" s="199">
        <f t="shared" si="17"/>
        <v>242723.34700000001</v>
      </c>
      <c r="P95" s="199">
        <f t="shared" si="18"/>
        <v>755289.89299999992</v>
      </c>
    </row>
    <row r="96" spans="1:17" s="214" customFormat="1" hidden="1" x14ac:dyDescent="0.15">
      <c r="A96" s="193"/>
      <c r="B96" s="193"/>
      <c r="C96" s="199"/>
      <c r="D96" s="200"/>
      <c r="E96" s="193"/>
      <c r="F96" s="193"/>
      <c r="G96" s="198"/>
      <c r="H96" s="199"/>
      <c r="I96" s="204"/>
      <c r="J96" s="199"/>
      <c r="K96" s="207"/>
      <c r="L96" s="193"/>
      <c r="M96" s="199"/>
      <c r="N96" s="193"/>
      <c r="O96" s="199">
        <f t="shared" si="17"/>
        <v>242723.34700000001</v>
      </c>
      <c r="P96" s="199">
        <f t="shared" si="18"/>
        <v>755289.89299999992</v>
      </c>
    </row>
    <row r="97" spans="1:16" s="214" customFormat="1" hidden="1" x14ac:dyDescent="0.15">
      <c r="A97" s="193"/>
      <c r="B97" s="193"/>
      <c r="C97" s="199"/>
      <c r="D97" s="204"/>
      <c r="E97" s="193"/>
      <c r="F97" s="203"/>
      <c r="G97" s="210"/>
      <c r="H97" s="199"/>
      <c r="I97" s="204"/>
      <c r="J97" s="199"/>
      <c r="K97" s="193"/>
      <c r="L97" s="193"/>
      <c r="M97" s="199"/>
      <c r="N97" s="193"/>
      <c r="O97" s="199">
        <f t="shared" si="17"/>
        <v>242723.34700000001</v>
      </c>
      <c r="P97" s="199">
        <f t="shared" si="18"/>
        <v>755289.89299999992</v>
      </c>
    </row>
    <row r="98" spans="1:16" s="214" customFormat="1" hidden="1" x14ac:dyDescent="0.15">
      <c r="A98" s="193"/>
      <c r="B98" s="193"/>
      <c r="C98" s="199"/>
      <c r="D98" s="204"/>
      <c r="E98" s="193"/>
      <c r="F98" s="193"/>
      <c r="G98" s="198"/>
      <c r="H98" s="199"/>
      <c r="I98" s="204"/>
      <c r="J98" s="199"/>
      <c r="K98" s="205"/>
      <c r="L98" s="193"/>
      <c r="M98" s="199"/>
      <c r="N98" s="193"/>
      <c r="O98" s="199">
        <f t="shared" si="17"/>
        <v>242723.34700000001</v>
      </c>
      <c r="P98" s="199">
        <f t="shared" si="18"/>
        <v>755289.89299999992</v>
      </c>
    </row>
    <row r="99" spans="1:16" s="214" customFormat="1" hidden="1" x14ac:dyDescent="0.15">
      <c r="A99" s="193"/>
      <c r="B99" s="193"/>
      <c r="C99" s="199"/>
      <c r="D99" s="204"/>
      <c r="E99" s="193"/>
      <c r="F99" s="193"/>
      <c r="G99" s="198"/>
      <c r="H99" s="199"/>
      <c r="I99" s="204"/>
      <c r="J99" s="199"/>
      <c r="K99" s="205"/>
      <c r="L99" s="193"/>
      <c r="M99" s="199"/>
      <c r="N99" s="193"/>
      <c r="O99" s="199">
        <f t="shared" si="17"/>
        <v>242723.34700000001</v>
      </c>
      <c r="P99" s="199">
        <f t="shared" si="18"/>
        <v>755289.89299999992</v>
      </c>
    </row>
    <row r="100" spans="1:16" s="214" customFormat="1" hidden="1" x14ac:dyDescent="0.15">
      <c r="A100" s="193"/>
      <c r="B100" s="193"/>
      <c r="C100" s="199"/>
      <c r="D100" s="204"/>
      <c r="E100" s="193"/>
      <c r="F100" s="193"/>
      <c r="G100" s="198"/>
      <c r="H100" s="199"/>
      <c r="I100" s="204"/>
      <c r="J100" s="199"/>
      <c r="K100" s="193"/>
      <c r="L100" s="193"/>
      <c r="M100" s="199"/>
      <c r="N100" s="193"/>
      <c r="O100" s="199">
        <f t="shared" si="17"/>
        <v>242723.34700000001</v>
      </c>
      <c r="P100" s="199">
        <f t="shared" si="18"/>
        <v>755289.89299999992</v>
      </c>
    </row>
    <row r="101" spans="1:16" s="214" customFormat="1" hidden="1" x14ac:dyDescent="0.15">
      <c r="A101" s="193"/>
      <c r="B101" s="193"/>
      <c r="C101" s="199"/>
      <c r="D101" s="204"/>
      <c r="E101" s="193"/>
      <c r="F101" s="205"/>
      <c r="G101" s="198"/>
      <c r="H101" s="199"/>
      <c r="I101" s="204"/>
      <c r="J101" s="199"/>
      <c r="K101" s="193"/>
      <c r="L101" s="193"/>
      <c r="M101" s="199"/>
      <c r="N101" s="193"/>
      <c r="O101" s="199">
        <f t="shared" si="17"/>
        <v>242723.34700000001</v>
      </c>
      <c r="P101" s="199">
        <f t="shared" si="18"/>
        <v>755289.89299999992</v>
      </c>
    </row>
    <row r="102" spans="1:16" s="214" customFormat="1" hidden="1" x14ac:dyDescent="0.15">
      <c r="A102" s="193"/>
      <c r="B102" s="193"/>
      <c r="C102" s="199"/>
      <c r="D102" s="200"/>
      <c r="E102" s="193"/>
      <c r="F102" s="205"/>
      <c r="G102" s="198"/>
      <c r="H102" s="199"/>
      <c r="I102" s="204"/>
      <c r="J102" s="199"/>
      <c r="K102" s="193"/>
      <c r="L102" s="193"/>
      <c r="M102" s="199"/>
      <c r="N102" s="193"/>
      <c r="O102" s="199">
        <f t="shared" si="17"/>
        <v>242723.34700000001</v>
      </c>
      <c r="P102" s="199">
        <f t="shared" si="18"/>
        <v>755289.89299999992</v>
      </c>
    </row>
    <row r="103" spans="1:16" s="214" customFormat="1" hidden="1" x14ac:dyDescent="0.15">
      <c r="A103" s="193"/>
      <c r="B103" s="193"/>
      <c r="C103" s="199"/>
      <c r="D103" s="204"/>
      <c r="E103" s="193"/>
      <c r="F103" s="203"/>
      <c r="G103" s="198"/>
      <c r="H103" s="199"/>
      <c r="I103" s="204"/>
      <c r="J103" s="199"/>
      <c r="K103" s="193"/>
      <c r="L103" s="193"/>
      <c r="M103" s="199"/>
      <c r="N103" s="193"/>
      <c r="O103" s="199">
        <f t="shared" si="17"/>
        <v>242723.34700000001</v>
      </c>
      <c r="P103" s="199">
        <f t="shared" si="18"/>
        <v>755289.89299999992</v>
      </c>
    </row>
    <row r="104" spans="1:16" s="214" customFormat="1" hidden="1" x14ac:dyDescent="0.15">
      <c r="A104" s="193"/>
      <c r="B104" s="193"/>
      <c r="C104" s="199"/>
      <c r="D104" s="204"/>
      <c r="E104" s="193"/>
      <c r="F104" s="193"/>
      <c r="G104" s="198"/>
      <c r="H104" s="199"/>
      <c r="I104" s="204"/>
      <c r="J104" s="199"/>
      <c r="K104" s="193"/>
      <c r="L104" s="193"/>
      <c r="M104" s="199"/>
      <c r="N104" s="193"/>
      <c r="O104" s="199">
        <f t="shared" si="17"/>
        <v>242723.34700000001</v>
      </c>
      <c r="P104" s="199">
        <f t="shared" si="18"/>
        <v>755289.89299999992</v>
      </c>
    </row>
    <row r="105" spans="1:16" s="214" customFormat="1" hidden="1" x14ac:dyDescent="0.15">
      <c r="A105" s="193"/>
      <c r="B105" s="193"/>
      <c r="C105" s="199"/>
      <c r="D105" s="200"/>
      <c r="E105" s="193"/>
      <c r="F105" s="193"/>
      <c r="G105" s="198"/>
      <c r="H105" s="199"/>
      <c r="I105" s="204"/>
      <c r="J105" s="199"/>
      <c r="K105" s="193"/>
      <c r="L105" s="193"/>
      <c r="M105" s="199"/>
      <c r="N105" s="193"/>
      <c r="O105" s="199">
        <f t="shared" si="17"/>
        <v>242723.34700000001</v>
      </c>
      <c r="P105" s="199">
        <f t="shared" si="18"/>
        <v>755289.89299999992</v>
      </c>
    </row>
    <row r="106" spans="1:16" s="214" customFormat="1" hidden="1" x14ac:dyDescent="0.15">
      <c r="A106" s="193"/>
      <c r="B106" s="193"/>
      <c r="C106" s="199"/>
      <c r="D106" s="200"/>
      <c r="E106" s="193"/>
      <c r="F106" s="203"/>
      <c r="G106" s="215"/>
      <c r="H106" s="199"/>
      <c r="I106" s="204"/>
      <c r="J106" s="199"/>
      <c r="K106" s="193"/>
      <c r="L106" s="193"/>
      <c r="M106" s="199"/>
      <c r="N106" s="193"/>
      <c r="O106" s="199">
        <f t="shared" si="17"/>
        <v>242723.34700000001</v>
      </c>
      <c r="P106" s="199">
        <f t="shared" si="18"/>
        <v>755289.89299999992</v>
      </c>
    </row>
    <row r="107" spans="1:16" s="214" customFormat="1" hidden="1" x14ac:dyDescent="0.15">
      <c r="A107" s="193"/>
      <c r="B107" s="193"/>
      <c r="C107" s="199"/>
      <c r="D107" s="200"/>
      <c r="E107" s="193"/>
      <c r="F107" s="203"/>
      <c r="G107" s="215"/>
      <c r="H107" s="199"/>
      <c r="I107" s="200"/>
      <c r="J107" s="199"/>
      <c r="K107" s="193"/>
      <c r="L107" s="193"/>
      <c r="M107" s="199"/>
      <c r="N107" s="193"/>
      <c r="O107" s="199">
        <f t="shared" si="17"/>
        <v>242723.34700000001</v>
      </c>
      <c r="P107" s="199">
        <f t="shared" si="18"/>
        <v>755289.89299999992</v>
      </c>
    </row>
    <row r="108" spans="1:16" hidden="1" x14ac:dyDescent="0.15">
      <c r="A108" s="193"/>
      <c r="B108" s="193"/>
      <c r="C108" s="199"/>
      <c r="D108" s="204"/>
      <c r="E108" s="193"/>
      <c r="F108" s="205"/>
      <c r="G108" s="198"/>
      <c r="H108" s="199"/>
      <c r="I108" s="204"/>
      <c r="J108" s="199"/>
      <c r="K108" s="193"/>
      <c r="L108" s="193"/>
      <c r="M108" s="199"/>
      <c r="N108" s="193"/>
      <c r="O108" s="199">
        <f t="shared" si="17"/>
        <v>242723.34700000001</v>
      </c>
      <c r="P108" s="199">
        <f t="shared" si="18"/>
        <v>755289.89299999992</v>
      </c>
    </row>
    <row r="109" spans="1:16" hidden="1" x14ac:dyDescent="0.15">
      <c r="A109" s="193"/>
      <c r="B109" s="193"/>
      <c r="C109" s="199"/>
      <c r="D109" s="204"/>
      <c r="E109" s="193"/>
      <c r="F109" s="205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7"/>
        <v>242723.34700000001</v>
      </c>
      <c r="P109" s="199">
        <f t="shared" si="18"/>
        <v>755289.89299999992</v>
      </c>
    </row>
    <row r="110" spans="1:16" hidden="1" x14ac:dyDescent="0.15">
      <c r="A110" s="193"/>
      <c r="B110" s="193"/>
      <c r="C110" s="199"/>
      <c r="D110" s="204"/>
      <c r="E110" s="193"/>
      <c r="F110" s="203"/>
      <c r="G110" s="198"/>
      <c r="H110" s="199"/>
      <c r="I110" s="204"/>
      <c r="J110" s="199"/>
      <c r="K110" s="193"/>
      <c r="L110" s="193"/>
      <c r="M110" s="199"/>
      <c r="N110" s="193"/>
      <c r="O110" s="199">
        <f t="shared" si="17"/>
        <v>242723.34700000001</v>
      </c>
      <c r="P110" s="199">
        <f t="shared" si="18"/>
        <v>755289.89299999992</v>
      </c>
    </row>
    <row r="111" spans="1:16" hidden="1" x14ac:dyDescent="0.15">
      <c r="A111" s="193"/>
      <c r="B111" s="193"/>
      <c r="C111" s="199"/>
      <c r="D111" s="200"/>
      <c r="E111" s="193"/>
      <c r="F111" s="193"/>
      <c r="G111" s="210"/>
      <c r="H111" s="199"/>
      <c r="I111" s="204"/>
      <c r="J111" s="199"/>
      <c r="K111" s="193"/>
      <c r="L111" s="193"/>
      <c r="M111" s="199"/>
      <c r="N111" s="193"/>
      <c r="O111" s="199">
        <f t="shared" si="17"/>
        <v>242723.34700000001</v>
      </c>
      <c r="P111" s="199">
        <f t="shared" si="18"/>
        <v>755289.89299999992</v>
      </c>
    </row>
    <row r="112" spans="1:16" hidden="1" x14ac:dyDescent="0.15">
      <c r="A112" s="193"/>
      <c r="B112" s="193"/>
      <c r="C112" s="199"/>
      <c r="D112" s="204"/>
      <c r="E112" s="193"/>
      <c r="F112" s="193"/>
      <c r="G112" s="210"/>
      <c r="H112" s="199"/>
      <c r="I112" s="204"/>
      <c r="J112" s="199"/>
      <c r="K112" s="193"/>
      <c r="L112" s="193"/>
      <c r="M112" s="199"/>
      <c r="N112" s="193"/>
      <c r="O112" s="199">
        <f t="shared" si="17"/>
        <v>242723.34700000001</v>
      </c>
      <c r="P112" s="199">
        <f t="shared" si="18"/>
        <v>755289.89299999992</v>
      </c>
    </row>
    <row r="113" spans="1:16" hidden="1" x14ac:dyDescent="0.15">
      <c r="A113" s="193"/>
      <c r="B113" s="193"/>
      <c r="C113" s="199"/>
      <c r="D113" s="200"/>
      <c r="E113" s="193"/>
      <c r="F113" s="203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17"/>
        <v>242723.34700000001</v>
      </c>
      <c r="P113" s="199">
        <f t="shared" si="18"/>
        <v>755289.89299999992</v>
      </c>
    </row>
    <row r="114" spans="1:16" hidden="1" x14ac:dyDescent="0.15">
      <c r="A114" s="193"/>
      <c r="B114" s="193"/>
      <c r="C114" s="199"/>
      <c r="D114" s="204"/>
      <c r="E114" s="193"/>
      <c r="F114" s="193"/>
      <c r="G114" s="210"/>
      <c r="H114" s="199"/>
      <c r="I114" s="204"/>
      <c r="J114" s="199"/>
      <c r="K114" s="211"/>
      <c r="L114" s="193"/>
      <c r="M114" s="199"/>
      <c r="N114" s="193"/>
      <c r="O114" s="199">
        <f t="shared" si="17"/>
        <v>242723.34700000001</v>
      </c>
      <c r="P114" s="199">
        <f t="shared" si="18"/>
        <v>755289.89299999992</v>
      </c>
    </row>
    <row r="115" spans="1:16" hidden="1" x14ac:dyDescent="0.15">
      <c r="A115" s="193"/>
      <c r="B115" s="193"/>
      <c r="C115" s="199"/>
      <c r="D115" s="200"/>
      <c r="E115" s="193"/>
      <c r="F115" s="193"/>
      <c r="G115" s="216"/>
      <c r="H115" s="199"/>
      <c r="I115" s="204"/>
      <c r="J115" s="199"/>
      <c r="K115" s="193"/>
      <c r="L115" s="193"/>
      <c r="M115" s="199"/>
      <c r="N115" s="193"/>
      <c r="O115" s="199">
        <f t="shared" si="17"/>
        <v>242723.34700000001</v>
      </c>
      <c r="P115" s="199">
        <f t="shared" si="18"/>
        <v>755289.89299999992</v>
      </c>
    </row>
    <row r="116" spans="1:16" hidden="1" x14ac:dyDescent="0.15">
      <c r="A116" s="193"/>
      <c r="B116" s="193"/>
      <c r="C116" s="199"/>
      <c r="D116" s="204"/>
      <c r="E116" s="193"/>
      <c r="F116" s="203"/>
      <c r="G116" s="215"/>
      <c r="H116" s="199"/>
      <c r="I116" s="204"/>
      <c r="J116" s="199"/>
      <c r="K116" s="193"/>
      <c r="L116" s="193"/>
      <c r="M116" s="199"/>
      <c r="N116" s="193"/>
      <c r="O116" s="199">
        <f t="shared" si="17"/>
        <v>242723.34700000001</v>
      </c>
      <c r="P116" s="199">
        <f t="shared" si="18"/>
        <v>755289.89299999992</v>
      </c>
    </row>
    <row r="117" spans="1:16" hidden="1" x14ac:dyDescent="0.15">
      <c r="A117" s="193"/>
      <c r="B117" s="193"/>
      <c r="C117" s="199"/>
      <c r="D117" s="204"/>
      <c r="E117" s="193"/>
      <c r="F117" s="193"/>
      <c r="G117" s="210"/>
      <c r="H117" s="199"/>
      <c r="I117" s="204"/>
      <c r="J117" s="199"/>
      <c r="K117" s="193"/>
      <c r="L117" s="193"/>
      <c r="M117" s="199"/>
      <c r="N117" s="193"/>
      <c r="O117" s="199">
        <f t="shared" si="17"/>
        <v>242723.34700000001</v>
      </c>
      <c r="P117" s="199">
        <f t="shared" si="18"/>
        <v>755289.89299999992</v>
      </c>
    </row>
    <row r="118" spans="1:16" hidden="1" x14ac:dyDescent="0.15">
      <c r="A118" s="193"/>
      <c r="B118" s="193"/>
      <c r="C118" s="199"/>
      <c r="D118" s="204"/>
      <c r="E118" s="193"/>
      <c r="F118" s="193"/>
      <c r="G118" s="210"/>
      <c r="H118" s="199"/>
      <c r="I118" s="204"/>
      <c r="J118" s="199"/>
      <c r="K118" s="193"/>
      <c r="L118" s="193"/>
      <c r="M118" s="199"/>
      <c r="N118" s="193"/>
      <c r="O118" s="199">
        <f t="shared" ref="O118:O173" si="19">+O117-J118-M118</f>
        <v>242723.34700000001</v>
      </c>
      <c r="P118" s="199">
        <f t="shared" ref="P118:P173" si="20">P117+H118-J118-M118</f>
        <v>755289.89299999992</v>
      </c>
    </row>
    <row r="119" spans="1:16" hidden="1" x14ac:dyDescent="0.15">
      <c r="A119" s="193"/>
      <c r="B119" s="193"/>
      <c r="C119" s="199"/>
      <c r="D119" s="204"/>
      <c r="E119" s="193"/>
      <c r="F119" s="203"/>
      <c r="G119" s="198"/>
      <c r="H119" s="199"/>
      <c r="I119" s="204"/>
      <c r="J119" s="199"/>
      <c r="K119" s="193"/>
      <c r="L119" s="193"/>
      <c r="M119" s="199"/>
      <c r="N119" s="193"/>
      <c r="O119" s="199">
        <f t="shared" si="19"/>
        <v>242723.34700000001</v>
      </c>
      <c r="P119" s="199">
        <f t="shared" si="20"/>
        <v>755289.89299999992</v>
      </c>
    </row>
    <row r="120" spans="1:16" hidden="1" x14ac:dyDescent="0.15">
      <c r="A120" s="193"/>
      <c r="B120" s="193"/>
      <c r="C120" s="199"/>
      <c r="D120" s="200"/>
      <c r="E120" s="193"/>
      <c r="F120" s="193"/>
      <c r="G120" s="210"/>
      <c r="H120" s="199"/>
      <c r="I120" s="204"/>
      <c r="J120" s="199"/>
      <c r="K120" s="193"/>
      <c r="L120" s="193"/>
      <c r="M120" s="199"/>
      <c r="N120" s="193"/>
      <c r="O120" s="199">
        <f t="shared" si="19"/>
        <v>242723.34700000001</v>
      </c>
      <c r="P120" s="199">
        <f t="shared" si="20"/>
        <v>755289.89299999992</v>
      </c>
    </row>
    <row r="121" spans="1:16" hidden="1" x14ac:dyDescent="0.15">
      <c r="A121" s="193"/>
      <c r="B121" s="193"/>
      <c r="C121" s="199"/>
      <c r="D121" s="204"/>
      <c r="E121" s="193"/>
      <c r="F121" s="193"/>
      <c r="G121" s="210"/>
      <c r="H121" s="199"/>
      <c r="I121" s="204"/>
      <c r="J121" s="199"/>
      <c r="K121" s="211"/>
      <c r="L121" s="193"/>
      <c r="M121" s="199"/>
      <c r="N121" s="193"/>
      <c r="O121" s="199">
        <f t="shared" si="19"/>
        <v>242723.34700000001</v>
      </c>
      <c r="P121" s="199">
        <f t="shared" si="20"/>
        <v>755289.89299999992</v>
      </c>
    </row>
    <row r="122" spans="1:16" hidden="1" x14ac:dyDescent="0.15">
      <c r="A122" s="193"/>
      <c r="B122" s="193"/>
      <c r="C122" s="199"/>
      <c r="D122" s="204"/>
      <c r="E122" s="193"/>
      <c r="F122" s="193"/>
      <c r="G122" s="210"/>
      <c r="H122" s="199"/>
      <c r="I122" s="204"/>
      <c r="J122" s="199"/>
      <c r="K122" s="211"/>
      <c r="L122" s="193"/>
      <c r="M122" s="199"/>
      <c r="N122" s="193"/>
      <c r="O122" s="199">
        <f t="shared" si="19"/>
        <v>242723.34700000001</v>
      </c>
      <c r="P122" s="199">
        <f t="shared" si="20"/>
        <v>755289.89299999992</v>
      </c>
    </row>
    <row r="123" spans="1:16" hidden="1" x14ac:dyDescent="0.15">
      <c r="A123" s="193"/>
      <c r="B123" s="193"/>
      <c r="C123" s="199"/>
      <c r="D123" s="200"/>
      <c r="E123" s="193"/>
      <c r="F123" s="205"/>
      <c r="G123" s="198"/>
      <c r="H123" s="199"/>
      <c r="I123" s="204"/>
      <c r="J123" s="199"/>
      <c r="K123" s="193"/>
      <c r="L123" s="193"/>
      <c r="M123" s="199"/>
      <c r="N123" s="193"/>
      <c r="O123" s="199">
        <f t="shared" si="19"/>
        <v>242723.34700000001</v>
      </c>
      <c r="P123" s="199">
        <f t="shared" si="20"/>
        <v>755289.89299999992</v>
      </c>
    </row>
    <row r="124" spans="1:16" hidden="1" x14ac:dyDescent="0.15">
      <c r="A124" s="193"/>
      <c r="B124" s="193"/>
      <c r="C124" s="199"/>
      <c r="D124" s="204"/>
      <c r="E124" s="193"/>
      <c r="F124" s="205"/>
      <c r="G124" s="198"/>
      <c r="H124" s="199"/>
      <c r="I124" s="204"/>
      <c r="J124" s="199"/>
      <c r="K124" s="193"/>
      <c r="L124" s="193"/>
      <c r="M124" s="199"/>
      <c r="N124" s="193"/>
      <c r="O124" s="199">
        <f t="shared" si="19"/>
        <v>242723.34700000001</v>
      </c>
      <c r="P124" s="199">
        <f t="shared" si="20"/>
        <v>755289.89299999992</v>
      </c>
    </row>
    <row r="125" spans="1:16" hidden="1" x14ac:dyDescent="0.15">
      <c r="A125" s="193"/>
      <c r="B125" s="193"/>
      <c r="C125" s="199"/>
      <c r="D125" s="204"/>
      <c r="E125" s="193"/>
      <c r="F125" s="205"/>
      <c r="G125" s="198"/>
      <c r="H125" s="199"/>
      <c r="I125" s="204"/>
      <c r="J125" s="199"/>
      <c r="K125" s="193"/>
      <c r="L125" s="193"/>
      <c r="M125" s="199"/>
      <c r="N125" s="193"/>
      <c r="O125" s="199">
        <f t="shared" si="19"/>
        <v>242723.34700000001</v>
      </c>
      <c r="P125" s="199">
        <f t="shared" si="20"/>
        <v>755289.89299999992</v>
      </c>
    </row>
    <row r="126" spans="1:16" hidden="1" x14ac:dyDescent="0.15">
      <c r="A126" s="193"/>
      <c r="B126" s="193"/>
      <c r="C126" s="199"/>
      <c r="D126" s="204"/>
      <c r="E126" s="193"/>
      <c r="F126" s="205"/>
      <c r="G126" s="198"/>
      <c r="H126" s="199"/>
      <c r="I126" s="204"/>
      <c r="J126" s="199"/>
      <c r="K126" s="193"/>
      <c r="L126" s="193"/>
      <c r="M126" s="199"/>
      <c r="N126" s="193"/>
      <c r="O126" s="199">
        <f t="shared" si="19"/>
        <v>242723.34700000001</v>
      </c>
      <c r="P126" s="199">
        <f t="shared" si="20"/>
        <v>755289.89299999992</v>
      </c>
    </row>
    <row r="127" spans="1:16" hidden="1" x14ac:dyDescent="0.15">
      <c r="A127" s="193"/>
      <c r="B127" s="193"/>
      <c r="C127" s="199"/>
      <c r="D127" s="204"/>
      <c r="E127" s="193"/>
      <c r="F127" s="205"/>
      <c r="G127" s="198"/>
      <c r="H127" s="199"/>
      <c r="I127" s="200"/>
      <c r="J127" s="199"/>
      <c r="K127" s="193"/>
      <c r="L127" s="193"/>
      <c r="M127" s="199"/>
      <c r="N127" s="193"/>
      <c r="O127" s="199">
        <f t="shared" si="19"/>
        <v>242723.34700000001</v>
      </c>
      <c r="P127" s="199">
        <f t="shared" si="20"/>
        <v>755289.89299999992</v>
      </c>
    </row>
    <row r="128" spans="1:16" hidden="1" x14ac:dyDescent="0.15">
      <c r="A128" s="193"/>
      <c r="B128" s="193"/>
      <c r="C128" s="199"/>
      <c r="D128" s="204"/>
      <c r="E128" s="193"/>
      <c r="F128" s="205"/>
      <c r="G128" s="198"/>
      <c r="H128" s="199"/>
      <c r="I128" s="204"/>
      <c r="J128" s="199"/>
      <c r="K128" s="193"/>
      <c r="L128" s="193"/>
      <c r="M128" s="199"/>
      <c r="N128" s="193"/>
      <c r="O128" s="199">
        <f t="shared" si="19"/>
        <v>242723.34700000001</v>
      </c>
      <c r="P128" s="199">
        <f t="shared" si="20"/>
        <v>755289.89299999992</v>
      </c>
    </row>
    <row r="129" spans="1:16" hidden="1" x14ac:dyDescent="0.15">
      <c r="A129" s="193"/>
      <c r="B129" s="193"/>
      <c r="C129" s="199"/>
      <c r="D129" s="204"/>
      <c r="E129" s="193"/>
      <c r="F129" s="217"/>
      <c r="G129" s="198"/>
      <c r="H129" s="199"/>
      <c r="I129" s="204"/>
      <c r="J129" s="199"/>
      <c r="K129" s="193"/>
      <c r="L129" s="193"/>
      <c r="M129" s="199"/>
      <c r="N129" s="193"/>
      <c r="O129" s="199">
        <f t="shared" si="19"/>
        <v>242723.34700000001</v>
      </c>
      <c r="P129" s="199">
        <f t="shared" si="20"/>
        <v>755289.89299999992</v>
      </c>
    </row>
    <row r="130" spans="1:16" hidden="1" x14ac:dyDescent="0.15">
      <c r="A130" s="193"/>
      <c r="B130" s="193"/>
      <c r="C130" s="199"/>
      <c r="D130" s="204"/>
      <c r="E130" s="193"/>
      <c r="F130" s="217"/>
      <c r="G130" s="198"/>
      <c r="H130" s="199"/>
      <c r="I130" s="200"/>
      <c r="J130" s="199"/>
      <c r="K130" s="193"/>
      <c r="L130" s="193"/>
      <c r="M130" s="199"/>
      <c r="N130" s="193"/>
      <c r="O130" s="199">
        <f t="shared" si="19"/>
        <v>242723.34700000001</v>
      </c>
      <c r="P130" s="199">
        <f t="shared" si="20"/>
        <v>755289.89299999992</v>
      </c>
    </row>
    <row r="131" spans="1:16" hidden="1" x14ac:dyDescent="0.15">
      <c r="A131" s="193"/>
      <c r="B131" s="193"/>
      <c r="C131" s="199"/>
      <c r="D131" s="204"/>
      <c r="E131" s="193"/>
      <c r="F131" s="205"/>
      <c r="G131" s="198"/>
      <c r="H131" s="199"/>
      <c r="I131" s="204"/>
      <c r="J131" s="199"/>
      <c r="K131" s="193"/>
      <c r="L131" s="193"/>
      <c r="M131" s="199"/>
      <c r="N131" s="193"/>
      <c r="O131" s="199">
        <f t="shared" si="19"/>
        <v>242723.34700000001</v>
      </c>
      <c r="P131" s="199">
        <f t="shared" si="20"/>
        <v>755289.89299999992</v>
      </c>
    </row>
    <row r="132" spans="1:16" hidden="1" x14ac:dyDescent="0.15">
      <c r="A132" s="193"/>
      <c r="B132" s="193"/>
      <c r="C132" s="199"/>
      <c r="D132" s="200"/>
      <c r="E132" s="193"/>
      <c r="F132" s="203"/>
      <c r="G132" s="215"/>
      <c r="H132" s="199"/>
      <c r="I132" s="204"/>
      <c r="J132" s="199"/>
      <c r="K132" s="193"/>
      <c r="L132" s="193"/>
      <c r="M132" s="199"/>
      <c r="N132" s="193"/>
      <c r="O132" s="199">
        <f t="shared" si="19"/>
        <v>242723.34700000001</v>
      </c>
      <c r="P132" s="199">
        <f t="shared" si="20"/>
        <v>755289.89299999992</v>
      </c>
    </row>
    <row r="133" spans="1:16" hidden="1" x14ac:dyDescent="0.15">
      <c r="A133" s="193"/>
      <c r="B133" s="193"/>
      <c r="C133" s="199"/>
      <c r="D133" s="204"/>
      <c r="E133" s="193"/>
      <c r="F133" s="203"/>
      <c r="G133" s="215"/>
      <c r="H133" s="199"/>
      <c r="I133" s="204"/>
      <c r="J133" s="199"/>
      <c r="K133" s="193"/>
      <c r="L133" s="193"/>
      <c r="M133" s="199"/>
      <c r="N133" s="193"/>
      <c r="O133" s="199">
        <f t="shared" si="19"/>
        <v>242723.34700000001</v>
      </c>
      <c r="P133" s="199">
        <f t="shared" si="20"/>
        <v>755289.89299999992</v>
      </c>
    </row>
    <row r="134" spans="1:16" hidden="1" x14ac:dyDescent="0.15">
      <c r="A134" s="193"/>
      <c r="B134" s="193"/>
      <c r="C134" s="199"/>
      <c r="D134" s="204"/>
      <c r="E134" s="193"/>
      <c r="F134" s="203"/>
      <c r="G134" s="215"/>
      <c r="H134" s="199"/>
      <c r="I134" s="204"/>
      <c r="J134" s="199"/>
      <c r="K134" s="193"/>
      <c r="L134" s="193"/>
      <c r="M134" s="199"/>
      <c r="N134" s="193"/>
      <c r="O134" s="199">
        <f t="shared" si="19"/>
        <v>242723.34700000001</v>
      </c>
      <c r="P134" s="199">
        <f t="shared" si="20"/>
        <v>755289.89299999992</v>
      </c>
    </row>
    <row r="135" spans="1:16" hidden="1" x14ac:dyDescent="0.15">
      <c r="A135" s="193"/>
      <c r="B135" s="193"/>
      <c r="C135" s="199"/>
      <c r="D135" s="204"/>
      <c r="E135" s="193"/>
      <c r="F135" s="203"/>
      <c r="G135" s="215"/>
      <c r="H135" s="199"/>
      <c r="I135" s="204"/>
      <c r="J135" s="199"/>
      <c r="K135" s="193"/>
      <c r="L135" s="193"/>
      <c r="M135" s="199"/>
      <c r="N135" s="193"/>
      <c r="O135" s="199">
        <f t="shared" si="19"/>
        <v>242723.34700000001</v>
      </c>
      <c r="P135" s="199">
        <f t="shared" si="20"/>
        <v>755289.89299999992</v>
      </c>
    </row>
    <row r="136" spans="1:16" hidden="1" x14ac:dyDescent="0.15">
      <c r="A136" s="193"/>
      <c r="B136" s="193"/>
      <c r="C136" s="199"/>
      <c r="D136" s="204"/>
      <c r="E136" s="193"/>
      <c r="F136" s="193"/>
      <c r="G136" s="210"/>
      <c r="H136" s="199"/>
      <c r="I136" s="204"/>
      <c r="J136" s="199"/>
      <c r="K136" s="205"/>
      <c r="L136" s="193"/>
      <c r="M136" s="199"/>
      <c r="N136" s="193"/>
      <c r="O136" s="199">
        <f t="shared" si="19"/>
        <v>242723.34700000001</v>
      </c>
      <c r="P136" s="199">
        <f t="shared" si="20"/>
        <v>755289.89299999992</v>
      </c>
    </row>
    <row r="137" spans="1:16" hidden="1" x14ac:dyDescent="0.15">
      <c r="A137" s="193"/>
      <c r="B137" s="193"/>
      <c r="C137" s="199"/>
      <c r="D137" s="204"/>
      <c r="E137" s="193"/>
      <c r="F137" s="217"/>
      <c r="G137" s="218"/>
      <c r="H137" s="199"/>
      <c r="I137" s="204"/>
      <c r="J137" s="199"/>
      <c r="K137" s="193"/>
      <c r="L137" s="193"/>
      <c r="M137" s="199"/>
      <c r="N137" s="193"/>
      <c r="O137" s="199">
        <f t="shared" si="19"/>
        <v>242723.34700000001</v>
      </c>
      <c r="P137" s="199">
        <f t="shared" si="20"/>
        <v>755289.89299999992</v>
      </c>
    </row>
    <row r="138" spans="1:16" hidden="1" x14ac:dyDescent="0.15">
      <c r="A138" s="193"/>
      <c r="B138" s="193"/>
      <c r="C138" s="199"/>
      <c r="D138" s="204"/>
      <c r="E138" s="193"/>
      <c r="F138" s="193"/>
      <c r="G138" s="210"/>
      <c r="H138" s="199"/>
      <c r="I138" s="204"/>
      <c r="J138" s="199"/>
      <c r="K138" s="193"/>
      <c r="L138" s="193"/>
      <c r="M138" s="199"/>
      <c r="N138" s="193"/>
      <c r="O138" s="199">
        <f t="shared" si="19"/>
        <v>242723.34700000001</v>
      </c>
      <c r="P138" s="199">
        <f t="shared" si="20"/>
        <v>755289.89299999992</v>
      </c>
    </row>
    <row r="139" spans="1:16" hidden="1" x14ac:dyDescent="0.15">
      <c r="A139" s="193"/>
      <c r="B139" s="193"/>
      <c r="C139" s="199"/>
      <c r="D139" s="204"/>
      <c r="E139" s="193"/>
      <c r="F139" s="193"/>
      <c r="G139" s="210"/>
      <c r="H139" s="199"/>
      <c r="I139" s="204"/>
      <c r="J139" s="199"/>
      <c r="K139" s="193"/>
      <c r="L139" s="193"/>
      <c r="M139" s="199"/>
      <c r="N139" s="193"/>
      <c r="O139" s="199">
        <f t="shared" si="19"/>
        <v>242723.34700000001</v>
      </c>
      <c r="P139" s="199">
        <f t="shared" si="20"/>
        <v>755289.89299999992</v>
      </c>
    </row>
    <row r="140" spans="1:16" hidden="1" x14ac:dyDescent="0.15">
      <c r="A140" s="193"/>
      <c r="B140" s="193"/>
      <c r="C140" s="199"/>
      <c r="D140" s="204"/>
      <c r="E140" s="193"/>
      <c r="F140" s="193"/>
      <c r="G140" s="210"/>
      <c r="H140" s="199"/>
      <c r="I140" s="204"/>
      <c r="J140" s="199"/>
      <c r="K140" s="193"/>
      <c r="L140" s="193"/>
      <c r="M140" s="199"/>
      <c r="N140" s="193"/>
      <c r="O140" s="199">
        <f t="shared" si="19"/>
        <v>242723.34700000001</v>
      </c>
      <c r="P140" s="199">
        <f t="shared" si="20"/>
        <v>755289.89299999992</v>
      </c>
    </row>
    <row r="141" spans="1:16" hidden="1" x14ac:dyDescent="0.15">
      <c r="A141" s="193"/>
      <c r="B141" s="193"/>
      <c r="C141" s="199"/>
      <c r="D141" s="204"/>
      <c r="E141" s="193"/>
      <c r="F141" s="203"/>
      <c r="G141" s="218"/>
      <c r="H141" s="199"/>
      <c r="I141" s="204"/>
      <c r="J141" s="199"/>
      <c r="K141" s="193"/>
      <c r="L141" s="193"/>
      <c r="M141" s="199"/>
      <c r="N141" s="193"/>
      <c r="O141" s="199">
        <f t="shared" si="19"/>
        <v>242723.34700000001</v>
      </c>
      <c r="P141" s="199">
        <f t="shared" si="20"/>
        <v>755289.89299999992</v>
      </c>
    </row>
    <row r="142" spans="1:16" hidden="1" x14ac:dyDescent="0.15">
      <c r="A142" s="193"/>
      <c r="B142" s="193"/>
      <c r="C142" s="199"/>
      <c r="D142" s="204"/>
      <c r="E142" s="193"/>
      <c r="F142" s="205"/>
      <c r="G142" s="198"/>
      <c r="H142" s="199"/>
      <c r="I142" s="204"/>
      <c r="J142" s="199"/>
      <c r="K142" s="205"/>
      <c r="L142" s="193"/>
      <c r="M142" s="199"/>
      <c r="N142" s="193"/>
      <c r="O142" s="199">
        <f t="shared" si="19"/>
        <v>242723.34700000001</v>
      </c>
      <c r="P142" s="199">
        <f t="shared" si="20"/>
        <v>755289.89299999992</v>
      </c>
    </row>
    <row r="143" spans="1:16" hidden="1" x14ac:dyDescent="0.15">
      <c r="A143" s="193"/>
      <c r="B143" s="193"/>
      <c r="C143" s="199"/>
      <c r="D143" s="204"/>
      <c r="E143" s="193"/>
      <c r="F143" s="205"/>
      <c r="G143" s="198"/>
      <c r="H143" s="199"/>
      <c r="I143" s="204"/>
      <c r="J143" s="199"/>
      <c r="K143" s="193"/>
      <c r="L143" s="193"/>
      <c r="M143" s="199"/>
      <c r="N143" s="205"/>
      <c r="O143" s="199">
        <f t="shared" si="19"/>
        <v>242723.34700000001</v>
      </c>
      <c r="P143" s="199">
        <f t="shared" si="20"/>
        <v>755289.89299999992</v>
      </c>
    </row>
    <row r="144" spans="1:16" hidden="1" x14ac:dyDescent="0.15">
      <c r="A144" s="193"/>
      <c r="B144" s="193"/>
      <c r="C144" s="199"/>
      <c r="D144" s="204"/>
      <c r="E144" s="193"/>
      <c r="F144" s="217"/>
      <c r="G144" s="218"/>
      <c r="H144" s="199"/>
      <c r="I144" s="204"/>
      <c r="J144" s="199"/>
      <c r="K144" s="193"/>
      <c r="L144" s="193"/>
      <c r="M144" s="199"/>
      <c r="N144" s="193"/>
      <c r="O144" s="199">
        <f t="shared" si="19"/>
        <v>242723.34700000001</v>
      </c>
      <c r="P144" s="199">
        <f t="shared" si="20"/>
        <v>755289.89299999992</v>
      </c>
    </row>
    <row r="145" spans="1:16" hidden="1" x14ac:dyDescent="0.15">
      <c r="A145" s="193"/>
      <c r="B145" s="193"/>
      <c r="C145" s="199"/>
      <c r="D145" s="204"/>
      <c r="E145" s="193"/>
      <c r="F145" s="207"/>
      <c r="G145" s="198"/>
      <c r="H145" s="199"/>
      <c r="I145" s="204"/>
      <c r="J145" s="199"/>
      <c r="K145" s="203"/>
      <c r="L145" s="193"/>
      <c r="M145" s="199"/>
      <c r="N145" s="193"/>
      <c r="O145" s="199">
        <f t="shared" si="19"/>
        <v>242723.34700000001</v>
      </c>
      <c r="P145" s="199">
        <f t="shared" si="20"/>
        <v>755289.89299999992</v>
      </c>
    </row>
    <row r="146" spans="1:16" hidden="1" x14ac:dyDescent="0.15">
      <c r="A146" s="193"/>
      <c r="B146" s="193"/>
      <c r="C146" s="199"/>
      <c r="D146" s="204"/>
      <c r="E146" s="193"/>
      <c r="F146" s="207"/>
      <c r="G146" s="198"/>
      <c r="H146" s="199"/>
      <c r="I146" s="204"/>
      <c r="J146" s="199"/>
      <c r="K146" s="203"/>
      <c r="L146" s="193"/>
      <c r="M146" s="199"/>
      <c r="N146" s="203"/>
      <c r="O146" s="199">
        <f t="shared" si="19"/>
        <v>242723.34700000001</v>
      </c>
      <c r="P146" s="199">
        <f t="shared" si="20"/>
        <v>755289.89299999992</v>
      </c>
    </row>
    <row r="147" spans="1:16" hidden="1" x14ac:dyDescent="0.15">
      <c r="A147" s="193"/>
      <c r="B147" s="193"/>
      <c r="C147" s="199"/>
      <c r="D147" s="204"/>
      <c r="E147" s="193"/>
      <c r="F147" s="207"/>
      <c r="G147" s="198"/>
      <c r="H147" s="199"/>
      <c r="I147" s="204"/>
      <c r="J147" s="199"/>
      <c r="K147" s="203"/>
      <c r="L147" s="193"/>
      <c r="M147" s="199"/>
      <c r="N147" s="203"/>
      <c r="O147" s="199">
        <f t="shared" si="19"/>
        <v>242723.34700000001</v>
      </c>
      <c r="P147" s="199">
        <f t="shared" si="20"/>
        <v>755289.89299999992</v>
      </c>
    </row>
    <row r="148" spans="1:16" hidden="1" x14ac:dyDescent="0.15">
      <c r="A148" s="193"/>
      <c r="B148" s="193"/>
      <c r="C148" s="199"/>
      <c r="D148" s="204"/>
      <c r="E148" s="193"/>
      <c r="F148" s="207"/>
      <c r="G148" s="198"/>
      <c r="H148" s="199"/>
      <c r="I148" s="204"/>
      <c r="J148" s="199"/>
      <c r="K148" s="193"/>
      <c r="L148" s="193"/>
      <c r="M148" s="199"/>
      <c r="N148" s="203"/>
      <c r="O148" s="199">
        <f t="shared" si="19"/>
        <v>242723.34700000001</v>
      </c>
      <c r="P148" s="199">
        <f t="shared" si="20"/>
        <v>755289.89299999992</v>
      </c>
    </row>
    <row r="149" spans="1:16" hidden="1" x14ac:dyDescent="0.15">
      <c r="A149" s="193"/>
      <c r="B149" s="193"/>
      <c r="C149" s="199"/>
      <c r="D149" s="204"/>
      <c r="E149" s="193"/>
      <c r="F149" s="217"/>
      <c r="G149" s="218"/>
      <c r="H149" s="199"/>
      <c r="I149" s="204"/>
      <c r="J149" s="199"/>
      <c r="K149" s="203"/>
      <c r="L149" s="193"/>
      <c r="M149" s="199"/>
      <c r="N149" s="203"/>
      <c r="O149" s="199">
        <f t="shared" si="19"/>
        <v>242723.34700000001</v>
      </c>
      <c r="P149" s="199">
        <f t="shared" si="20"/>
        <v>755289.89299999992</v>
      </c>
    </row>
    <row r="150" spans="1:16" hidden="1" x14ac:dyDescent="0.15">
      <c r="A150" s="193"/>
      <c r="B150" s="193"/>
      <c r="C150" s="199"/>
      <c r="D150" s="204"/>
      <c r="E150" s="193"/>
      <c r="F150" s="193"/>
      <c r="G150" s="210"/>
      <c r="H150" s="199"/>
      <c r="I150" s="204"/>
      <c r="J150" s="199"/>
      <c r="K150" s="205"/>
      <c r="L150" s="193"/>
      <c r="M150" s="199"/>
      <c r="N150" s="203"/>
      <c r="O150" s="199">
        <f t="shared" si="19"/>
        <v>242723.34700000001</v>
      </c>
      <c r="P150" s="199">
        <f t="shared" si="20"/>
        <v>755289.89299999992</v>
      </c>
    </row>
    <row r="151" spans="1:16" hidden="1" x14ac:dyDescent="0.15">
      <c r="A151" s="193"/>
      <c r="B151" s="193"/>
      <c r="C151" s="199"/>
      <c r="D151" s="204"/>
      <c r="E151" s="193"/>
      <c r="F151" s="193"/>
      <c r="G151" s="210"/>
      <c r="H151" s="199"/>
      <c r="I151" s="204"/>
      <c r="J151" s="199"/>
      <c r="K151" s="205"/>
      <c r="L151" s="193"/>
      <c r="M151" s="199"/>
      <c r="N151" s="203"/>
      <c r="O151" s="199">
        <f t="shared" si="19"/>
        <v>242723.34700000001</v>
      </c>
      <c r="P151" s="199">
        <f t="shared" si="20"/>
        <v>755289.89299999992</v>
      </c>
    </row>
    <row r="152" spans="1:16" hidden="1" x14ac:dyDescent="0.15">
      <c r="A152" s="193"/>
      <c r="B152" s="193"/>
      <c r="C152" s="199"/>
      <c r="D152" s="204"/>
      <c r="E152" s="193"/>
      <c r="F152" s="205"/>
      <c r="G152" s="218"/>
      <c r="H152" s="199"/>
      <c r="I152" s="204"/>
      <c r="J152" s="199"/>
      <c r="K152" s="203"/>
      <c r="L152" s="193"/>
      <c r="M152" s="199"/>
      <c r="N152" s="203"/>
      <c r="O152" s="199">
        <f t="shared" si="19"/>
        <v>242723.34700000001</v>
      </c>
      <c r="P152" s="199">
        <f t="shared" si="20"/>
        <v>755289.89299999992</v>
      </c>
    </row>
    <row r="153" spans="1:16" hidden="1" x14ac:dyDescent="0.15">
      <c r="A153" s="193"/>
      <c r="B153" s="193"/>
      <c r="C153" s="199"/>
      <c r="D153" s="204"/>
      <c r="E153" s="193"/>
      <c r="F153" s="205"/>
      <c r="G153" s="198"/>
      <c r="H153" s="199"/>
      <c r="I153" s="204"/>
      <c r="J153" s="199"/>
      <c r="K153" s="193"/>
      <c r="L153" s="193"/>
      <c r="M153" s="199"/>
      <c r="N153" s="203"/>
      <c r="O153" s="199">
        <f t="shared" si="19"/>
        <v>242723.34700000001</v>
      </c>
      <c r="P153" s="199">
        <f t="shared" si="20"/>
        <v>755289.89299999992</v>
      </c>
    </row>
    <row r="154" spans="1:16" hidden="1" x14ac:dyDescent="0.15">
      <c r="A154" s="193"/>
      <c r="B154" s="193"/>
      <c r="C154" s="199"/>
      <c r="D154" s="204"/>
      <c r="E154" s="193"/>
      <c r="F154" s="205"/>
      <c r="G154" s="198"/>
      <c r="H154" s="199"/>
      <c r="I154" s="204"/>
      <c r="J154" s="199"/>
      <c r="K154" s="193"/>
      <c r="L154" s="193"/>
      <c r="M154" s="199"/>
      <c r="N154" s="193"/>
      <c r="O154" s="199">
        <f t="shared" si="19"/>
        <v>242723.34700000001</v>
      </c>
      <c r="P154" s="199">
        <f t="shared" si="20"/>
        <v>755289.89299999992</v>
      </c>
    </row>
    <row r="155" spans="1:16" hidden="1" x14ac:dyDescent="0.15">
      <c r="A155" s="193"/>
      <c r="B155" s="193"/>
      <c r="C155" s="199"/>
      <c r="D155" s="204"/>
      <c r="E155" s="193"/>
      <c r="F155" s="217"/>
      <c r="G155" s="218"/>
      <c r="H155" s="199"/>
      <c r="I155" s="204"/>
      <c r="J155" s="199"/>
      <c r="K155" s="203"/>
      <c r="L155" s="193"/>
      <c r="M155" s="199"/>
      <c r="N155" s="203"/>
      <c r="O155" s="199">
        <f t="shared" si="19"/>
        <v>242723.34700000001</v>
      </c>
      <c r="P155" s="199">
        <f t="shared" si="20"/>
        <v>755289.89299999992</v>
      </c>
    </row>
    <row r="156" spans="1:16" hidden="1" x14ac:dyDescent="0.15">
      <c r="A156" s="193"/>
      <c r="B156" s="193"/>
      <c r="C156" s="199"/>
      <c r="D156" s="204"/>
      <c r="E156" s="193"/>
      <c r="F156" s="217"/>
      <c r="G156" s="215"/>
      <c r="H156" s="199"/>
      <c r="I156" s="204"/>
      <c r="J156" s="199"/>
      <c r="K156" s="203"/>
      <c r="L156" s="193"/>
      <c r="M156" s="199"/>
      <c r="N156" s="203"/>
      <c r="O156" s="199">
        <f t="shared" si="19"/>
        <v>242723.34700000001</v>
      </c>
      <c r="P156" s="199">
        <f t="shared" si="20"/>
        <v>755289.89299999992</v>
      </c>
    </row>
    <row r="157" spans="1:16" hidden="1" x14ac:dyDescent="0.15">
      <c r="A157" s="193"/>
      <c r="B157" s="193"/>
      <c r="C157" s="199"/>
      <c r="D157" s="204"/>
      <c r="E157" s="193"/>
      <c r="F157" s="217"/>
      <c r="G157" s="215"/>
      <c r="H157" s="199"/>
      <c r="I157" s="204"/>
      <c r="J157" s="199"/>
      <c r="K157" s="193"/>
      <c r="L157" s="193"/>
      <c r="M157" s="199"/>
      <c r="N157" s="203"/>
      <c r="O157" s="199">
        <f t="shared" si="19"/>
        <v>242723.34700000001</v>
      </c>
      <c r="P157" s="199">
        <f t="shared" si="20"/>
        <v>755289.89299999992</v>
      </c>
    </row>
    <row r="158" spans="1:16" hidden="1" x14ac:dyDescent="0.15">
      <c r="A158" s="193"/>
      <c r="B158" s="193"/>
      <c r="C158" s="199"/>
      <c r="D158" s="204"/>
      <c r="E158" s="193"/>
      <c r="F158" s="217"/>
      <c r="G158" s="218"/>
      <c r="H158" s="199"/>
      <c r="I158" s="204"/>
      <c r="J158" s="199"/>
      <c r="K158" s="203"/>
      <c r="L158" s="193"/>
      <c r="M158" s="199"/>
      <c r="N158" s="203"/>
      <c r="O158" s="199">
        <f t="shared" si="19"/>
        <v>242723.34700000001</v>
      </c>
      <c r="P158" s="199">
        <f t="shared" si="20"/>
        <v>755289.89299999992</v>
      </c>
    </row>
    <row r="159" spans="1:16" hidden="1" x14ac:dyDescent="0.15">
      <c r="A159" s="193"/>
      <c r="B159" s="193"/>
      <c r="C159" s="199"/>
      <c r="D159" s="204"/>
      <c r="E159" s="193"/>
      <c r="F159" s="193"/>
      <c r="G159" s="198"/>
      <c r="H159" s="199"/>
      <c r="I159" s="204"/>
      <c r="J159" s="199"/>
      <c r="K159" s="193"/>
      <c r="L159" s="193"/>
      <c r="M159" s="199"/>
      <c r="N159" s="203"/>
      <c r="O159" s="199">
        <f t="shared" si="19"/>
        <v>242723.34700000001</v>
      </c>
      <c r="P159" s="199">
        <f t="shared" si="20"/>
        <v>755289.89299999992</v>
      </c>
    </row>
    <row r="160" spans="1:16" hidden="1" x14ac:dyDescent="0.15">
      <c r="A160" s="193"/>
      <c r="B160" s="193"/>
      <c r="C160" s="199"/>
      <c r="D160" s="204"/>
      <c r="E160" s="193"/>
      <c r="F160" s="193"/>
      <c r="G160" s="198"/>
      <c r="H160" s="199"/>
      <c r="I160" s="204"/>
      <c r="J160" s="199"/>
      <c r="K160" s="193"/>
      <c r="L160" s="193"/>
      <c r="M160" s="199"/>
      <c r="N160" s="203"/>
      <c r="O160" s="199">
        <f t="shared" si="19"/>
        <v>242723.34700000001</v>
      </c>
      <c r="P160" s="199">
        <f t="shared" si="20"/>
        <v>755289.89299999992</v>
      </c>
    </row>
    <row r="161" spans="1:17" hidden="1" x14ac:dyDescent="0.15">
      <c r="A161" s="193"/>
      <c r="B161" s="193"/>
      <c r="C161" s="199"/>
      <c r="D161" s="204"/>
      <c r="E161" s="193"/>
      <c r="F161" s="217"/>
      <c r="G161" s="218"/>
      <c r="H161" s="199"/>
      <c r="I161" s="204"/>
      <c r="J161" s="199"/>
      <c r="K161" s="203"/>
      <c r="L161" s="193"/>
      <c r="M161" s="199"/>
      <c r="N161" s="203"/>
      <c r="O161" s="199">
        <f t="shared" si="19"/>
        <v>242723.34700000001</v>
      </c>
      <c r="P161" s="199">
        <f t="shared" si="20"/>
        <v>755289.89299999992</v>
      </c>
    </row>
    <row r="162" spans="1:17" hidden="1" x14ac:dyDescent="0.15">
      <c r="A162" s="193"/>
      <c r="B162" s="193"/>
      <c r="C162" s="199"/>
      <c r="D162" s="204"/>
      <c r="E162" s="193"/>
      <c r="F162" s="217"/>
      <c r="G162" s="198"/>
      <c r="H162" s="199"/>
      <c r="I162" s="204"/>
      <c r="J162" s="199"/>
      <c r="K162" s="193"/>
      <c r="L162" s="193"/>
      <c r="M162" s="199"/>
      <c r="N162" s="203"/>
      <c r="O162" s="199">
        <f t="shared" si="19"/>
        <v>242723.34700000001</v>
      </c>
      <c r="P162" s="199">
        <f t="shared" si="20"/>
        <v>755289.89299999992</v>
      </c>
    </row>
    <row r="163" spans="1:17" hidden="1" x14ac:dyDescent="0.15">
      <c r="A163" s="193"/>
      <c r="B163" s="193"/>
      <c r="C163" s="199"/>
      <c r="D163" s="204"/>
      <c r="E163" s="193"/>
      <c r="F163" s="217"/>
      <c r="G163" s="198"/>
      <c r="H163" s="199"/>
      <c r="I163" s="204"/>
      <c r="J163" s="199"/>
      <c r="K163" s="193"/>
      <c r="L163" s="193"/>
      <c r="M163" s="199"/>
      <c r="N163" s="203"/>
      <c r="O163" s="199">
        <f t="shared" si="19"/>
        <v>242723.34700000001</v>
      </c>
      <c r="P163" s="199">
        <f t="shared" si="20"/>
        <v>755289.89299999992</v>
      </c>
    </row>
    <row r="164" spans="1:17" hidden="1" x14ac:dyDescent="0.15">
      <c r="A164" s="193"/>
      <c r="B164" s="193"/>
      <c r="C164" s="199"/>
      <c r="D164" s="204"/>
      <c r="E164" s="193"/>
      <c r="F164" s="203"/>
      <c r="G164" s="218"/>
      <c r="H164" s="199"/>
      <c r="I164" s="204"/>
      <c r="J164" s="199"/>
      <c r="K164" s="203"/>
      <c r="L164" s="193"/>
      <c r="M164" s="199"/>
      <c r="N164" s="203"/>
      <c r="O164" s="199">
        <f t="shared" si="19"/>
        <v>242723.34700000001</v>
      </c>
      <c r="P164" s="199">
        <f t="shared" si="20"/>
        <v>755289.89299999992</v>
      </c>
    </row>
    <row r="165" spans="1:17" hidden="1" x14ac:dyDescent="0.15">
      <c r="A165" s="193"/>
      <c r="B165" s="193"/>
      <c r="C165" s="199"/>
      <c r="D165" s="204"/>
      <c r="E165" s="193"/>
      <c r="F165" s="203"/>
      <c r="G165" s="219"/>
      <c r="H165" s="199"/>
      <c r="I165" s="204"/>
      <c r="J165" s="199"/>
      <c r="K165" s="193"/>
      <c r="L165" s="193"/>
      <c r="M165" s="199"/>
      <c r="N165" s="203"/>
      <c r="O165" s="199">
        <f t="shared" si="19"/>
        <v>242723.34700000001</v>
      </c>
      <c r="P165" s="199">
        <f t="shared" si="20"/>
        <v>755289.89299999992</v>
      </c>
    </row>
    <row r="166" spans="1:17" hidden="1" x14ac:dyDescent="0.15">
      <c r="A166" s="193"/>
      <c r="B166" s="193"/>
      <c r="C166" s="199"/>
      <c r="D166" s="204"/>
      <c r="E166" s="193"/>
      <c r="F166" s="203"/>
      <c r="G166" s="219"/>
      <c r="H166" s="199"/>
      <c r="I166" s="204"/>
      <c r="J166" s="199"/>
      <c r="K166" s="203"/>
      <c r="L166" s="193"/>
      <c r="M166" s="199"/>
      <c r="N166" s="203"/>
      <c r="O166" s="199">
        <f t="shared" si="19"/>
        <v>242723.34700000001</v>
      </c>
      <c r="P166" s="199">
        <f t="shared" si="20"/>
        <v>755289.89299999992</v>
      </c>
    </row>
    <row r="167" spans="1:17" hidden="1" x14ac:dyDescent="0.15">
      <c r="A167" s="193"/>
      <c r="B167" s="193"/>
      <c r="C167" s="199"/>
      <c r="D167" s="204"/>
      <c r="E167" s="193"/>
      <c r="F167" s="203"/>
      <c r="G167" s="219"/>
      <c r="H167" s="199"/>
      <c r="I167" s="204"/>
      <c r="J167" s="199"/>
      <c r="K167" s="193"/>
      <c r="L167" s="193"/>
      <c r="M167" s="199"/>
      <c r="N167" s="203"/>
      <c r="O167" s="199">
        <f t="shared" si="19"/>
        <v>242723.34700000001</v>
      </c>
      <c r="P167" s="199">
        <f t="shared" si="20"/>
        <v>755289.89299999992</v>
      </c>
    </row>
    <row r="168" spans="1:17" hidden="1" x14ac:dyDescent="0.15">
      <c r="A168" s="193"/>
      <c r="B168" s="193"/>
      <c r="C168" s="199"/>
      <c r="D168" s="204"/>
      <c r="E168" s="193"/>
      <c r="F168" s="193"/>
      <c r="G168" s="198"/>
      <c r="H168" s="199"/>
      <c r="I168" s="204"/>
      <c r="J168" s="199"/>
      <c r="K168" s="193"/>
      <c r="L168" s="193"/>
      <c r="M168" s="199"/>
      <c r="N168" s="203"/>
      <c r="O168" s="199">
        <f t="shared" si="19"/>
        <v>242723.34700000001</v>
      </c>
      <c r="P168" s="199">
        <f t="shared" si="20"/>
        <v>755289.89299999992</v>
      </c>
    </row>
    <row r="169" spans="1:17" hidden="1" x14ac:dyDescent="0.15">
      <c r="A169" s="193"/>
      <c r="B169" s="193"/>
      <c r="C169" s="199"/>
      <c r="D169" s="204"/>
      <c r="E169" s="193"/>
      <c r="F169" s="203"/>
      <c r="G169" s="219"/>
      <c r="H169" s="199"/>
      <c r="I169" s="204"/>
      <c r="J169" s="199"/>
      <c r="K169" s="193"/>
      <c r="L169" s="193"/>
      <c r="M169" s="199"/>
      <c r="N169" s="193"/>
      <c r="O169" s="199">
        <f t="shared" si="19"/>
        <v>242723.34700000001</v>
      </c>
      <c r="P169" s="199">
        <f t="shared" si="20"/>
        <v>755289.89299999992</v>
      </c>
    </row>
    <row r="170" spans="1:17" hidden="1" x14ac:dyDescent="0.15">
      <c r="A170" s="193"/>
      <c r="B170" s="193"/>
      <c r="C170" s="199"/>
      <c r="D170" s="204"/>
      <c r="E170" s="193"/>
      <c r="F170" s="203"/>
      <c r="G170" s="219"/>
      <c r="H170" s="199"/>
      <c r="I170" s="204"/>
      <c r="J170" s="199"/>
      <c r="K170" s="193"/>
      <c r="L170" s="193"/>
      <c r="M170" s="199"/>
      <c r="N170" s="193"/>
      <c r="O170" s="199">
        <f t="shared" si="19"/>
        <v>242723.34700000001</v>
      </c>
      <c r="P170" s="199">
        <f t="shared" si="20"/>
        <v>755289.89299999992</v>
      </c>
    </row>
    <row r="171" spans="1:17" hidden="1" x14ac:dyDescent="0.15">
      <c r="A171" s="193"/>
      <c r="B171" s="193"/>
      <c r="C171" s="199"/>
      <c r="D171" s="204"/>
      <c r="E171" s="193"/>
      <c r="F171" s="203"/>
      <c r="G171" s="219"/>
      <c r="H171" s="199"/>
      <c r="I171" s="204"/>
      <c r="J171" s="199"/>
      <c r="K171" s="193"/>
      <c r="L171" s="193"/>
      <c r="M171" s="199"/>
      <c r="N171" s="193"/>
      <c r="O171" s="199">
        <f t="shared" si="19"/>
        <v>242723.34700000001</v>
      </c>
      <c r="P171" s="199">
        <f t="shared" si="20"/>
        <v>755289.89299999992</v>
      </c>
    </row>
    <row r="172" spans="1:17" hidden="1" x14ac:dyDescent="0.15">
      <c r="A172" s="193"/>
      <c r="B172" s="193"/>
      <c r="C172" s="199"/>
      <c r="D172" s="204"/>
      <c r="E172" s="193"/>
      <c r="F172" s="193"/>
      <c r="G172" s="210"/>
      <c r="H172" s="199"/>
      <c r="I172" s="204"/>
      <c r="J172" s="199"/>
      <c r="K172" s="193"/>
      <c r="L172" s="193"/>
      <c r="M172" s="199"/>
      <c r="N172" s="193"/>
      <c r="O172" s="199">
        <f t="shared" si="19"/>
        <v>242723.34700000001</v>
      </c>
      <c r="P172" s="199">
        <f t="shared" si="20"/>
        <v>755289.89299999992</v>
      </c>
    </row>
    <row r="173" spans="1:17" x14ac:dyDescent="0.15">
      <c r="A173" s="220"/>
      <c r="B173" s="220"/>
      <c r="C173" s="221"/>
      <c r="D173" s="222"/>
      <c r="E173" s="220"/>
      <c r="F173" s="220"/>
      <c r="G173" s="223"/>
      <c r="H173" s="221"/>
      <c r="I173" s="222"/>
      <c r="J173" s="221"/>
      <c r="K173" s="220"/>
      <c r="L173" s="220"/>
      <c r="M173" s="221"/>
      <c r="N173" s="220"/>
      <c r="O173" s="199">
        <f t="shared" si="19"/>
        <v>242723.34700000001</v>
      </c>
      <c r="P173" s="199">
        <f t="shared" si="20"/>
        <v>755289.89299999992</v>
      </c>
    </row>
    <row r="174" spans="1:17" x14ac:dyDescent="0.15">
      <c r="A174" s="224"/>
      <c r="B174" s="224"/>
      <c r="C174" s="225">
        <f>SUM(C7:C160)</f>
        <v>671591.91200000001</v>
      </c>
      <c r="D174" s="224"/>
      <c r="E174" s="224"/>
      <c r="F174" s="224"/>
      <c r="G174" s="224"/>
      <c r="H174" s="225">
        <f>SUM(H7:H172)</f>
        <v>827561.98100000003</v>
      </c>
      <c r="I174" s="226"/>
      <c r="J174" s="225">
        <f>SUM(J7:J172)</f>
        <v>260567</v>
      </c>
      <c r="K174" s="224"/>
      <c r="L174" s="224"/>
      <c r="M174" s="225">
        <f>SUM(M9:M172)</f>
        <v>483297</v>
      </c>
      <c r="N174" s="224"/>
      <c r="O174" s="227"/>
      <c r="P174" s="228">
        <f>C174+H174-J174-M174</f>
        <v>755289.89300000016</v>
      </c>
      <c r="Q174" s="259"/>
    </row>
    <row r="175" spans="1:17" x14ac:dyDescent="0.15">
      <c r="A175" s="230"/>
      <c r="B175" s="615"/>
      <c r="C175" s="615"/>
      <c r="D175" s="615"/>
      <c r="E175" s="231"/>
      <c r="F175" s="624"/>
      <c r="G175" s="624"/>
      <c r="H175" s="232"/>
      <c r="I175" s="233"/>
      <c r="J175" s="234"/>
      <c r="K175" s="272"/>
      <c r="L175" s="235" t="s">
        <v>200</v>
      </c>
      <c r="M175" s="236">
        <f>+M174+J174</f>
        <v>743864</v>
      </c>
      <c r="N175" s="235"/>
      <c r="O175" s="237">
        <f>+O173</f>
        <v>242723.34700000001</v>
      </c>
      <c r="P175" s="264" t="s">
        <v>321</v>
      </c>
      <c r="Q175" s="259"/>
    </row>
    <row r="176" spans="1:17" x14ac:dyDescent="0.15">
      <c r="A176" s="241" t="s">
        <v>240</v>
      </c>
      <c r="B176" s="276" t="s">
        <v>286</v>
      </c>
      <c r="C176" s="275"/>
      <c r="D176" s="275"/>
      <c r="E176" s="231" t="s">
        <v>67</v>
      </c>
      <c r="F176" s="624">
        <v>14882102.210000001</v>
      </c>
      <c r="G176" s="624"/>
      <c r="H176" s="232" t="s">
        <v>98</v>
      </c>
      <c r="I176" s="233">
        <v>40119</v>
      </c>
      <c r="J176" s="234" t="s">
        <v>199</v>
      </c>
      <c r="K176" s="273">
        <f>SUM(M14)</f>
        <v>24837</v>
      </c>
      <c r="L176" s="235"/>
      <c r="M176" s="236"/>
      <c r="N176" s="235"/>
      <c r="O176" s="237">
        <f>+H43+H47+H50+H55</f>
        <v>512566.54600000003</v>
      </c>
      <c r="P176" s="264" t="s">
        <v>322</v>
      </c>
    </row>
    <row r="177" spans="1:17" x14ac:dyDescent="0.15">
      <c r="A177" s="241" t="s">
        <v>241</v>
      </c>
      <c r="B177" s="276" t="s">
        <v>323</v>
      </c>
      <c r="C177" s="275"/>
      <c r="D177" s="275"/>
      <c r="E177" s="231" t="s">
        <v>67</v>
      </c>
      <c r="F177" s="624">
        <v>8403282.75</v>
      </c>
      <c r="G177" s="624"/>
      <c r="H177" s="232" t="s">
        <v>98</v>
      </c>
      <c r="I177" s="233">
        <v>40119</v>
      </c>
      <c r="J177" s="234" t="s">
        <v>199</v>
      </c>
      <c r="K177" s="273">
        <f>SUM(M15:M35)</f>
        <v>44834</v>
      </c>
      <c r="L177" s="235"/>
      <c r="M177" s="236"/>
      <c r="N177" s="235"/>
      <c r="O177" s="237"/>
      <c r="P177" s="238"/>
    </row>
    <row r="178" spans="1:17" x14ac:dyDescent="0.15">
      <c r="A178" s="241" t="s">
        <v>280</v>
      </c>
      <c r="B178" s="276" t="s">
        <v>324</v>
      </c>
      <c r="C178" s="275"/>
      <c r="D178" s="275"/>
      <c r="E178" s="231" t="s">
        <v>67</v>
      </c>
      <c r="F178" s="624">
        <v>49782783.439999998</v>
      </c>
      <c r="G178" s="624"/>
      <c r="H178" s="232" t="s">
        <v>98</v>
      </c>
      <c r="I178" s="233">
        <v>40133</v>
      </c>
      <c r="J178" s="234" t="s">
        <v>199</v>
      </c>
      <c r="K178" s="273">
        <f>SUM(M36:M40)</f>
        <v>125459</v>
      </c>
      <c r="L178" s="235"/>
      <c r="M178" s="236"/>
      <c r="N178" s="235"/>
      <c r="O178" s="237"/>
      <c r="P178" s="238"/>
    </row>
    <row r="179" spans="1:17" x14ac:dyDescent="0.15">
      <c r="A179" s="241" t="s">
        <v>281</v>
      </c>
      <c r="B179" s="276" t="s">
        <v>325</v>
      </c>
      <c r="C179" s="275"/>
      <c r="D179" s="275"/>
      <c r="E179" s="231" t="s">
        <v>67</v>
      </c>
      <c r="F179" s="624">
        <v>15953377.23</v>
      </c>
      <c r="G179" s="624"/>
      <c r="H179" s="232" t="s">
        <v>98</v>
      </c>
      <c r="I179" s="233">
        <v>40133</v>
      </c>
      <c r="J179" s="234" t="s">
        <v>199</v>
      </c>
      <c r="K179" s="273">
        <f>SUM(M41:M45)</f>
        <v>86491</v>
      </c>
      <c r="L179" s="235"/>
      <c r="M179" s="236"/>
      <c r="N179" s="235"/>
      <c r="O179" s="237"/>
      <c r="P179" s="238"/>
    </row>
    <row r="180" spans="1:17" x14ac:dyDescent="0.15">
      <c r="A180" s="241" t="s">
        <v>282</v>
      </c>
      <c r="B180" s="276" t="s">
        <v>326</v>
      </c>
      <c r="C180" s="275"/>
      <c r="D180" s="275"/>
      <c r="E180" s="231" t="s">
        <v>67</v>
      </c>
      <c r="F180" s="624">
        <v>15557026.890000001</v>
      </c>
      <c r="G180" s="624"/>
      <c r="H180" s="232" t="s">
        <v>98</v>
      </c>
      <c r="I180" s="233">
        <v>40140</v>
      </c>
      <c r="J180" s="234" t="s">
        <v>199</v>
      </c>
      <c r="K180" s="273">
        <f>SUM(M46:M51)</f>
        <v>130939</v>
      </c>
      <c r="L180" s="235"/>
      <c r="M180" s="236"/>
      <c r="N180" s="235"/>
      <c r="O180" s="237"/>
      <c r="P180" s="238"/>
    </row>
    <row r="181" spans="1:17" x14ac:dyDescent="0.15">
      <c r="A181" s="241" t="s">
        <v>321</v>
      </c>
      <c r="B181" s="276" t="s">
        <v>327</v>
      </c>
      <c r="C181" s="275"/>
      <c r="D181" s="275"/>
      <c r="E181" s="231" t="s">
        <v>67</v>
      </c>
      <c r="F181" s="624">
        <v>48547741.840000004</v>
      </c>
      <c r="G181" s="624"/>
      <c r="H181" s="232" t="s">
        <v>98</v>
      </c>
      <c r="I181" s="233">
        <v>40137</v>
      </c>
      <c r="J181" s="234" t="s">
        <v>199</v>
      </c>
      <c r="K181" s="273">
        <f>SUM(M52:M54)</f>
        <v>70737</v>
      </c>
      <c r="L181" s="235"/>
      <c r="M181" s="236"/>
      <c r="N181" s="235"/>
      <c r="O181" s="237"/>
      <c r="P181" s="238"/>
    </row>
    <row r="182" spans="1:17" hidden="1" x14ac:dyDescent="0.15">
      <c r="A182" s="243"/>
      <c r="B182" s="275"/>
      <c r="C182" s="275"/>
      <c r="D182" s="275"/>
      <c r="E182" s="231"/>
      <c r="F182" s="624"/>
      <c r="G182" s="624"/>
      <c r="H182" s="232"/>
      <c r="I182" s="233"/>
      <c r="J182" s="234"/>
      <c r="K182" s="272"/>
      <c r="L182" s="235"/>
      <c r="M182" s="236"/>
      <c r="N182" s="235"/>
      <c r="O182" s="237"/>
      <c r="P182" s="238"/>
    </row>
    <row r="183" spans="1:17" hidden="1" x14ac:dyDescent="0.15">
      <c r="A183" s="230"/>
      <c r="B183" s="275"/>
      <c r="C183" s="275"/>
      <c r="D183" s="275"/>
      <c r="E183" s="231"/>
      <c r="F183" s="624"/>
      <c r="G183" s="624"/>
      <c r="H183" s="232"/>
      <c r="I183" s="233"/>
      <c r="J183" s="234"/>
      <c r="K183" s="272"/>
      <c r="L183" s="235"/>
      <c r="M183" s="236"/>
      <c r="N183" s="235"/>
      <c r="O183" s="237"/>
      <c r="P183" s="237"/>
    </row>
    <row r="184" spans="1:17" ht="12" thickBot="1" x14ac:dyDescent="0.2">
      <c r="A184" s="241"/>
      <c r="B184" s="275"/>
      <c r="C184" s="275"/>
      <c r="D184" s="275"/>
      <c r="E184" s="231"/>
      <c r="F184" s="624"/>
      <c r="G184" s="624"/>
      <c r="H184" s="232"/>
      <c r="I184" s="233"/>
      <c r="J184" s="232" t="s">
        <v>18</v>
      </c>
      <c r="K184" s="274">
        <f>SUM(K176:K183)</f>
        <v>483297</v>
      </c>
      <c r="L184" s="235"/>
      <c r="M184" s="236"/>
      <c r="N184" s="266">
        <f>+P174-P184</f>
        <v>0</v>
      </c>
      <c r="O184" s="228" t="s">
        <v>56</v>
      </c>
      <c r="P184" s="242">
        <f>SUM(O175:O181)</f>
        <v>755289.89300000004</v>
      </c>
      <c r="Q184" s="259"/>
    </row>
    <row r="185" spans="1:17" ht="12" thickTop="1" x14ac:dyDescent="0.15">
      <c r="A185" s="243"/>
      <c r="B185" s="625"/>
      <c r="C185" s="625"/>
      <c r="D185" s="625"/>
      <c r="E185" s="231"/>
      <c r="F185" s="624"/>
      <c r="G185" s="624"/>
      <c r="H185" s="232"/>
      <c r="I185" s="233"/>
      <c r="J185" s="234"/>
      <c r="K185" s="235"/>
      <c r="L185" s="235"/>
      <c r="M185" s="236"/>
      <c r="N185" s="235"/>
      <c r="O185" s="236"/>
      <c r="P185" s="265"/>
    </row>
    <row r="186" spans="1:17" x14ac:dyDescent="0.15">
      <c r="A186" s="243"/>
      <c r="B186" s="625"/>
      <c r="C186" s="625"/>
      <c r="D186" s="625"/>
      <c r="E186" s="231"/>
      <c r="F186" s="624"/>
      <c r="G186" s="624"/>
      <c r="H186" s="232"/>
      <c r="I186" s="233"/>
      <c r="J186" s="234" t="s">
        <v>54</v>
      </c>
      <c r="K186" s="268">
        <f>SUM(K176:K180)</f>
        <v>412560</v>
      </c>
      <c r="L186" s="235"/>
      <c r="M186" s="236"/>
      <c r="N186" s="235"/>
      <c r="O186" s="245"/>
      <c r="P186" s="246"/>
    </row>
    <row r="187" spans="1:17" x14ac:dyDescent="0.15">
      <c r="A187" s="247"/>
      <c r="B187" s="248"/>
      <c r="C187" s="234"/>
      <c r="D187" s="243"/>
      <c r="E187" s="243"/>
      <c r="F187" s="247"/>
      <c r="G187" s="243"/>
      <c r="H187" s="234"/>
      <c r="I187" s="243"/>
      <c r="J187" s="234" t="s">
        <v>320</v>
      </c>
      <c r="K187" s="268">
        <f>SUM(K181)</f>
        <v>70737</v>
      </c>
      <c r="L187" s="235"/>
      <c r="M187" s="236"/>
      <c r="N187" s="235"/>
      <c r="O187" s="245"/>
      <c r="P187" s="246"/>
    </row>
    <row r="188" spans="1:17" x14ac:dyDescent="0.15">
      <c r="A188" s="249"/>
      <c r="B188" s="250"/>
      <c r="C188" s="186"/>
      <c r="D188" s="251"/>
      <c r="E188" s="251"/>
      <c r="F188" s="183"/>
      <c r="G188" s="251"/>
      <c r="H188" s="186"/>
      <c r="I188" s="251"/>
      <c r="J188" s="186"/>
      <c r="K188" s="252"/>
      <c r="L188" s="252"/>
      <c r="M188" s="253"/>
      <c r="N188" s="252"/>
      <c r="O188" s="236"/>
      <c r="P188" s="235"/>
    </row>
    <row r="189" spans="1:17" x14ac:dyDescent="0.15">
      <c r="A189" s="249"/>
      <c r="B189" s="250"/>
      <c r="C189" s="186"/>
      <c r="D189" s="251"/>
      <c r="E189" s="251"/>
      <c r="F189" s="183"/>
      <c r="G189" s="251"/>
      <c r="H189" s="186"/>
      <c r="I189" s="251"/>
      <c r="J189" s="253"/>
      <c r="K189" s="252"/>
      <c r="L189" s="252"/>
      <c r="M189" s="253"/>
      <c r="N189" s="252"/>
      <c r="P189" s="235"/>
    </row>
    <row r="190" spans="1:17" x14ac:dyDescent="0.15">
      <c r="A190" s="249"/>
      <c r="B190" s="250"/>
      <c r="C190" s="186"/>
      <c r="D190" s="251"/>
      <c r="E190" s="251"/>
      <c r="F190" s="183"/>
      <c r="G190" s="251"/>
      <c r="H190" s="186"/>
      <c r="I190" s="251"/>
      <c r="J190" s="253"/>
      <c r="K190" s="252"/>
      <c r="L190" s="254"/>
      <c r="M190" s="255"/>
      <c r="N190" s="254"/>
      <c r="O190" s="253"/>
      <c r="P190" s="235"/>
    </row>
    <row r="191" spans="1:17" x14ac:dyDescent="0.15">
      <c r="A191" s="181"/>
      <c r="B191" s="250"/>
      <c r="C191" s="186"/>
      <c r="D191" s="251"/>
      <c r="E191" s="251"/>
      <c r="F191" s="183"/>
      <c r="G191" s="251"/>
      <c r="H191" s="186"/>
      <c r="I191" s="251"/>
      <c r="J191" s="253"/>
      <c r="K191" s="252"/>
      <c r="L191" s="254"/>
      <c r="M191" s="255"/>
      <c r="N191" s="254"/>
      <c r="O191" s="256"/>
      <c r="P191" s="252"/>
    </row>
    <row r="192" spans="1:17" x14ac:dyDescent="0.15">
      <c r="A192" s="183"/>
      <c r="B192" s="250"/>
      <c r="C192" s="186"/>
      <c r="D192" s="251"/>
      <c r="E192" s="251"/>
      <c r="F192" s="183"/>
      <c r="G192" s="251"/>
      <c r="H192" s="186"/>
      <c r="I192" s="251"/>
      <c r="J192" s="253"/>
      <c r="K192" s="252"/>
      <c r="L192" s="254"/>
      <c r="M192" s="255"/>
      <c r="N192" s="257"/>
      <c r="O192" s="256"/>
      <c r="P192" s="252"/>
    </row>
    <row r="193" spans="1:16" x14ac:dyDescent="0.15">
      <c r="A193" s="252"/>
      <c r="B193" s="250"/>
      <c r="C193" s="186"/>
      <c r="D193" s="251"/>
      <c r="E193" s="251"/>
      <c r="F193" s="183"/>
      <c r="G193" s="251"/>
      <c r="H193" s="186"/>
      <c r="I193" s="251"/>
      <c r="J193" s="186"/>
      <c r="K193" s="252"/>
      <c r="L193" s="254"/>
      <c r="M193" s="255"/>
      <c r="N193" s="257"/>
      <c r="P193" s="255"/>
    </row>
    <row r="194" spans="1:16" x14ac:dyDescent="0.15">
      <c r="A194" s="235"/>
      <c r="B194" s="250"/>
      <c r="C194" s="186"/>
      <c r="D194" s="251"/>
      <c r="E194" s="251"/>
      <c r="F194" s="183"/>
      <c r="G194" s="251"/>
      <c r="H194" s="186"/>
      <c r="I194" s="251"/>
      <c r="J194" s="186"/>
      <c r="K194" s="183"/>
      <c r="N194" s="258"/>
    </row>
  </sheetData>
  <mergeCells count="21">
    <mergeCell ref="B186:D186"/>
    <mergeCell ref="F186:G186"/>
    <mergeCell ref="F180:G180"/>
    <mergeCell ref="F181:G181"/>
    <mergeCell ref="F182:G182"/>
    <mergeCell ref="F183:G183"/>
    <mergeCell ref="F184:G184"/>
    <mergeCell ref="B185:D185"/>
    <mergeCell ref="F185:G185"/>
    <mergeCell ref="F179:G179"/>
    <mergeCell ref="J3:L3"/>
    <mergeCell ref="A4:C4"/>
    <mergeCell ref="D4:H4"/>
    <mergeCell ref="I4:N4"/>
    <mergeCell ref="J5:K5"/>
    <mergeCell ref="L5:N5"/>
    <mergeCell ref="B175:D175"/>
    <mergeCell ref="F175:G175"/>
    <mergeCell ref="F176:G176"/>
    <mergeCell ref="F177:G177"/>
    <mergeCell ref="F178:G178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Q179"/>
  <sheetViews>
    <sheetView topLeftCell="G1" zoomScale="115" zoomScaleNormal="115" workbookViewId="0">
      <pane ySplit="6" topLeftCell="A7" activePane="bottomLeft" state="frozen"/>
      <selection pane="bottomLeft" activeCell="A7" sqref="A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9.7109375" style="182" bestFit="1" customWidth="1"/>
    <col min="12" max="12" width="12.7109375" style="181" customWidth="1"/>
    <col min="13" max="13" width="9.140625" style="180" bestFit="1" customWidth="1"/>
    <col min="14" max="14" width="9.71093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249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190</v>
      </c>
      <c r="B7" s="263"/>
      <c r="C7" s="195">
        <v>37673.912000000011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C7+H10+H20</f>
        <v>37673.912000000011</v>
      </c>
      <c r="P7" s="195">
        <f>+C159</f>
        <v>757586.91200000001</v>
      </c>
    </row>
    <row r="8" spans="1:17" x14ac:dyDescent="0.15">
      <c r="A8" s="193" t="s">
        <v>191</v>
      </c>
      <c r="B8" s="193"/>
      <c r="C8" s="199">
        <v>143842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37673.912000000011</v>
      </c>
      <c r="P8" s="199">
        <f t="shared" ref="P8" si="0">P7+H8-J8-M8</f>
        <v>757586.91200000001</v>
      </c>
    </row>
    <row r="9" spans="1:17" x14ac:dyDescent="0.15">
      <c r="A9" s="193" t="s">
        <v>238</v>
      </c>
      <c r="B9" s="193"/>
      <c r="C9" s="199">
        <v>143958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77" si="1">+O8-J9-M9</f>
        <v>37673.912000000011</v>
      </c>
      <c r="P9" s="199">
        <f t="shared" ref="P9:P77" si="2">P8+H9-J9-M9</f>
        <v>757586.91200000001</v>
      </c>
    </row>
    <row r="10" spans="1:17" x14ac:dyDescent="0.15">
      <c r="A10" s="193" t="s">
        <v>239</v>
      </c>
      <c r="B10" s="193"/>
      <c r="C10" s="199">
        <v>144051</v>
      </c>
      <c r="D10" s="200"/>
      <c r="E10" s="193"/>
      <c r="F10" s="203"/>
      <c r="G10" s="193"/>
      <c r="H10" s="199"/>
      <c r="I10" s="200" t="s">
        <v>250</v>
      </c>
      <c r="J10" s="199">
        <v>1088</v>
      </c>
      <c r="K10" s="205" t="s">
        <v>190</v>
      </c>
      <c r="L10" s="193" t="s">
        <v>283</v>
      </c>
      <c r="M10" s="199">
        <v>36586</v>
      </c>
      <c r="N10" s="207" t="s">
        <v>190</v>
      </c>
      <c r="O10" s="199">
        <f t="shared" ref="O10:O36" si="3">+O9-J10-M10</f>
        <v>-8.7999999988824129E-2</v>
      </c>
      <c r="P10" s="199">
        <f t="shared" ref="P10:P36" si="4">P9+H10-J10-M10</f>
        <v>719912.91200000001</v>
      </c>
    </row>
    <row r="11" spans="1:17" x14ac:dyDescent="0.15">
      <c r="A11" s="193" t="s">
        <v>240</v>
      </c>
      <c r="B11" s="193"/>
      <c r="C11" s="199">
        <v>144111</v>
      </c>
      <c r="D11" s="200"/>
      <c r="E11" s="193"/>
      <c r="F11" s="203"/>
      <c r="G11" s="193"/>
      <c r="H11" s="199"/>
      <c r="I11" s="200" t="s">
        <v>250</v>
      </c>
      <c r="J11" s="199">
        <v>968</v>
      </c>
      <c r="K11" s="205" t="s">
        <v>191</v>
      </c>
      <c r="L11" s="193"/>
      <c r="M11" s="199"/>
      <c r="N11" s="207"/>
      <c r="O11" s="199">
        <f>C8+O10-J11-M11</f>
        <v>142873.91200000001</v>
      </c>
      <c r="P11" s="199">
        <f t="shared" ref="P11:P13" si="5">P10+H11-J11-M11</f>
        <v>718944.91200000001</v>
      </c>
    </row>
    <row r="12" spans="1:17" x14ac:dyDescent="0.15">
      <c r="A12" s="193" t="s">
        <v>241</v>
      </c>
      <c r="B12" s="193"/>
      <c r="C12" s="199">
        <v>143951</v>
      </c>
      <c r="D12" s="200"/>
      <c r="E12" s="193"/>
      <c r="F12" s="203"/>
      <c r="G12" s="193"/>
      <c r="H12" s="199"/>
      <c r="I12" s="200" t="s">
        <v>251</v>
      </c>
      <c r="J12" s="199">
        <v>4084</v>
      </c>
      <c r="K12" s="205" t="s">
        <v>191</v>
      </c>
      <c r="L12" s="193" t="s">
        <v>283</v>
      </c>
      <c r="M12" s="199">
        <v>54666</v>
      </c>
      <c r="N12" s="207" t="s">
        <v>191</v>
      </c>
      <c r="O12" s="199">
        <f t="shared" ref="O12:O13" si="6">+O11-J12-M12</f>
        <v>84123.912000000011</v>
      </c>
      <c r="P12" s="199">
        <f t="shared" si="5"/>
        <v>660194.91200000001</v>
      </c>
      <c r="Q12" s="259"/>
    </row>
    <row r="13" spans="1:17" x14ac:dyDescent="0.15">
      <c r="A13" s="193"/>
      <c r="B13" s="193"/>
      <c r="C13" s="199"/>
      <c r="D13" s="200"/>
      <c r="E13" s="193"/>
      <c r="F13" s="203"/>
      <c r="G13" s="193"/>
      <c r="H13" s="199"/>
      <c r="I13" s="200" t="s">
        <v>251</v>
      </c>
      <c r="J13" s="199"/>
      <c r="K13" s="205"/>
      <c r="L13" s="193" t="s">
        <v>283</v>
      </c>
      <c r="M13" s="199">
        <v>35777</v>
      </c>
      <c r="N13" s="207" t="s">
        <v>191</v>
      </c>
      <c r="O13" s="199">
        <f t="shared" si="6"/>
        <v>48346.912000000011</v>
      </c>
      <c r="P13" s="199">
        <f t="shared" si="5"/>
        <v>624417.91200000001</v>
      </c>
    </row>
    <row r="14" spans="1:17" x14ac:dyDescent="0.15">
      <c r="A14" s="193"/>
      <c r="B14" s="198"/>
      <c r="C14" s="199"/>
      <c r="D14" s="200"/>
      <c r="E14" s="193"/>
      <c r="F14" s="203"/>
      <c r="G14" s="198"/>
      <c r="H14" s="199"/>
      <c r="I14" s="200" t="s">
        <v>252</v>
      </c>
      <c r="J14" s="199">
        <v>3189</v>
      </c>
      <c r="K14" s="205" t="s">
        <v>191</v>
      </c>
      <c r="L14" s="193" t="s">
        <v>283</v>
      </c>
      <c r="M14" s="199">
        <v>30638</v>
      </c>
      <c r="N14" s="207" t="s">
        <v>191</v>
      </c>
      <c r="O14" s="199">
        <f t="shared" ref="O14:O24" si="7">+O13-J14-M14</f>
        <v>14519.912000000011</v>
      </c>
      <c r="P14" s="199">
        <f t="shared" ref="P14:P24" si="8">P13+H14-J14-M14</f>
        <v>590590.91200000001</v>
      </c>
    </row>
    <row r="15" spans="1:17" x14ac:dyDescent="0.15">
      <c r="A15" s="193"/>
      <c r="B15" s="198"/>
      <c r="C15" s="199"/>
      <c r="D15" s="200" t="s">
        <v>253</v>
      </c>
      <c r="E15" s="193" t="s">
        <v>54</v>
      </c>
      <c r="F15" s="205" t="s">
        <v>280</v>
      </c>
      <c r="G15" s="198"/>
      <c r="H15" s="199">
        <v>143996</v>
      </c>
      <c r="I15" s="200" t="s">
        <v>253</v>
      </c>
      <c r="J15" s="199">
        <v>11990</v>
      </c>
      <c r="K15" s="205" t="s">
        <v>191</v>
      </c>
      <c r="L15" s="193"/>
      <c r="M15" s="199"/>
      <c r="N15" s="207"/>
      <c r="O15" s="199">
        <f t="shared" si="7"/>
        <v>2529.9120000000112</v>
      </c>
      <c r="P15" s="199">
        <f t="shared" si="8"/>
        <v>722596.91200000001</v>
      </c>
      <c r="Q15" s="259"/>
    </row>
    <row r="16" spans="1:17" x14ac:dyDescent="0.15">
      <c r="A16" s="193"/>
      <c r="B16" s="198"/>
      <c r="C16" s="199"/>
      <c r="D16" s="200" t="s">
        <v>254</v>
      </c>
      <c r="E16" s="193" t="s">
        <v>54</v>
      </c>
      <c r="F16" s="205" t="s">
        <v>281</v>
      </c>
      <c r="G16" s="198"/>
      <c r="H16" s="199">
        <v>143916</v>
      </c>
      <c r="I16" s="200" t="s">
        <v>254</v>
      </c>
      <c r="J16" s="199">
        <v>2530</v>
      </c>
      <c r="K16" s="205" t="s">
        <v>191</v>
      </c>
      <c r="L16" s="193"/>
      <c r="M16" s="199"/>
      <c r="N16" s="207"/>
      <c r="O16" s="199">
        <f t="shared" si="7"/>
        <v>-8.7999999988824129E-2</v>
      </c>
      <c r="P16" s="199">
        <f t="shared" si="8"/>
        <v>863982.91200000001</v>
      </c>
      <c r="Q16" s="259"/>
    </row>
    <row r="17" spans="1:17" x14ac:dyDescent="0.15">
      <c r="A17" s="193"/>
      <c r="B17" s="198"/>
      <c r="C17" s="199"/>
      <c r="D17" s="204"/>
      <c r="E17" s="203"/>
      <c r="F17" s="205"/>
      <c r="G17" s="198"/>
      <c r="H17" s="199"/>
      <c r="I17" s="200" t="s">
        <v>254</v>
      </c>
      <c r="J17" s="199">
        <v>2160</v>
      </c>
      <c r="K17" s="205" t="s">
        <v>238</v>
      </c>
      <c r="L17" s="193"/>
      <c r="M17" s="199"/>
      <c r="N17" s="207"/>
      <c r="O17" s="199">
        <f>C9+O16-J17-M17</f>
        <v>141797.91200000001</v>
      </c>
      <c r="P17" s="199">
        <f t="shared" si="8"/>
        <v>861822.91200000001</v>
      </c>
      <c r="Q17" s="259"/>
    </row>
    <row r="18" spans="1:17" x14ac:dyDescent="0.15">
      <c r="A18" s="193"/>
      <c r="B18" s="198"/>
      <c r="C18" s="199"/>
      <c r="D18" s="204"/>
      <c r="E18" s="203"/>
      <c r="F18" s="205"/>
      <c r="G18" s="198"/>
      <c r="H18" s="199"/>
      <c r="I18" s="200" t="s">
        <v>255</v>
      </c>
      <c r="J18" s="199">
        <v>59419</v>
      </c>
      <c r="K18" s="205" t="s">
        <v>238</v>
      </c>
      <c r="L18" s="193"/>
      <c r="M18" s="199"/>
      <c r="N18" s="205"/>
      <c r="O18" s="199">
        <f t="shared" si="7"/>
        <v>82378.912000000011</v>
      </c>
      <c r="P18" s="199">
        <f t="shared" si="8"/>
        <v>802403.91200000001</v>
      </c>
      <c r="Q18" s="259"/>
    </row>
    <row r="19" spans="1:17" x14ac:dyDescent="0.15">
      <c r="A19" s="193"/>
      <c r="B19" s="198"/>
      <c r="C19" s="199"/>
      <c r="D19" s="204"/>
      <c r="E19" s="203"/>
      <c r="F19" s="205"/>
      <c r="G19" s="198"/>
      <c r="H19" s="199"/>
      <c r="I19" s="200" t="s">
        <v>256</v>
      </c>
      <c r="J19" s="199">
        <v>2268</v>
      </c>
      <c r="K19" s="205" t="s">
        <v>238</v>
      </c>
      <c r="L19" s="193"/>
      <c r="M19" s="199"/>
      <c r="N19" s="205"/>
      <c r="O19" s="199">
        <f t="shared" si="7"/>
        <v>80110.912000000011</v>
      </c>
      <c r="P19" s="199">
        <f t="shared" si="8"/>
        <v>800135.91200000001</v>
      </c>
      <c r="Q19" s="259"/>
    </row>
    <row r="20" spans="1:17" x14ac:dyDescent="0.15">
      <c r="A20" s="193"/>
      <c r="B20" s="198"/>
      <c r="C20" s="199"/>
      <c r="D20" s="200"/>
      <c r="E20" s="193"/>
      <c r="F20" s="203"/>
      <c r="G20" s="193"/>
      <c r="H20" s="199"/>
      <c r="I20" s="200" t="s">
        <v>257</v>
      </c>
      <c r="J20" s="199">
        <v>1554</v>
      </c>
      <c r="K20" s="205" t="s">
        <v>238</v>
      </c>
      <c r="L20" s="193"/>
      <c r="M20" s="199"/>
      <c r="N20" s="205"/>
      <c r="O20" s="199">
        <f t="shared" si="7"/>
        <v>78556.912000000011</v>
      </c>
      <c r="P20" s="199">
        <f t="shared" si="8"/>
        <v>798581.91200000001</v>
      </c>
      <c r="Q20" s="259"/>
    </row>
    <row r="21" spans="1:17" x14ac:dyDescent="0.15">
      <c r="A21" s="193"/>
      <c r="B21" s="198"/>
      <c r="C21" s="199"/>
      <c r="D21" s="200"/>
      <c r="E21" s="193"/>
      <c r="F21" s="203"/>
      <c r="G21" s="193"/>
      <c r="H21" s="199"/>
      <c r="I21" s="200" t="s">
        <v>258</v>
      </c>
      <c r="J21" s="199">
        <v>41291</v>
      </c>
      <c r="K21" s="205" t="s">
        <v>238</v>
      </c>
      <c r="L21" s="193"/>
      <c r="M21" s="199"/>
      <c r="N21" s="205"/>
      <c r="O21" s="199">
        <f t="shared" si="7"/>
        <v>37265.912000000011</v>
      </c>
      <c r="P21" s="199">
        <f t="shared" si="8"/>
        <v>757290.91200000001</v>
      </c>
      <c r="Q21" s="259"/>
    </row>
    <row r="22" spans="1:17" x14ac:dyDescent="0.15">
      <c r="A22" s="193"/>
      <c r="B22" s="198"/>
      <c r="C22" s="199"/>
      <c r="D22" s="200"/>
      <c r="E22" s="193"/>
      <c r="F22" s="203"/>
      <c r="G22" s="193"/>
      <c r="H22" s="199"/>
      <c r="I22" s="200" t="s">
        <v>259</v>
      </c>
      <c r="J22" s="199">
        <v>18765</v>
      </c>
      <c r="K22" s="205" t="s">
        <v>238</v>
      </c>
      <c r="L22" s="193"/>
      <c r="M22" s="199"/>
      <c r="N22" s="205"/>
      <c r="O22" s="199">
        <f t="shared" si="7"/>
        <v>18500.912000000011</v>
      </c>
      <c r="P22" s="199">
        <f t="shared" si="8"/>
        <v>738525.91200000001</v>
      </c>
      <c r="Q22" s="259"/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260</v>
      </c>
      <c r="J23" s="199">
        <v>6008</v>
      </c>
      <c r="K23" s="205" t="s">
        <v>238</v>
      </c>
      <c r="L23" s="193"/>
      <c r="M23" s="199"/>
      <c r="N23" s="207"/>
      <c r="O23" s="199">
        <f t="shared" si="7"/>
        <v>12492.912000000011</v>
      </c>
      <c r="P23" s="199">
        <f t="shared" si="8"/>
        <v>732517.91200000001</v>
      </c>
      <c r="Q23" s="259"/>
    </row>
    <row r="24" spans="1:17" x14ac:dyDescent="0.15">
      <c r="A24" s="193"/>
      <c r="B24" s="198"/>
      <c r="C24" s="199"/>
      <c r="D24" s="200" t="s">
        <v>261</v>
      </c>
      <c r="E24" s="193" t="s">
        <v>54</v>
      </c>
      <c r="F24" s="205" t="s">
        <v>282</v>
      </c>
      <c r="G24" s="198"/>
      <c r="H24" s="199">
        <v>143765</v>
      </c>
      <c r="I24" s="200" t="s">
        <v>261</v>
      </c>
      <c r="J24" s="199">
        <v>3786</v>
      </c>
      <c r="K24" s="205" t="s">
        <v>238</v>
      </c>
      <c r="L24" s="193"/>
      <c r="M24" s="199"/>
      <c r="N24" s="207"/>
      <c r="O24" s="199">
        <f t="shared" si="7"/>
        <v>8706.9120000000112</v>
      </c>
      <c r="P24" s="199">
        <f t="shared" si="8"/>
        <v>872496.91200000001</v>
      </c>
    </row>
    <row r="25" spans="1:17" x14ac:dyDescent="0.15">
      <c r="A25" s="193"/>
      <c r="B25" s="198"/>
      <c r="C25" s="199"/>
      <c r="D25" s="200"/>
      <c r="E25" s="193"/>
      <c r="F25" s="205"/>
      <c r="G25" s="193"/>
      <c r="H25" s="199"/>
      <c r="I25" s="200" t="s">
        <v>262</v>
      </c>
      <c r="J25" s="199">
        <v>8707</v>
      </c>
      <c r="K25" s="205" t="s">
        <v>238</v>
      </c>
      <c r="L25" s="193"/>
      <c r="M25" s="199"/>
      <c r="N25" s="205"/>
      <c r="O25" s="199">
        <f t="shared" ref="O25:O30" si="9">+O24-J25-M25</f>
        <v>-8.7999999988824129E-2</v>
      </c>
      <c r="P25" s="199">
        <f t="shared" ref="P25:P30" si="10">P24+H25-J25-M25</f>
        <v>863789.91200000001</v>
      </c>
      <c r="Q25" s="259"/>
    </row>
    <row r="26" spans="1:17" x14ac:dyDescent="0.15">
      <c r="A26" s="193"/>
      <c r="B26" s="198"/>
      <c r="C26" s="199"/>
      <c r="D26" s="200"/>
      <c r="E26" s="193"/>
      <c r="F26" s="205"/>
      <c r="G26" s="193"/>
      <c r="H26" s="199"/>
      <c r="I26" s="200" t="s">
        <v>262</v>
      </c>
      <c r="J26" s="199">
        <v>2224</v>
      </c>
      <c r="K26" s="205" t="s">
        <v>239</v>
      </c>
      <c r="L26" s="193" t="s">
        <v>283</v>
      </c>
      <c r="M26" s="199">
        <v>33322</v>
      </c>
      <c r="N26" s="205" t="s">
        <v>239</v>
      </c>
      <c r="O26" s="199">
        <f>C10+O25-J26-M26</f>
        <v>108504.91200000001</v>
      </c>
      <c r="P26" s="199">
        <f t="shared" si="10"/>
        <v>828243.91200000001</v>
      </c>
      <c r="Q26" s="259"/>
    </row>
    <row r="27" spans="1:17" x14ac:dyDescent="0.15">
      <c r="A27" s="193"/>
      <c r="B27" s="198"/>
      <c r="C27" s="199"/>
      <c r="D27" s="200"/>
      <c r="E27" s="193"/>
      <c r="F27" s="205"/>
      <c r="G27" s="198"/>
      <c r="H27" s="199"/>
      <c r="I27" s="200" t="s">
        <v>263</v>
      </c>
      <c r="J27" s="199">
        <v>2806</v>
      </c>
      <c r="K27" s="205" t="s">
        <v>239</v>
      </c>
      <c r="L27" s="193"/>
      <c r="M27" s="199"/>
      <c r="N27" s="205"/>
      <c r="O27" s="199">
        <f t="shared" si="9"/>
        <v>105698.91200000001</v>
      </c>
      <c r="P27" s="199">
        <f t="shared" si="10"/>
        <v>825437.91200000001</v>
      </c>
      <c r="Q27" s="259"/>
    </row>
    <row r="28" spans="1:17" x14ac:dyDescent="0.15">
      <c r="A28" s="193"/>
      <c r="B28" s="208"/>
      <c r="C28" s="199"/>
      <c r="D28" s="204"/>
      <c r="E28" s="193"/>
      <c r="F28" s="209"/>
      <c r="G28" s="198"/>
      <c r="H28" s="199"/>
      <c r="I28" s="200" t="s">
        <v>264</v>
      </c>
      <c r="J28" s="199">
        <v>3087</v>
      </c>
      <c r="K28" s="205" t="s">
        <v>239</v>
      </c>
      <c r="L28" s="193"/>
      <c r="M28" s="199"/>
      <c r="N28" s="205"/>
      <c r="O28" s="199">
        <f t="shared" si="9"/>
        <v>102611.91200000001</v>
      </c>
      <c r="P28" s="199">
        <f t="shared" si="10"/>
        <v>822350.91200000001</v>
      </c>
    </row>
    <row r="29" spans="1:17" x14ac:dyDescent="0.15">
      <c r="A29" s="193"/>
      <c r="B29" s="210"/>
      <c r="C29" s="199"/>
      <c r="D29" s="204"/>
      <c r="E29" s="203"/>
      <c r="F29" s="193"/>
      <c r="G29" s="210"/>
      <c r="H29" s="199"/>
      <c r="I29" s="200" t="s">
        <v>265</v>
      </c>
      <c r="J29" s="199">
        <v>4885</v>
      </c>
      <c r="K29" s="205" t="s">
        <v>239</v>
      </c>
      <c r="L29" s="193"/>
      <c r="M29" s="199"/>
      <c r="N29" s="205"/>
      <c r="O29" s="199">
        <f t="shared" si="9"/>
        <v>97726.912000000011</v>
      </c>
      <c r="P29" s="199">
        <f t="shared" si="10"/>
        <v>817465.91200000001</v>
      </c>
      <c r="Q29" s="259"/>
    </row>
    <row r="30" spans="1:17" x14ac:dyDescent="0.15">
      <c r="A30" s="193"/>
      <c r="B30" s="210"/>
      <c r="C30" s="199"/>
      <c r="D30" s="204"/>
      <c r="E30" s="203"/>
      <c r="F30" s="193"/>
      <c r="G30" s="210"/>
      <c r="H30" s="199"/>
      <c r="I30" s="200" t="s">
        <v>266</v>
      </c>
      <c r="J30" s="199">
        <v>4447</v>
      </c>
      <c r="K30" s="205" t="s">
        <v>239</v>
      </c>
      <c r="L30" s="193" t="s">
        <v>283</v>
      </c>
      <c r="M30" s="199">
        <v>36027</v>
      </c>
      <c r="N30" s="207" t="s">
        <v>239</v>
      </c>
      <c r="O30" s="199">
        <f t="shared" si="9"/>
        <v>57252.912000000011</v>
      </c>
      <c r="P30" s="199">
        <f t="shared" si="10"/>
        <v>776991.91200000001</v>
      </c>
      <c r="Q30" s="259"/>
    </row>
    <row r="31" spans="1:17" x14ac:dyDescent="0.15">
      <c r="A31" s="193"/>
      <c r="B31" s="210"/>
      <c r="C31" s="199"/>
      <c r="D31" s="204"/>
      <c r="E31" s="203"/>
      <c r="F31" s="193"/>
      <c r="G31" s="210"/>
      <c r="H31" s="199"/>
      <c r="I31" s="200" t="s">
        <v>267</v>
      </c>
      <c r="J31" s="199">
        <v>12811</v>
      </c>
      <c r="K31" s="205" t="s">
        <v>239</v>
      </c>
      <c r="L31" s="193"/>
      <c r="M31" s="199"/>
      <c r="N31" s="207"/>
      <c r="O31" s="199">
        <f t="shared" si="3"/>
        <v>44441.912000000011</v>
      </c>
      <c r="P31" s="199">
        <f t="shared" si="4"/>
        <v>764180.91200000001</v>
      </c>
    </row>
    <row r="32" spans="1:17" x14ac:dyDescent="0.15">
      <c r="A32" s="193"/>
      <c r="B32" s="210"/>
      <c r="C32" s="199"/>
      <c r="D32" s="200"/>
      <c r="E32" s="193"/>
      <c r="F32" s="203"/>
      <c r="G32" s="210"/>
      <c r="H32" s="199"/>
      <c r="I32" s="200" t="s">
        <v>268</v>
      </c>
      <c r="J32" s="199">
        <v>3090</v>
      </c>
      <c r="K32" s="205" t="s">
        <v>239</v>
      </c>
      <c r="L32" s="193"/>
      <c r="M32" s="199"/>
      <c r="N32" s="207"/>
      <c r="O32" s="199">
        <f t="shared" si="3"/>
        <v>41351.912000000011</v>
      </c>
      <c r="P32" s="199">
        <f t="shared" si="4"/>
        <v>761090.91200000001</v>
      </c>
    </row>
    <row r="33" spans="1:17" x14ac:dyDescent="0.15">
      <c r="A33" s="211"/>
      <c r="B33" s="211"/>
      <c r="C33" s="199"/>
      <c r="D33" s="204"/>
      <c r="E33" s="193"/>
      <c r="F33" s="212"/>
      <c r="G33" s="213"/>
      <c r="H33" s="199"/>
      <c r="I33" s="200" t="s">
        <v>269</v>
      </c>
      <c r="J33" s="199">
        <v>6404</v>
      </c>
      <c r="K33" s="205" t="s">
        <v>239</v>
      </c>
      <c r="L33" s="193"/>
      <c r="M33" s="199"/>
      <c r="N33" s="207"/>
      <c r="O33" s="199">
        <f t="shared" si="3"/>
        <v>34947.912000000011</v>
      </c>
      <c r="P33" s="199">
        <f t="shared" si="4"/>
        <v>754686.91200000001</v>
      </c>
    </row>
    <row r="34" spans="1:17" x14ac:dyDescent="0.15">
      <c r="A34" s="205"/>
      <c r="B34" s="208"/>
      <c r="C34" s="199"/>
      <c r="D34" s="200"/>
      <c r="E34" s="193"/>
      <c r="F34" s="203"/>
      <c r="G34" s="198"/>
      <c r="H34" s="199"/>
      <c r="I34" s="200" t="s">
        <v>270</v>
      </c>
      <c r="J34" s="199">
        <v>3317</v>
      </c>
      <c r="K34" s="205" t="s">
        <v>239</v>
      </c>
      <c r="L34" s="193"/>
      <c r="M34" s="199"/>
      <c r="N34" s="207"/>
      <c r="O34" s="199">
        <f t="shared" si="3"/>
        <v>31630.912000000011</v>
      </c>
      <c r="P34" s="199">
        <f t="shared" si="4"/>
        <v>751369.91200000001</v>
      </c>
    </row>
    <row r="35" spans="1:17" x14ac:dyDescent="0.15">
      <c r="A35" s="205"/>
      <c r="B35" s="208"/>
      <c r="C35" s="199"/>
      <c r="D35" s="204"/>
      <c r="E35" s="193"/>
      <c r="F35" s="193"/>
      <c r="G35" s="198"/>
      <c r="H35" s="199"/>
      <c r="I35" s="200" t="s">
        <v>271</v>
      </c>
      <c r="J35" s="199">
        <v>1848</v>
      </c>
      <c r="K35" s="205" t="s">
        <v>239</v>
      </c>
      <c r="L35" s="193"/>
      <c r="M35" s="199"/>
      <c r="N35" s="207"/>
      <c r="O35" s="199">
        <f t="shared" si="3"/>
        <v>29782.912000000011</v>
      </c>
      <c r="P35" s="199">
        <f t="shared" si="4"/>
        <v>749521.91200000001</v>
      </c>
      <c r="Q35" s="259"/>
    </row>
    <row r="36" spans="1:17" x14ac:dyDescent="0.15">
      <c r="A36" s="205"/>
      <c r="B36" s="208"/>
      <c r="C36" s="199"/>
      <c r="D36" s="204"/>
      <c r="E36" s="193"/>
      <c r="F36" s="193"/>
      <c r="G36" s="198"/>
      <c r="H36" s="199"/>
      <c r="I36" s="200" t="s">
        <v>272</v>
      </c>
      <c r="J36" s="199">
        <v>1968</v>
      </c>
      <c r="K36" s="205" t="s">
        <v>239</v>
      </c>
      <c r="L36" s="193"/>
      <c r="M36" s="199"/>
      <c r="N36" s="207"/>
      <c r="O36" s="199">
        <f t="shared" si="3"/>
        <v>27814.912000000011</v>
      </c>
      <c r="P36" s="199">
        <f t="shared" si="4"/>
        <v>747553.91200000001</v>
      </c>
      <c r="Q36" s="259"/>
    </row>
    <row r="37" spans="1:17" x14ac:dyDescent="0.15">
      <c r="A37" s="205"/>
      <c r="B37" s="208"/>
      <c r="C37" s="199"/>
      <c r="D37" s="204"/>
      <c r="E37" s="193"/>
      <c r="F37" s="193"/>
      <c r="G37" s="198"/>
      <c r="H37" s="199"/>
      <c r="I37" s="200" t="s">
        <v>273</v>
      </c>
      <c r="J37" s="199">
        <v>6679</v>
      </c>
      <c r="K37" s="205" t="s">
        <v>239</v>
      </c>
      <c r="L37" s="193" t="s">
        <v>283</v>
      </c>
      <c r="M37" s="199">
        <v>21136</v>
      </c>
      <c r="N37" s="207" t="s">
        <v>239</v>
      </c>
      <c r="O37" s="199">
        <f t="shared" ref="O37:O42" si="11">+O36-J37-M37</f>
        <v>-8.7999999988824129E-2</v>
      </c>
      <c r="P37" s="199">
        <f t="shared" ref="P37:P42" si="12">P36+H37-J37-M37</f>
        <v>719738.91200000001</v>
      </c>
    </row>
    <row r="38" spans="1:17" x14ac:dyDescent="0.15">
      <c r="A38" s="205"/>
      <c r="B38" s="208"/>
      <c r="C38" s="199"/>
      <c r="D38" s="204"/>
      <c r="E38" s="193"/>
      <c r="F38" s="193"/>
      <c r="G38" s="198"/>
      <c r="H38" s="199"/>
      <c r="I38" s="200" t="s">
        <v>273</v>
      </c>
      <c r="J38" s="199"/>
      <c r="K38" s="205"/>
      <c r="L38" s="193" t="s">
        <v>283</v>
      </c>
      <c r="M38" s="199">
        <v>11981</v>
      </c>
      <c r="N38" s="207" t="s">
        <v>240</v>
      </c>
      <c r="O38" s="199">
        <f>C11+O37-J38-M38</f>
        <v>132129.91200000001</v>
      </c>
      <c r="P38" s="199">
        <f t="shared" si="12"/>
        <v>707757.91200000001</v>
      </c>
    </row>
    <row r="39" spans="1:17" x14ac:dyDescent="0.15">
      <c r="A39" s="205"/>
      <c r="B39" s="208"/>
      <c r="C39" s="199"/>
      <c r="D39" s="204"/>
      <c r="E39" s="193"/>
      <c r="F39" s="193"/>
      <c r="G39" s="198"/>
      <c r="H39" s="199"/>
      <c r="I39" s="200" t="s">
        <v>274</v>
      </c>
      <c r="J39" s="199">
        <v>7425</v>
      </c>
      <c r="K39" s="205" t="s">
        <v>240</v>
      </c>
      <c r="L39" s="193"/>
      <c r="M39" s="199"/>
      <c r="N39" s="207"/>
      <c r="O39" s="199">
        <f t="shared" si="11"/>
        <v>124704.91200000001</v>
      </c>
      <c r="P39" s="199">
        <f t="shared" si="12"/>
        <v>700332.91200000001</v>
      </c>
    </row>
    <row r="40" spans="1:17" x14ac:dyDescent="0.15">
      <c r="A40" s="205"/>
      <c r="B40" s="208"/>
      <c r="C40" s="199"/>
      <c r="D40" s="200"/>
      <c r="E40" s="193"/>
      <c r="F40" s="203"/>
      <c r="G40" s="193"/>
      <c r="H40" s="199"/>
      <c r="I40" s="200" t="s">
        <v>275</v>
      </c>
      <c r="J40" s="199">
        <v>3372</v>
      </c>
      <c r="K40" s="205" t="s">
        <v>240</v>
      </c>
      <c r="L40" s="193"/>
      <c r="M40" s="199"/>
      <c r="N40" s="207"/>
      <c r="O40" s="199">
        <f t="shared" si="11"/>
        <v>121332.91200000001</v>
      </c>
      <c r="P40" s="199">
        <f t="shared" si="12"/>
        <v>696960.91200000001</v>
      </c>
    </row>
    <row r="41" spans="1:17" x14ac:dyDescent="0.15">
      <c r="A41" s="205"/>
      <c r="B41" s="208"/>
      <c r="C41" s="199"/>
      <c r="D41" s="200"/>
      <c r="E41" s="193"/>
      <c r="F41" s="203"/>
      <c r="G41" s="198"/>
      <c r="H41" s="199"/>
      <c r="I41" s="200" t="s">
        <v>276</v>
      </c>
      <c r="J41" s="199">
        <v>5917</v>
      </c>
      <c r="K41" s="205" t="s">
        <v>240</v>
      </c>
      <c r="L41" s="193"/>
      <c r="M41" s="199"/>
      <c r="N41" s="207"/>
      <c r="O41" s="199">
        <f t="shared" si="11"/>
        <v>115415.91200000001</v>
      </c>
      <c r="P41" s="199">
        <f t="shared" si="12"/>
        <v>691043.91200000001</v>
      </c>
    </row>
    <row r="42" spans="1:17" x14ac:dyDescent="0.15">
      <c r="A42" s="193"/>
      <c r="B42" s="193"/>
      <c r="C42" s="199"/>
      <c r="D42" s="204"/>
      <c r="E42" s="193"/>
      <c r="F42" s="203"/>
      <c r="G42" s="198"/>
      <c r="H42" s="199"/>
      <c r="I42" s="200" t="s">
        <v>277</v>
      </c>
      <c r="J42" s="199">
        <v>4552</v>
      </c>
      <c r="K42" s="205" t="s">
        <v>240</v>
      </c>
      <c r="L42" s="193"/>
      <c r="M42" s="199"/>
      <c r="N42" s="193"/>
      <c r="O42" s="199">
        <f t="shared" si="11"/>
        <v>110863.91200000001</v>
      </c>
      <c r="P42" s="199">
        <f t="shared" si="12"/>
        <v>686491.91200000001</v>
      </c>
    </row>
    <row r="43" spans="1:17" x14ac:dyDescent="0.15">
      <c r="A43" s="193"/>
      <c r="B43" s="193"/>
      <c r="C43" s="199"/>
      <c r="D43" s="204"/>
      <c r="E43" s="193"/>
      <c r="F43" s="203"/>
      <c r="G43" s="198"/>
      <c r="H43" s="199"/>
      <c r="I43" s="200" t="s">
        <v>278</v>
      </c>
      <c r="J43" s="199">
        <v>3318</v>
      </c>
      <c r="K43" s="205" t="s">
        <v>240</v>
      </c>
      <c r="L43" s="193" t="s">
        <v>283</v>
      </c>
      <c r="M43" s="199">
        <v>4000</v>
      </c>
      <c r="N43" s="193" t="s">
        <v>240</v>
      </c>
      <c r="O43" s="199">
        <f t="shared" si="1"/>
        <v>103545.91200000001</v>
      </c>
      <c r="P43" s="199">
        <f t="shared" si="2"/>
        <v>679173.91200000001</v>
      </c>
    </row>
    <row r="44" spans="1:17" x14ac:dyDescent="0.15">
      <c r="A44" s="193"/>
      <c r="B44" s="193"/>
      <c r="C44" s="199"/>
      <c r="D44" s="204"/>
      <c r="E44" s="193"/>
      <c r="F44" s="203"/>
      <c r="G44" s="198"/>
      <c r="H44" s="199"/>
      <c r="I44" s="200" t="s">
        <v>279</v>
      </c>
      <c r="J44" s="199">
        <v>7582</v>
      </c>
      <c r="K44" s="193" t="s">
        <v>240</v>
      </c>
      <c r="L44" s="193"/>
      <c r="M44" s="199"/>
      <c r="N44" s="193"/>
      <c r="O44" s="199">
        <f t="shared" si="1"/>
        <v>95963.912000000011</v>
      </c>
      <c r="P44" s="199">
        <f t="shared" si="2"/>
        <v>671591.91200000001</v>
      </c>
    </row>
    <row r="45" spans="1:17" hidden="1" x14ac:dyDescent="0.15">
      <c r="A45" s="193"/>
      <c r="B45" s="193"/>
      <c r="C45" s="199"/>
      <c r="D45" s="200"/>
      <c r="E45" s="193"/>
      <c r="F45" s="193"/>
      <c r="G45" s="210"/>
      <c r="H45" s="199"/>
      <c r="I45" s="200"/>
      <c r="J45" s="199"/>
      <c r="K45" s="205"/>
      <c r="L45" s="193"/>
      <c r="M45" s="199"/>
      <c r="N45" s="207"/>
      <c r="O45" s="199">
        <f t="shared" si="1"/>
        <v>95963.912000000011</v>
      </c>
      <c r="P45" s="199">
        <f t="shared" si="2"/>
        <v>671591.91200000001</v>
      </c>
      <c r="Q45" s="259"/>
    </row>
    <row r="46" spans="1:17" hidden="1" x14ac:dyDescent="0.15">
      <c r="A46" s="193"/>
      <c r="B46" s="193"/>
      <c r="C46" s="199"/>
      <c r="D46" s="204"/>
      <c r="E46" s="203"/>
      <c r="F46" s="193"/>
      <c r="G46" s="210"/>
      <c r="H46" s="199"/>
      <c r="I46" s="200"/>
      <c r="J46" s="199"/>
      <c r="K46" s="205"/>
      <c r="L46" s="193"/>
      <c r="M46" s="199"/>
      <c r="N46" s="193"/>
      <c r="O46" s="199">
        <f t="shared" si="1"/>
        <v>95963.912000000011</v>
      </c>
      <c r="P46" s="199">
        <f t="shared" si="2"/>
        <v>671591.91200000001</v>
      </c>
      <c r="Q46" s="259"/>
    </row>
    <row r="47" spans="1:17" hidden="1" x14ac:dyDescent="0.15">
      <c r="A47" s="193"/>
      <c r="B47" s="193"/>
      <c r="C47" s="199"/>
      <c r="D47" s="204"/>
      <c r="E47" s="203"/>
      <c r="F47" s="193"/>
      <c r="G47" s="210"/>
      <c r="H47" s="199"/>
      <c r="I47" s="200"/>
      <c r="J47" s="199"/>
      <c r="K47" s="205"/>
      <c r="L47" s="193"/>
      <c r="M47" s="199"/>
      <c r="N47" s="193"/>
      <c r="O47" s="199">
        <f t="shared" si="1"/>
        <v>95963.912000000011</v>
      </c>
      <c r="P47" s="199">
        <f t="shared" si="2"/>
        <v>671591.91200000001</v>
      </c>
      <c r="Q47" s="259"/>
    </row>
    <row r="48" spans="1:17" hidden="1" x14ac:dyDescent="0.15">
      <c r="A48" s="193"/>
      <c r="B48" s="193"/>
      <c r="C48" s="199"/>
      <c r="D48" s="204"/>
      <c r="E48" s="203"/>
      <c r="F48" s="193"/>
      <c r="G48" s="210"/>
      <c r="H48" s="199"/>
      <c r="I48" s="200"/>
      <c r="J48" s="199"/>
      <c r="K48" s="193"/>
      <c r="L48" s="193"/>
      <c r="M48" s="199"/>
      <c r="N48" s="193"/>
      <c r="O48" s="199">
        <f t="shared" si="1"/>
        <v>95963.912000000011</v>
      </c>
      <c r="P48" s="199">
        <f t="shared" si="2"/>
        <v>671591.91200000001</v>
      </c>
    </row>
    <row r="49" spans="1:17" hidden="1" x14ac:dyDescent="0.15">
      <c r="A49" s="193"/>
      <c r="B49" s="193"/>
      <c r="C49" s="199"/>
      <c r="D49" s="200"/>
      <c r="E49" s="193"/>
      <c r="F49" s="205"/>
      <c r="G49" s="193"/>
      <c r="H49" s="199"/>
      <c r="I49" s="200"/>
      <c r="J49" s="199"/>
      <c r="K49" s="193"/>
      <c r="L49" s="193"/>
      <c r="M49" s="199"/>
      <c r="N49" s="193"/>
      <c r="O49" s="199">
        <f t="shared" si="1"/>
        <v>95963.912000000011</v>
      </c>
      <c r="P49" s="199">
        <f t="shared" si="2"/>
        <v>671591.91200000001</v>
      </c>
    </row>
    <row r="50" spans="1:17" hidden="1" x14ac:dyDescent="0.15">
      <c r="A50" s="193"/>
      <c r="B50" s="193"/>
      <c r="C50" s="199"/>
      <c r="D50" s="200"/>
      <c r="E50" s="193"/>
      <c r="F50" s="193"/>
      <c r="G50" s="210"/>
      <c r="H50" s="199"/>
      <c r="I50" s="200"/>
      <c r="J50" s="199"/>
      <c r="K50" s="193"/>
      <c r="L50" s="193"/>
      <c r="M50" s="199"/>
      <c r="N50" s="193"/>
      <c r="O50" s="199">
        <f t="shared" si="1"/>
        <v>95963.912000000011</v>
      </c>
      <c r="P50" s="199">
        <f t="shared" si="2"/>
        <v>671591.91200000001</v>
      </c>
      <c r="Q50" s="259"/>
    </row>
    <row r="51" spans="1:17" hidden="1" x14ac:dyDescent="0.15">
      <c r="A51" s="193"/>
      <c r="B51" s="193"/>
      <c r="C51" s="199"/>
      <c r="D51" s="200"/>
      <c r="E51" s="193"/>
      <c r="F51" s="193"/>
      <c r="G51" s="210"/>
      <c r="H51" s="199"/>
      <c r="I51" s="200"/>
      <c r="J51" s="199"/>
      <c r="K51" s="193"/>
      <c r="L51" s="193"/>
      <c r="M51" s="199"/>
      <c r="N51" s="193"/>
      <c r="O51" s="199">
        <f t="shared" si="1"/>
        <v>95963.912000000011</v>
      </c>
      <c r="P51" s="199">
        <f t="shared" si="2"/>
        <v>671591.91200000001</v>
      </c>
      <c r="Q51" s="259"/>
    </row>
    <row r="52" spans="1:17" hidden="1" x14ac:dyDescent="0.15">
      <c r="A52" s="193"/>
      <c r="B52" s="193"/>
      <c r="C52" s="199"/>
      <c r="D52" s="200"/>
      <c r="E52" s="193"/>
      <c r="F52" s="193"/>
      <c r="G52" s="210"/>
      <c r="H52" s="199"/>
      <c r="I52" s="200"/>
      <c r="J52" s="199"/>
      <c r="K52" s="193"/>
      <c r="L52" s="193"/>
      <c r="M52" s="199"/>
      <c r="N52" s="193"/>
      <c r="O52" s="199">
        <f t="shared" si="1"/>
        <v>95963.912000000011</v>
      </c>
      <c r="P52" s="199">
        <f t="shared" si="2"/>
        <v>671591.91200000001</v>
      </c>
    </row>
    <row r="53" spans="1:17" hidden="1" x14ac:dyDescent="0.15">
      <c r="A53" s="193"/>
      <c r="B53" s="193"/>
      <c r="C53" s="199"/>
      <c r="D53" s="200"/>
      <c r="E53" s="193"/>
      <c r="F53" s="193"/>
      <c r="G53" s="210"/>
      <c r="H53" s="199"/>
      <c r="I53" s="200"/>
      <c r="J53" s="199"/>
      <c r="K53" s="207"/>
      <c r="L53" s="193"/>
      <c r="M53" s="199"/>
      <c r="N53" s="207"/>
      <c r="O53" s="199">
        <f t="shared" si="1"/>
        <v>95963.912000000011</v>
      </c>
      <c r="P53" s="199">
        <f t="shared" si="2"/>
        <v>671591.91200000001</v>
      </c>
      <c r="Q53" s="259"/>
    </row>
    <row r="54" spans="1:17" hidden="1" x14ac:dyDescent="0.15">
      <c r="A54" s="193"/>
      <c r="B54" s="193"/>
      <c r="C54" s="199"/>
      <c r="D54" s="204"/>
      <c r="E54" s="193"/>
      <c r="F54" s="193"/>
      <c r="G54" s="210"/>
      <c r="H54" s="199"/>
      <c r="I54" s="200"/>
      <c r="J54" s="199"/>
      <c r="K54" s="193"/>
      <c r="L54" s="193"/>
      <c r="M54" s="199"/>
      <c r="N54" s="193"/>
      <c r="O54" s="199">
        <f t="shared" si="1"/>
        <v>95963.912000000011</v>
      </c>
      <c r="P54" s="199">
        <f t="shared" si="2"/>
        <v>671591.91200000001</v>
      </c>
      <c r="Q54" s="259"/>
    </row>
    <row r="55" spans="1:17" hidden="1" x14ac:dyDescent="0.15">
      <c r="A55" s="193"/>
      <c r="B55" s="193"/>
      <c r="C55" s="199"/>
      <c r="D55" s="204"/>
      <c r="E55" s="193"/>
      <c r="F55" s="193"/>
      <c r="G55" s="210"/>
      <c r="H55" s="199"/>
      <c r="I55" s="200"/>
      <c r="J55" s="199"/>
      <c r="K55" s="193"/>
      <c r="L55" s="193"/>
      <c r="M55" s="199"/>
      <c r="N55" s="193"/>
      <c r="O55" s="199">
        <f t="shared" si="1"/>
        <v>95963.912000000011</v>
      </c>
      <c r="P55" s="199">
        <f t="shared" si="2"/>
        <v>671591.91200000001</v>
      </c>
      <c r="Q55" s="259"/>
    </row>
    <row r="56" spans="1:17" hidden="1" x14ac:dyDescent="0.15">
      <c r="A56" s="193"/>
      <c r="B56" s="193"/>
      <c r="C56" s="199"/>
      <c r="D56" s="204"/>
      <c r="E56" s="193"/>
      <c r="F56" s="193"/>
      <c r="G56" s="210"/>
      <c r="H56" s="199"/>
      <c r="I56" s="200"/>
      <c r="J56" s="199"/>
      <c r="K56" s="193"/>
      <c r="L56" s="193"/>
      <c r="M56" s="199"/>
      <c r="N56" s="193"/>
      <c r="O56" s="199">
        <f t="shared" si="1"/>
        <v>95963.912000000011</v>
      </c>
      <c r="P56" s="199">
        <f t="shared" si="2"/>
        <v>671591.91200000001</v>
      </c>
      <c r="Q56" s="259"/>
    </row>
    <row r="57" spans="1:17" hidden="1" x14ac:dyDescent="0.15">
      <c r="A57" s="193"/>
      <c r="B57" s="193"/>
      <c r="C57" s="199"/>
      <c r="D57" s="204"/>
      <c r="E57" s="193"/>
      <c r="F57" s="193"/>
      <c r="G57" s="210"/>
      <c r="H57" s="199"/>
      <c r="I57" s="200"/>
      <c r="J57" s="199"/>
      <c r="K57" s="193"/>
      <c r="L57" s="193"/>
      <c r="M57" s="199"/>
      <c r="N57" s="193"/>
      <c r="O57" s="199">
        <f t="shared" si="1"/>
        <v>95963.912000000011</v>
      </c>
      <c r="P57" s="199">
        <f t="shared" si="2"/>
        <v>671591.91200000001</v>
      </c>
      <c r="Q57" s="259"/>
    </row>
    <row r="58" spans="1:17" hidden="1" x14ac:dyDescent="0.15">
      <c r="A58" s="193"/>
      <c r="B58" s="193"/>
      <c r="C58" s="199"/>
      <c r="D58" s="204"/>
      <c r="E58" s="193"/>
      <c r="F58" s="193"/>
      <c r="G58" s="210"/>
      <c r="H58" s="199"/>
      <c r="I58" s="200"/>
      <c r="J58" s="199"/>
      <c r="K58" s="193"/>
      <c r="L58" s="193"/>
      <c r="M58" s="199"/>
      <c r="N58" s="193"/>
      <c r="O58" s="199">
        <f t="shared" si="1"/>
        <v>95963.912000000011</v>
      </c>
      <c r="P58" s="199">
        <f t="shared" si="2"/>
        <v>671591.91200000001</v>
      </c>
    </row>
    <row r="59" spans="1:17" hidden="1" x14ac:dyDescent="0.15">
      <c r="A59" s="193"/>
      <c r="B59" s="193"/>
      <c r="C59" s="199"/>
      <c r="D59" s="200"/>
      <c r="E59" s="193"/>
      <c r="F59" s="193"/>
      <c r="G59" s="210"/>
      <c r="H59" s="199"/>
      <c r="I59" s="200"/>
      <c r="J59" s="199"/>
      <c r="K59" s="193"/>
      <c r="L59" s="193"/>
      <c r="M59" s="199"/>
      <c r="N59" s="207"/>
      <c r="O59" s="199">
        <f t="shared" si="1"/>
        <v>95963.912000000011</v>
      </c>
      <c r="P59" s="199">
        <f t="shared" si="2"/>
        <v>671591.91200000001</v>
      </c>
    </row>
    <row r="60" spans="1:17" hidden="1" x14ac:dyDescent="0.15">
      <c r="A60" s="193"/>
      <c r="B60" s="193"/>
      <c r="C60" s="199"/>
      <c r="D60" s="200"/>
      <c r="E60" s="193"/>
      <c r="F60" s="205"/>
      <c r="G60" s="193"/>
      <c r="H60" s="199"/>
      <c r="I60" s="200"/>
      <c r="J60" s="199"/>
      <c r="K60" s="193"/>
      <c r="L60" s="193"/>
      <c r="M60" s="199"/>
      <c r="N60" s="193"/>
      <c r="O60" s="199">
        <f t="shared" si="1"/>
        <v>95963.912000000011</v>
      </c>
      <c r="P60" s="199">
        <f t="shared" si="2"/>
        <v>671591.91200000001</v>
      </c>
    </row>
    <row r="61" spans="1:17" hidden="1" x14ac:dyDescent="0.15">
      <c r="A61" s="193"/>
      <c r="B61" s="193"/>
      <c r="C61" s="199"/>
      <c r="D61" s="204"/>
      <c r="E61" s="193"/>
      <c r="F61" s="203"/>
      <c r="G61" s="210"/>
      <c r="H61" s="199"/>
      <c r="I61" s="200"/>
      <c r="J61" s="199"/>
      <c r="K61" s="193"/>
      <c r="L61" s="193"/>
      <c r="M61" s="199"/>
      <c r="N61" s="193"/>
      <c r="O61" s="199">
        <f t="shared" si="1"/>
        <v>95963.912000000011</v>
      </c>
      <c r="P61" s="199">
        <f t="shared" si="2"/>
        <v>671591.91200000001</v>
      </c>
      <c r="Q61" s="259"/>
    </row>
    <row r="62" spans="1:17" hidden="1" x14ac:dyDescent="0.15">
      <c r="A62" s="193"/>
      <c r="B62" s="193"/>
      <c r="C62" s="199"/>
      <c r="D62" s="204"/>
      <c r="E62" s="193"/>
      <c r="F62" s="203"/>
      <c r="G62" s="210"/>
      <c r="H62" s="199"/>
      <c r="I62" s="200"/>
      <c r="J62" s="199"/>
      <c r="K62" s="193"/>
      <c r="L62" s="193"/>
      <c r="M62" s="199"/>
      <c r="N62" s="193"/>
      <c r="O62" s="199">
        <f t="shared" si="1"/>
        <v>95963.912000000011</v>
      </c>
      <c r="P62" s="199">
        <f t="shared" si="2"/>
        <v>671591.91200000001</v>
      </c>
      <c r="Q62" s="259"/>
    </row>
    <row r="63" spans="1:17" s="214" customFormat="1" hidden="1" x14ac:dyDescent="0.15">
      <c r="A63" s="193"/>
      <c r="B63" s="193"/>
      <c r="C63" s="199"/>
      <c r="D63" s="204"/>
      <c r="E63" s="193"/>
      <c r="F63" s="193"/>
      <c r="G63" s="210"/>
      <c r="H63" s="199"/>
      <c r="I63" s="200"/>
      <c r="J63" s="199"/>
      <c r="K63" s="193"/>
      <c r="L63" s="193"/>
      <c r="M63" s="199"/>
      <c r="N63" s="193"/>
      <c r="O63" s="199">
        <f t="shared" si="1"/>
        <v>95963.912000000011</v>
      </c>
      <c r="P63" s="199">
        <f t="shared" si="2"/>
        <v>671591.91200000001</v>
      </c>
    </row>
    <row r="64" spans="1:17" s="214" customFormat="1" hidden="1" x14ac:dyDescent="0.15">
      <c r="A64" s="193"/>
      <c r="B64" s="193"/>
      <c r="C64" s="199"/>
      <c r="D64" s="204"/>
      <c r="E64" s="193"/>
      <c r="F64" s="193"/>
      <c r="G64" s="210"/>
      <c r="H64" s="199"/>
      <c r="I64" s="200"/>
      <c r="J64" s="199"/>
      <c r="K64" s="193"/>
      <c r="L64" s="193"/>
      <c r="M64" s="199"/>
      <c r="N64" s="193"/>
      <c r="O64" s="199">
        <f t="shared" si="1"/>
        <v>95963.912000000011</v>
      </c>
      <c r="P64" s="199">
        <f t="shared" si="2"/>
        <v>671591.91200000001</v>
      </c>
      <c r="Q64" s="260"/>
    </row>
    <row r="65" spans="1:17" s="214" customFormat="1" hidden="1" x14ac:dyDescent="0.15">
      <c r="A65" s="193"/>
      <c r="B65" s="198"/>
      <c r="C65" s="199"/>
      <c r="D65" s="200"/>
      <c r="E65" s="203"/>
      <c r="F65" s="203"/>
      <c r="G65" s="198"/>
      <c r="H65" s="199"/>
      <c r="I65" s="200"/>
      <c r="J65" s="199"/>
      <c r="K65" s="193"/>
      <c r="L65" s="193"/>
      <c r="M65" s="199"/>
      <c r="N65" s="193"/>
      <c r="O65" s="199">
        <f t="shared" si="1"/>
        <v>95963.912000000011</v>
      </c>
      <c r="P65" s="199">
        <f t="shared" si="2"/>
        <v>671591.91200000001</v>
      </c>
      <c r="Q65" s="260"/>
    </row>
    <row r="66" spans="1:17" s="214" customFormat="1" hidden="1" x14ac:dyDescent="0.15">
      <c r="A66" s="193"/>
      <c r="B66" s="198"/>
      <c r="C66" s="199"/>
      <c r="D66" s="200"/>
      <c r="E66" s="193"/>
      <c r="F66" s="205"/>
      <c r="G66" s="198"/>
      <c r="H66" s="199"/>
      <c r="I66" s="200"/>
      <c r="J66" s="199"/>
      <c r="K66" s="193"/>
      <c r="L66" s="193"/>
      <c r="M66" s="199"/>
      <c r="N66" s="193"/>
      <c r="O66" s="199">
        <f t="shared" si="1"/>
        <v>95963.912000000011</v>
      </c>
      <c r="P66" s="199">
        <f t="shared" si="2"/>
        <v>671591.91200000001</v>
      </c>
      <c r="Q66" s="260"/>
    </row>
    <row r="67" spans="1:17" s="214" customFormat="1" hidden="1" x14ac:dyDescent="0.15">
      <c r="A67" s="193"/>
      <c r="B67" s="198"/>
      <c r="C67" s="199"/>
      <c r="D67" s="200"/>
      <c r="E67" s="193"/>
      <c r="F67" s="205"/>
      <c r="G67" s="198"/>
      <c r="H67" s="199"/>
      <c r="I67" s="204"/>
      <c r="J67" s="199"/>
      <c r="K67" s="193"/>
      <c r="L67" s="193"/>
      <c r="M67" s="199"/>
      <c r="N67" s="193"/>
      <c r="O67" s="199">
        <f t="shared" si="1"/>
        <v>95963.912000000011</v>
      </c>
      <c r="P67" s="199">
        <f t="shared" si="2"/>
        <v>671591.91200000001</v>
      </c>
    </row>
    <row r="68" spans="1:17" s="214" customFormat="1" hidden="1" x14ac:dyDescent="0.15">
      <c r="A68" s="193"/>
      <c r="B68" s="198"/>
      <c r="C68" s="199"/>
      <c r="D68" s="200"/>
      <c r="E68" s="193"/>
      <c r="F68" s="205"/>
      <c r="G68" s="198"/>
      <c r="H68" s="199"/>
      <c r="I68" s="200"/>
      <c r="J68" s="199"/>
      <c r="K68" s="193"/>
      <c r="L68" s="193"/>
      <c r="M68" s="199"/>
      <c r="N68" s="193"/>
      <c r="O68" s="199">
        <f t="shared" si="1"/>
        <v>95963.912000000011</v>
      </c>
      <c r="P68" s="199">
        <f t="shared" si="2"/>
        <v>671591.91200000001</v>
      </c>
    </row>
    <row r="69" spans="1:17" s="214" customFormat="1" hidden="1" x14ac:dyDescent="0.15">
      <c r="A69" s="193"/>
      <c r="B69" s="198"/>
      <c r="C69" s="199"/>
      <c r="D69" s="200"/>
      <c r="E69" s="193"/>
      <c r="F69" s="205"/>
      <c r="G69" s="198"/>
      <c r="H69" s="199"/>
      <c r="I69" s="200"/>
      <c r="J69" s="199"/>
      <c r="K69" s="193"/>
      <c r="L69" s="193"/>
      <c r="M69" s="199"/>
      <c r="N69" s="193"/>
      <c r="O69" s="199">
        <f t="shared" si="1"/>
        <v>95963.912000000011</v>
      </c>
      <c r="P69" s="199">
        <f t="shared" si="2"/>
        <v>671591.91200000001</v>
      </c>
    </row>
    <row r="70" spans="1:17" s="214" customFormat="1" hidden="1" x14ac:dyDescent="0.15">
      <c r="A70" s="193"/>
      <c r="B70" s="198"/>
      <c r="C70" s="199"/>
      <c r="D70" s="204"/>
      <c r="E70" s="193"/>
      <c r="F70" s="205"/>
      <c r="G70" s="198"/>
      <c r="H70" s="199"/>
      <c r="I70" s="204"/>
      <c r="J70" s="199"/>
      <c r="K70" s="207"/>
      <c r="L70" s="193"/>
      <c r="M70" s="199"/>
      <c r="N70" s="193"/>
      <c r="O70" s="199">
        <f t="shared" si="1"/>
        <v>95963.912000000011</v>
      </c>
      <c r="P70" s="199">
        <f t="shared" si="2"/>
        <v>671591.91200000001</v>
      </c>
    </row>
    <row r="71" spans="1:17" s="214" customFormat="1" hidden="1" x14ac:dyDescent="0.15">
      <c r="A71" s="193"/>
      <c r="B71" s="193"/>
      <c r="C71" s="199"/>
      <c r="D71" s="204"/>
      <c r="E71" s="193"/>
      <c r="F71" s="203"/>
      <c r="G71" s="210"/>
      <c r="H71" s="199"/>
      <c r="I71" s="204"/>
      <c r="J71" s="199"/>
      <c r="K71" s="193"/>
      <c r="L71" s="193"/>
      <c r="M71" s="199"/>
      <c r="N71" s="193"/>
      <c r="O71" s="199">
        <f t="shared" si="1"/>
        <v>95963.912000000011</v>
      </c>
      <c r="P71" s="199">
        <f t="shared" si="2"/>
        <v>671591.91200000001</v>
      </c>
    </row>
    <row r="72" spans="1:17" s="214" customFormat="1" hidden="1" x14ac:dyDescent="0.15">
      <c r="A72" s="193"/>
      <c r="B72" s="193"/>
      <c r="C72" s="199"/>
      <c r="D72" s="200"/>
      <c r="E72" s="193"/>
      <c r="F72" s="205"/>
      <c r="G72" s="198"/>
      <c r="H72" s="199"/>
      <c r="I72" s="204"/>
      <c r="J72" s="199"/>
      <c r="K72" s="193"/>
      <c r="L72" s="193"/>
      <c r="M72" s="199"/>
      <c r="N72" s="193"/>
      <c r="O72" s="199">
        <f t="shared" si="1"/>
        <v>95963.912000000011</v>
      </c>
      <c r="P72" s="199">
        <f t="shared" si="2"/>
        <v>671591.91200000001</v>
      </c>
    </row>
    <row r="73" spans="1:17" s="214" customFormat="1" hidden="1" x14ac:dyDescent="0.15">
      <c r="A73" s="193"/>
      <c r="B73" s="193"/>
      <c r="C73" s="199"/>
      <c r="D73" s="204"/>
      <c r="E73" s="193"/>
      <c r="F73" s="193"/>
      <c r="G73" s="210"/>
      <c r="H73" s="199"/>
      <c r="I73" s="204"/>
      <c r="J73" s="199"/>
      <c r="K73" s="193"/>
      <c r="L73" s="193"/>
      <c r="M73" s="199"/>
      <c r="N73" s="193"/>
      <c r="O73" s="199">
        <f t="shared" si="1"/>
        <v>95963.912000000011</v>
      </c>
      <c r="P73" s="199">
        <f t="shared" si="2"/>
        <v>671591.91200000001</v>
      </c>
    </row>
    <row r="74" spans="1:17" s="214" customFormat="1" hidden="1" x14ac:dyDescent="0.15">
      <c r="A74" s="193"/>
      <c r="B74" s="193"/>
      <c r="C74" s="199"/>
      <c r="D74" s="204"/>
      <c r="E74" s="193"/>
      <c r="F74" s="203"/>
      <c r="G74" s="210"/>
      <c r="H74" s="199"/>
      <c r="I74" s="204"/>
      <c r="J74" s="199"/>
      <c r="K74" s="193"/>
      <c r="L74" s="193"/>
      <c r="M74" s="199"/>
      <c r="N74" s="193"/>
      <c r="O74" s="199">
        <f t="shared" si="1"/>
        <v>95963.912000000011</v>
      </c>
      <c r="P74" s="199">
        <f t="shared" si="2"/>
        <v>671591.91200000001</v>
      </c>
    </row>
    <row r="75" spans="1:17" s="214" customFormat="1" hidden="1" x14ac:dyDescent="0.15">
      <c r="A75" s="193"/>
      <c r="B75" s="193"/>
      <c r="C75" s="199"/>
      <c r="D75" s="204"/>
      <c r="E75" s="193"/>
      <c r="F75" s="193"/>
      <c r="G75" s="198"/>
      <c r="H75" s="199"/>
      <c r="I75" s="204"/>
      <c r="J75" s="199"/>
      <c r="K75" s="193"/>
      <c r="L75" s="193"/>
      <c r="M75" s="199"/>
      <c r="N75" s="193"/>
      <c r="O75" s="199">
        <f t="shared" si="1"/>
        <v>95963.912000000011</v>
      </c>
      <c r="P75" s="199">
        <f t="shared" si="2"/>
        <v>671591.91200000001</v>
      </c>
    </row>
    <row r="76" spans="1:17" s="214" customFormat="1" hidden="1" x14ac:dyDescent="0.15">
      <c r="A76" s="193"/>
      <c r="B76" s="193"/>
      <c r="C76" s="199"/>
      <c r="D76" s="200"/>
      <c r="E76" s="193"/>
      <c r="F76" s="193"/>
      <c r="G76" s="198"/>
      <c r="H76" s="199"/>
      <c r="I76" s="204"/>
      <c r="J76" s="199"/>
      <c r="K76" s="193"/>
      <c r="L76" s="193"/>
      <c r="M76" s="199"/>
      <c r="N76" s="193"/>
      <c r="O76" s="199">
        <f t="shared" si="1"/>
        <v>95963.912000000011</v>
      </c>
      <c r="P76" s="199">
        <f t="shared" si="2"/>
        <v>671591.91200000001</v>
      </c>
    </row>
    <row r="77" spans="1:17" s="214" customFormat="1" hidden="1" x14ac:dyDescent="0.15">
      <c r="A77" s="193"/>
      <c r="B77" s="193"/>
      <c r="C77" s="199"/>
      <c r="D77" s="204"/>
      <c r="E77" s="193"/>
      <c r="F77" s="203"/>
      <c r="G77" s="215"/>
      <c r="H77" s="199"/>
      <c r="I77" s="204"/>
      <c r="J77" s="199"/>
      <c r="K77" s="193"/>
      <c r="L77" s="193"/>
      <c r="M77" s="199"/>
      <c r="N77" s="193"/>
      <c r="O77" s="199">
        <f t="shared" si="1"/>
        <v>95963.912000000011</v>
      </c>
      <c r="P77" s="199">
        <f t="shared" si="2"/>
        <v>671591.91200000001</v>
      </c>
    </row>
    <row r="78" spans="1:17" s="214" customFormat="1" hidden="1" x14ac:dyDescent="0.15">
      <c r="A78" s="193"/>
      <c r="B78" s="193"/>
      <c r="C78" s="199"/>
      <c r="D78" s="200"/>
      <c r="E78" s="193"/>
      <c r="F78" s="193"/>
      <c r="G78" s="198"/>
      <c r="H78" s="199"/>
      <c r="I78" s="204"/>
      <c r="J78" s="199"/>
      <c r="K78" s="207"/>
      <c r="L78" s="193"/>
      <c r="M78" s="199"/>
      <c r="N78" s="193"/>
      <c r="O78" s="199">
        <f t="shared" ref="O78:O141" si="13">+O77-J78-M78</f>
        <v>95963.912000000011</v>
      </c>
      <c r="P78" s="199">
        <f t="shared" ref="P78:P141" si="14">P77+H78-J78-M78</f>
        <v>671591.91200000001</v>
      </c>
    </row>
    <row r="79" spans="1:17" s="214" customFormat="1" hidden="1" x14ac:dyDescent="0.15">
      <c r="A79" s="193"/>
      <c r="B79" s="193"/>
      <c r="C79" s="199"/>
      <c r="D79" s="204"/>
      <c r="E79" s="193"/>
      <c r="F79" s="193"/>
      <c r="G79" s="198"/>
      <c r="H79" s="199"/>
      <c r="I79" s="204"/>
      <c r="J79" s="199"/>
      <c r="K79" s="193"/>
      <c r="L79" s="193"/>
      <c r="M79" s="199"/>
      <c r="N79" s="193"/>
      <c r="O79" s="199">
        <f t="shared" si="13"/>
        <v>95963.912000000011</v>
      </c>
      <c r="P79" s="199">
        <f t="shared" si="14"/>
        <v>671591.91200000001</v>
      </c>
    </row>
    <row r="80" spans="1:17" s="214" customFormat="1" hidden="1" x14ac:dyDescent="0.15">
      <c r="A80" s="193"/>
      <c r="B80" s="193"/>
      <c r="C80" s="199"/>
      <c r="D80" s="204"/>
      <c r="E80" s="193"/>
      <c r="F80" s="193"/>
      <c r="G80" s="198"/>
      <c r="H80" s="199"/>
      <c r="I80" s="204"/>
      <c r="J80" s="199"/>
      <c r="K80" s="193"/>
      <c r="L80" s="193"/>
      <c r="M80" s="199"/>
      <c r="N80" s="193"/>
      <c r="O80" s="199">
        <f t="shared" si="13"/>
        <v>95963.912000000011</v>
      </c>
      <c r="P80" s="199">
        <f t="shared" si="14"/>
        <v>671591.91200000001</v>
      </c>
    </row>
    <row r="81" spans="1:16" s="214" customFormat="1" hidden="1" x14ac:dyDescent="0.15">
      <c r="A81" s="193"/>
      <c r="B81" s="193"/>
      <c r="C81" s="199"/>
      <c r="D81" s="200"/>
      <c r="E81" s="193"/>
      <c r="F81" s="193"/>
      <c r="G81" s="198"/>
      <c r="H81" s="199"/>
      <c r="I81" s="204"/>
      <c r="J81" s="199"/>
      <c r="K81" s="207"/>
      <c r="L81" s="193"/>
      <c r="M81" s="199"/>
      <c r="N81" s="193"/>
      <c r="O81" s="199">
        <f t="shared" si="13"/>
        <v>95963.912000000011</v>
      </c>
      <c r="P81" s="199">
        <f t="shared" si="14"/>
        <v>671591.91200000001</v>
      </c>
    </row>
    <row r="82" spans="1:16" s="214" customFormat="1" hidden="1" x14ac:dyDescent="0.15">
      <c r="A82" s="193"/>
      <c r="B82" s="193"/>
      <c r="C82" s="199"/>
      <c r="D82" s="204"/>
      <c r="E82" s="193"/>
      <c r="F82" s="203"/>
      <c r="G82" s="210"/>
      <c r="H82" s="199"/>
      <c r="I82" s="204"/>
      <c r="J82" s="199"/>
      <c r="K82" s="193"/>
      <c r="L82" s="193"/>
      <c r="M82" s="199"/>
      <c r="N82" s="193"/>
      <c r="O82" s="199">
        <f t="shared" si="13"/>
        <v>95963.912000000011</v>
      </c>
      <c r="P82" s="199">
        <f t="shared" si="14"/>
        <v>671591.91200000001</v>
      </c>
    </row>
    <row r="83" spans="1:16" s="214" customFormat="1" hidden="1" x14ac:dyDescent="0.15">
      <c r="A83" s="193"/>
      <c r="B83" s="193"/>
      <c r="C83" s="199"/>
      <c r="D83" s="204"/>
      <c r="E83" s="193"/>
      <c r="F83" s="193"/>
      <c r="G83" s="198"/>
      <c r="H83" s="199"/>
      <c r="I83" s="204"/>
      <c r="J83" s="199"/>
      <c r="K83" s="205"/>
      <c r="L83" s="193"/>
      <c r="M83" s="199"/>
      <c r="N83" s="193"/>
      <c r="O83" s="199">
        <f t="shared" si="13"/>
        <v>95963.912000000011</v>
      </c>
      <c r="P83" s="199">
        <f t="shared" si="14"/>
        <v>671591.91200000001</v>
      </c>
    </row>
    <row r="84" spans="1:16" s="214" customFormat="1" hidden="1" x14ac:dyDescent="0.15">
      <c r="A84" s="193"/>
      <c r="B84" s="193"/>
      <c r="C84" s="199"/>
      <c r="D84" s="204"/>
      <c r="E84" s="193"/>
      <c r="F84" s="193"/>
      <c r="G84" s="198"/>
      <c r="H84" s="199"/>
      <c r="I84" s="204"/>
      <c r="J84" s="199"/>
      <c r="K84" s="205"/>
      <c r="L84" s="193"/>
      <c r="M84" s="199"/>
      <c r="N84" s="193"/>
      <c r="O84" s="199">
        <f t="shared" si="13"/>
        <v>95963.912000000011</v>
      </c>
      <c r="P84" s="199">
        <f t="shared" si="14"/>
        <v>671591.91200000001</v>
      </c>
    </row>
    <row r="85" spans="1:16" s="214" customFormat="1" hidden="1" x14ac:dyDescent="0.15">
      <c r="A85" s="193"/>
      <c r="B85" s="193"/>
      <c r="C85" s="199"/>
      <c r="D85" s="204"/>
      <c r="E85" s="193"/>
      <c r="F85" s="193"/>
      <c r="G85" s="198"/>
      <c r="H85" s="199"/>
      <c r="I85" s="204"/>
      <c r="J85" s="199"/>
      <c r="K85" s="193"/>
      <c r="L85" s="193"/>
      <c r="M85" s="199"/>
      <c r="N85" s="193"/>
      <c r="O85" s="199">
        <f t="shared" si="13"/>
        <v>95963.912000000011</v>
      </c>
      <c r="P85" s="199">
        <f t="shared" si="14"/>
        <v>671591.91200000001</v>
      </c>
    </row>
    <row r="86" spans="1:16" s="214" customFormat="1" hidden="1" x14ac:dyDescent="0.15">
      <c r="A86" s="193"/>
      <c r="B86" s="193"/>
      <c r="C86" s="199"/>
      <c r="D86" s="204"/>
      <c r="E86" s="193"/>
      <c r="F86" s="205"/>
      <c r="G86" s="198"/>
      <c r="H86" s="199"/>
      <c r="I86" s="204"/>
      <c r="J86" s="199"/>
      <c r="K86" s="193"/>
      <c r="L86" s="193"/>
      <c r="M86" s="199"/>
      <c r="N86" s="193"/>
      <c r="O86" s="199">
        <f t="shared" si="13"/>
        <v>95963.912000000011</v>
      </c>
      <c r="P86" s="199">
        <f t="shared" si="14"/>
        <v>671591.91200000001</v>
      </c>
    </row>
    <row r="87" spans="1:16" s="214" customFormat="1" hidden="1" x14ac:dyDescent="0.15">
      <c r="A87" s="193"/>
      <c r="B87" s="193"/>
      <c r="C87" s="199"/>
      <c r="D87" s="200"/>
      <c r="E87" s="193"/>
      <c r="F87" s="205"/>
      <c r="G87" s="198"/>
      <c r="H87" s="199"/>
      <c r="I87" s="204"/>
      <c r="J87" s="199"/>
      <c r="K87" s="193"/>
      <c r="L87" s="193"/>
      <c r="M87" s="199"/>
      <c r="N87" s="193"/>
      <c r="O87" s="199">
        <f t="shared" si="13"/>
        <v>95963.912000000011</v>
      </c>
      <c r="P87" s="199">
        <f t="shared" si="14"/>
        <v>671591.91200000001</v>
      </c>
    </row>
    <row r="88" spans="1:16" s="214" customFormat="1" hidden="1" x14ac:dyDescent="0.15">
      <c r="A88" s="193"/>
      <c r="B88" s="193"/>
      <c r="C88" s="199"/>
      <c r="D88" s="204"/>
      <c r="E88" s="193"/>
      <c r="F88" s="203"/>
      <c r="G88" s="198"/>
      <c r="H88" s="199"/>
      <c r="I88" s="204"/>
      <c r="J88" s="199"/>
      <c r="K88" s="193"/>
      <c r="L88" s="193"/>
      <c r="M88" s="199"/>
      <c r="N88" s="193"/>
      <c r="O88" s="199">
        <f t="shared" si="13"/>
        <v>95963.912000000011</v>
      </c>
      <c r="P88" s="199">
        <f t="shared" si="14"/>
        <v>671591.91200000001</v>
      </c>
    </row>
    <row r="89" spans="1:16" s="214" customFormat="1" hidden="1" x14ac:dyDescent="0.15">
      <c r="A89" s="193"/>
      <c r="B89" s="193"/>
      <c r="C89" s="199"/>
      <c r="D89" s="204"/>
      <c r="E89" s="193"/>
      <c r="F89" s="193"/>
      <c r="G89" s="198"/>
      <c r="H89" s="199"/>
      <c r="I89" s="204"/>
      <c r="J89" s="199"/>
      <c r="K89" s="193"/>
      <c r="L89" s="193"/>
      <c r="M89" s="199"/>
      <c r="N89" s="193"/>
      <c r="O89" s="199">
        <f t="shared" si="13"/>
        <v>95963.912000000011</v>
      </c>
      <c r="P89" s="199">
        <f t="shared" si="14"/>
        <v>671591.91200000001</v>
      </c>
    </row>
    <row r="90" spans="1:16" s="214" customFormat="1" hidden="1" x14ac:dyDescent="0.15">
      <c r="A90" s="193"/>
      <c r="B90" s="193"/>
      <c r="C90" s="199"/>
      <c r="D90" s="200"/>
      <c r="E90" s="193"/>
      <c r="F90" s="193"/>
      <c r="G90" s="198"/>
      <c r="H90" s="199"/>
      <c r="I90" s="204"/>
      <c r="J90" s="199"/>
      <c r="K90" s="193"/>
      <c r="L90" s="193"/>
      <c r="M90" s="199"/>
      <c r="N90" s="193"/>
      <c r="O90" s="199">
        <f t="shared" si="13"/>
        <v>95963.912000000011</v>
      </c>
      <c r="P90" s="199">
        <f t="shared" si="14"/>
        <v>671591.91200000001</v>
      </c>
    </row>
    <row r="91" spans="1:16" s="214" customFormat="1" hidden="1" x14ac:dyDescent="0.15">
      <c r="A91" s="193"/>
      <c r="B91" s="193"/>
      <c r="C91" s="199"/>
      <c r="D91" s="200"/>
      <c r="E91" s="193"/>
      <c r="F91" s="203"/>
      <c r="G91" s="215"/>
      <c r="H91" s="199"/>
      <c r="I91" s="204"/>
      <c r="J91" s="199"/>
      <c r="K91" s="193"/>
      <c r="L91" s="193"/>
      <c r="M91" s="199"/>
      <c r="N91" s="193"/>
      <c r="O91" s="199">
        <f t="shared" si="13"/>
        <v>95963.912000000011</v>
      </c>
      <c r="P91" s="199">
        <f t="shared" si="14"/>
        <v>671591.91200000001</v>
      </c>
    </row>
    <row r="92" spans="1:16" s="214" customFormat="1" hidden="1" x14ac:dyDescent="0.15">
      <c r="A92" s="193"/>
      <c r="B92" s="193"/>
      <c r="C92" s="199"/>
      <c r="D92" s="200"/>
      <c r="E92" s="193"/>
      <c r="F92" s="203"/>
      <c r="G92" s="215"/>
      <c r="H92" s="199"/>
      <c r="I92" s="200"/>
      <c r="J92" s="199"/>
      <c r="K92" s="193"/>
      <c r="L92" s="193"/>
      <c r="M92" s="199"/>
      <c r="N92" s="193"/>
      <c r="O92" s="199">
        <f t="shared" si="13"/>
        <v>95963.912000000011</v>
      </c>
      <c r="P92" s="199">
        <f t="shared" si="14"/>
        <v>671591.91200000001</v>
      </c>
    </row>
    <row r="93" spans="1:16" hidden="1" x14ac:dyDescent="0.15">
      <c r="A93" s="193"/>
      <c r="B93" s="193"/>
      <c r="C93" s="199"/>
      <c r="D93" s="204"/>
      <c r="E93" s="193"/>
      <c r="F93" s="205"/>
      <c r="G93" s="198"/>
      <c r="H93" s="199"/>
      <c r="I93" s="204"/>
      <c r="J93" s="199"/>
      <c r="K93" s="193"/>
      <c r="L93" s="193"/>
      <c r="M93" s="199"/>
      <c r="N93" s="193"/>
      <c r="O93" s="199">
        <f t="shared" si="13"/>
        <v>95963.912000000011</v>
      </c>
      <c r="P93" s="199">
        <f t="shared" si="14"/>
        <v>671591.91200000001</v>
      </c>
    </row>
    <row r="94" spans="1:16" hidden="1" x14ac:dyDescent="0.15">
      <c r="A94" s="193"/>
      <c r="B94" s="193"/>
      <c r="C94" s="199"/>
      <c r="D94" s="204"/>
      <c r="E94" s="193"/>
      <c r="F94" s="205"/>
      <c r="G94" s="198"/>
      <c r="H94" s="199"/>
      <c r="I94" s="204"/>
      <c r="J94" s="199"/>
      <c r="K94" s="193"/>
      <c r="L94" s="193"/>
      <c r="M94" s="199"/>
      <c r="N94" s="193"/>
      <c r="O94" s="199">
        <f t="shared" si="13"/>
        <v>95963.912000000011</v>
      </c>
      <c r="P94" s="199">
        <f t="shared" si="14"/>
        <v>671591.91200000001</v>
      </c>
    </row>
    <row r="95" spans="1:16" hidden="1" x14ac:dyDescent="0.15">
      <c r="A95" s="193"/>
      <c r="B95" s="193"/>
      <c r="C95" s="199"/>
      <c r="D95" s="204"/>
      <c r="E95" s="193"/>
      <c r="F95" s="203"/>
      <c r="G95" s="198"/>
      <c r="H95" s="199"/>
      <c r="I95" s="204"/>
      <c r="J95" s="199"/>
      <c r="K95" s="193"/>
      <c r="L95" s="193"/>
      <c r="M95" s="199"/>
      <c r="N95" s="193"/>
      <c r="O95" s="199">
        <f t="shared" si="13"/>
        <v>95963.912000000011</v>
      </c>
      <c r="P95" s="199">
        <f t="shared" si="14"/>
        <v>671591.91200000001</v>
      </c>
    </row>
    <row r="96" spans="1:16" hidden="1" x14ac:dyDescent="0.15">
      <c r="A96" s="193"/>
      <c r="B96" s="193"/>
      <c r="C96" s="199"/>
      <c r="D96" s="200"/>
      <c r="E96" s="193"/>
      <c r="F96" s="193"/>
      <c r="G96" s="210"/>
      <c r="H96" s="199"/>
      <c r="I96" s="204"/>
      <c r="J96" s="199"/>
      <c r="K96" s="193"/>
      <c r="L96" s="193"/>
      <c r="M96" s="199"/>
      <c r="N96" s="193"/>
      <c r="O96" s="199">
        <f t="shared" si="13"/>
        <v>95963.912000000011</v>
      </c>
      <c r="P96" s="199">
        <f t="shared" si="14"/>
        <v>671591.91200000001</v>
      </c>
    </row>
    <row r="97" spans="1:16" hidden="1" x14ac:dyDescent="0.15">
      <c r="A97" s="193"/>
      <c r="B97" s="193"/>
      <c r="C97" s="199"/>
      <c r="D97" s="204"/>
      <c r="E97" s="193"/>
      <c r="F97" s="193"/>
      <c r="G97" s="210"/>
      <c r="H97" s="199"/>
      <c r="I97" s="204"/>
      <c r="J97" s="199"/>
      <c r="K97" s="193"/>
      <c r="L97" s="193"/>
      <c r="M97" s="199"/>
      <c r="N97" s="193"/>
      <c r="O97" s="199">
        <f t="shared" si="13"/>
        <v>95963.912000000011</v>
      </c>
      <c r="P97" s="199">
        <f t="shared" si="14"/>
        <v>671591.91200000001</v>
      </c>
    </row>
    <row r="98" spans="1:16" hidden="1" x14ac:dyDescent="0.15">
      <c r="A98" s="193"/>
      <c r="B98" s="193"/>
      <c r="C98" s="199"/>
      <c r="D98" s="200"/>
      <c r="E98" s="193"/>
      <c r="F98" s="203"/>
      <c r="G98" s="198"/>
      <c r="H98" s="199"/>
      <c r="I98" s="204"/>
      <c r="J98" s="199"/>
      <c r="K98" s="193"/>
      <c r="L98" s="193"/>
      <c r="M98" s="199"/>
      <c r="N98" s="193"/>
      <c r="O98" s="199">
        <f t="shared" si="13"/>
        <v>95963.912000000011</v>
      </c>
      <c r="P98" s="199">
        <f t="shared" si="14"/>
        <v>671591.91200000001</v>
      </c>
    </row>
    <row r="99" spans="1:16" hidden="1" x14ac:dyDescent="0.15">
      <c r="A99" s="193"/>
      <c r="B99" s="193"/>
      <c r="C99" s="199"/>
      <c r="D99" s="204"/>
      <c r="E99" s="193"/>
      <c r="F99" s="193"/>
      <c r="G99" s="210"/>
      <c r="H99" s="199"/>
      <c r="I99" s="204"/>
      <c r="J99" s="199"/>
      <c r="K99" s="211"/>
      <c r="L99" s="193"/>
      <c r="M99" s="199"/>
      <c r="N99" s="193"/>
      <c r="O99" s="199">
        <f t="shared" si="13"/>
        <v>95963.912000000011</v>
      </c>
      <c r="P99" s="199">
        <f t="shared" si="14"/>
        <v>671591.91200000001</v>
      </c>
    </row>
    <row r="100" spans="1:16" hidden="1" x14ac:dyDescent="0.15">
      <c r="A100" s="193"/>
      <c r="B100" s="193"/>
      <c r="C100" s="199"/>
      <c r="D100" s="200"/>
      <c r="E100" s="193"/>
      <c r="F100" s="193"/>
      <c r="G100" s="216"/>
      <c r="H100" s="199"/>
      <c r="I100" s="204"/>
      <c r="J100" s="199"/>
      <c r="K100" s="193"/>
      <c r="L100" s="193"/>
      <c r="M100" s="199"/>
      <c r="N100" s="193"/>
      <c r="O100" s="199">
        <f t="shared" si="13"/>
        <v>95963.912000000011</v>
      </c>
      <c r="P100" s="199">
        <f t="shared" si="14"/>
        <v>671591.91200000001</v>
      </c>
    </row>
    <row r="101" spans="1:16" hidden="1" x14ac:dyDescent="0.15">
      <c r="A101" s="193"/>
      <c r="B101" s="193"/>
      <c r="C101" s="199"/>
      <c r="D101" s="204"/>
      <c r="E101" s="193"/>
      <c r="F101" s="203"/>
      <c r="G101" s="215"/>
      <c r="H101" s="199"/>
      <c r="I101" s="204"/>
      <c r="J101" s="199"/>
      <c r="K101" s="193"/>
      <c r="L101" s="193"/>
      <c r="M101" s="199"/>
      <c r="N101" s="193"/>
      <c r="O101" s="199">
        <f t="shared" si="13"/>
        <v>95963.912000000011</v>
      </c>
      <c r="P101" s="199">
        <f t="shared" si="14"/>
        <v>671591.91200000001</v>
      </c>
    </row>
    <row r="102" spans="1:16" hidden="1" x14ac:dyDescent="0.15">
      <c r="A102" s="193"/>
      <c r="B102" s="193"/>
      <c r="C102" s="199"/>
      <c r="D102" s="204"/>
      <c r="E102" s="193"/>
      <c r="F102" s="193"/>
      <c r="G102" s="210"/>
      <c r="H102" s="199"/>
      <c r="I102" s="204"/>
      <c r="J102" s="199"/>
      <c r="K102" s="193"/>
      <c r="L102" s="193"/>
      <c r="M102" s="199"/>
      <c r="N102" s="193"/>
      <c r="O102" s="199">
        <f t="shared" si="13"/>
        <v>95963.912000000011</v>
      </c>
      <c r="P102" s="199">
        <f t="shared" si="14"/>
        <v>671591.91200000001</v>
      </c>
    </row>
    <row r="103" spans="1:16" hidden="1" x14ac:dyDescent="0.15">
      <c r="A103" s="193"/>
      <c r="B103" s="193"/>
      <c r="C103" s="199"/>
      <c r="D103" s="204"/>
      <c r="E103" s="193"/>
      <c r="F103" s="193"/>
      <c r="G103" s="210"/>
      <c r="H103" s="199"/>
      <c r="I103" s="204"/>
      <c r="J103" s="199"/>
      <c r="K103" s="193"/>
      <c r="L103" s="193"/>
      <c r="M103" s="199"/>
      <c r="N103" s="193"/>
      <c r="O103" s="199">
        <f t="shared" si="13"/>
        <v>95963.912000000011</v>
      </c>
      <c r="P103" s="199">
        <f t="shared" si="14"/>
        <v>671591.91200000001</v>
      </c>
    </row>
    <row r="104" spans="1:16" hidden="1" x14ac:dyDescent="0.15">
      <c r="A104" s="193"/>
      <c r="B104" s="193"/>
      <c r="C104" s="199"/>
      <c r="D104" s="204"/>
      <c r="E104" s="193"/>
      <c r="F104" s="203"/>
      <c r="G104" s="198"/>
      <c r="H104" s="199"/>
      <c r="I104" s="204"/>
      <c r="J104" s="199"/>
      <c r="K104" s="193"/>
      <c r="L104" s="193"/>
      <c r="M104" s="199"/>
      <c r="N104" s="193"/>
      <c r="O104" s="199">
        <f t="shared" si="13"/>
        <v>95963.912000000011</v>
      </c>
      <c r="P104" s="199">
        <f t="shared" si="14"/>
        <v>671591.91200000001</v>
      </c>
    </row>
    <row r="105" spans="1:16" hidden="1" x14ac:dyDescent="0.15">
      <c r="A105" s="193"/>
      <c r="B105" s="193"/>
      <c r="C105" s="199"/>
      <c r="D105" s="200"/>
      <c r="E105" s="193"/>
      <c r="F105" s="193"/>
      <c r="G105" s="210"/>
      <c r="H105" s="199"/>
      <c r="I105" s="204"/>
      <c r="J105" s="199"/>
      <c r="K105" s="193"/>
      <c r="L105" s="193"/>
      <c r="M105" s="199"/>
      <c r="N105" s="193"/>
      <c r="O105" s="199">
        <f t="shared" si="13"/>
        <v>95963.912000000011</v>
      </c>
      <c r="P105" s="199">
        <f t="shared" si="14"/>
        <v>671591.91200000001</v>
      </c>
    </row>
    <row r="106" spans="1:16" hidden="1" x14ac:dyDescent="0.15">
      <c r="A106" s="193"/>
      <c r="B106" s="193"/>
      <c r="C106" s="199"/>
      <c r="D106" s="204"/>
      <c r="E106" s="193"/>
      <c r="F106" s="193"/>
      <c r="G106" s="210"/>
      <c r="H106" s="199"/>
      <c r="I106" s="204"/>
      <c r="J106" s="199"/>
      <c r="K106" s="211"/>
      <c r="L106" s="193"/>
      <c r="M106" s="199"/>
      <c r="N106" s="193"/>
      <c r="O106" s="199">
        <f t="shared" si="13"/>
        <v>95963.912000000011</v>
      </c>
      <c r="P106" s="199">
        <f t="shared" si="14"/>
        <v>671591.91200000001</v>
      </c>
    </row>
    <row r="107" spans="1:16" hidden="1" x14ac:dyDescent="0.15">
      <c r="A107" s="193"/>
      <c r="B107" s="193"/>
      <c r="C107" s="199"/>
      <c r="D107" s="204"/>
      <c r="E107" s="193"/>
      <c r="F107" s="193"/>
      <c r="G107" s="210"/>
      <c r="H107" s="199"/>
      <c r="I107" s="204"/>
      <c r="J107" s="199"/>
      <c r="K107" s="211"/>
      <c r="L107" s="193"/>
      <c r="M107" s="199"/>
      <c r="N107" s="193"/>
      <c r="O107" s="199">
        <f t="shared" si="13"/>
        <v>95963.912000000011</v>
      </c>
      <c r="P107" s="199">
        <f t="shared" si="14"/>
        <v>671591.91200000001</v>
      </c>
    </row>
    <row r="108" spans="1:16" hidden="1" x14ac:dyDescent="0.15">
      <c r="A108" s="193"/>
      <c r="B108" s="193"/>
      <c r="C108" s="199"/>
      <c r="D108" s="200"/>
      <c r="E108" s="193"/>
      <c r="F108" s="205"/>
      <c r="G108" s="198"/>
      <c r="H108" s="199"/>
      <c r="I108" s="204"/>
      <c r="J108" s="199"/>
      <c r="K108" s="193"/>
      <c r="L108" s="193"/>
      <c r="M108" s="199"/>
      <c r="N108" s="193"/>
      <c r="O108" s="199">
        <f t="shared" si="13"/>
        <v>95963.912000000011</v>
      </c>
      <c r="P108" s="199">
        <f t="shared" si="14"/>
        <v>671591.91200000001</v>
      </c>
    </row>
    <row r="109" spans="1:16" hidden="1" x14ac:dyDescent="0.15">
      <c r="A109" s="193"/>
      <c r="B109" s="193"/>
      <c r="C109" s="199"/>
      <c r="D109" s="204"/>
      <c r="E109" s="193"/>
      <c r="F109" s="205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3"/>
        <v>95963.912000000011</v>
      </c>
      <c r="P109" s="199">
        <f t="shared" si="14"/>
        <v>671591.91200000001</v>
      </c>
    </row>
    <row r="110" spans="1:16" hidden="1" x14ac:dyDescent="0.15">
      <c r="A110" s="193"/>
      <c r="B110" s="193"/>
      <c r="C110" s="199"/>
      <c r="D110" s="204"/>
      <c r="E110" s="193"/>
      <c r="F110" s="205"/>
      <c r="G110" s="198"/>
      <c r="H110" s="199"/>
      <c r="I110" s="204"/>
      <c r="J110" s="199"/>
      <c r="K110" s="193"/>
      <c r="L110" s="193"/>
      <c r="M110" s="199"/>
      <c r="N110" s="193"/>
      <c r="O110" s="199">
        <f t="shared" si="13"/>
        <v>95963.912000000011</v>
      </c>
      <c r="P110" s="199">
        <f t="shared" si="14"/>
        <v>671591.91200000001</v>
      </c>
    </row>
    <row r="111" spans="1:16" hidden="1" x14ac:dyDescent="0.15">
      <c r="A111" s="193"/>
      <c r="B111" s="193"/>
      <c r="C111" s="199"/>
      <c r="D111" s="204"/>
      <c r="E111" s="193"/>
      <c r="F111" s="205"/>
      <c r="G111" s="198"/>
      <c r="H111" s="199"/>
      <c r="I111" s="204"/>
      <c r="J111" s="199"/>
      <c r="K111" s="193"/>
      <c r="L111" s="193"/>
      <c r="M111" s="199"/>
      <c r="N111" s="193"/>
      <c r="O111" s="199">
        <f t="shared" si="13"/>
        <v>95963.912000000011</v>
      </c>
      <c r="P111" s="199">
        <f t="shared" si="14"/>
        <v>671591.91200000001</v>
      </c>
    </row>
    <row r="112" spans="1:16" hidden="1" x14ac:dyDescent="0.15">
      <c r="A112" s="193"/>
      <c r="B112" s="193"/>
      <c r="C112" s="199"/>
      <c r="D112" s="204"/>
      <c r="E112" s="193"/>
      <c r="F112" s="205"/>
      <c r="G112" s="198"/>
      <c r="H112" s="199"/>
      <c r="I112" s="200"/>
      <c r="J112" s="199"/>
      <c r="K112" s="193"/>
      <c r="L112" s="193"/>
      <c r="M112" s="199"/>
      <c r="N112" s="193"/>
      <c r="O112" s="199">
        <f t="shared" si="13"/>
        <v>95963.912000000011</v>
      </c>
      <c r="P112" s="199">
        <f t="shared" si="14"/>
        <v>671591.91200000001</v>
      </c>
    </row>
    <row r="113" spans="1:16" hidden="1" x14ac:dyDescent="0.15">
      <c r="A113" s="193"/>
      <c r="B113" s="193"/>
      <c r="C113" s="199"/>
      <c r="D113" s="204"/>
      <c r="E113" s="193"/>
      <c r="F113" s="205"/>
      <c r="G113" s="198"/>
      <c r="H113" s="199"/>
      <c r="I113" s="204"/>
      <c r="J113" s="199"/>
      <c r="K113" s="193"/>
      <c r="L113" s="193"/>
      <c r="M113" s="199"/>
      <c r="N113" s="193"/>
      <c r="O113" s="199">
        <f t="shared" si="13"/>
        <v>95963.912000000011</v>
      </c>
      <c r="P113" s="199">
        <f t="shared" si="14"/>
        <v>671591.91200000001</v>
      </c>
    </row>
    <row r="114" spans="1:16" hidden="1" x14ac:dyDescent="0.15">
      <c r="A114" s="193"/>
      <c r="B114" s="193"/>
      <c r="C114" s="199"/>
      <c r="D114" s="204"/>
      <c r="E114" s="193"/>
      <c r="F114" s="217"/>
      <c r="G114" s="198"/>
      <c r="H114" s="199"/>
      <c r="I114" s="204"/>
      <c r="J114" s="199"/>
      <c r="K114" s="193"/>
      <c r="L114" s="193"/>
      <c r="M114" s="199"/>
      <c r="N114" s="193"/>
      <c r="O114" s="199">
        <f t="shared" si="13"/>
        <v>95963.912000000011</v>
      </c>
      <c r="P114" s="199">
        <f t="shared" si="14"/>
        <v>671591.91200000001</v>
      </c>
    </row>
    <row r="115" spans="1:16" hidden="1" x14ac:dyDescent="0.15">
      <c r="A115" s="193"/>
      <c r="B115" s="193"/>
      <c r="C115" s="199"/>
      <c r="D115" s="204"/>
      <c r="E115" s="193"/>
      <c r="F115" s="217"/>
      <c r="G115" s="198"/>
      <c r="H115" s="199"/>
      <c r="I115" s="200"/>
      <c r="J115" s="199"/>
      <c r="K115" s="193"/>
      <c r="L115" s="193"/>
      <c r="M115" s="199"/>
      <c r="N115" s="193"/>
      <c r="O115" s="199">
        <f t="shared" si="13"/>
        <v>95963.912000000011</v>
      </c>
      <c r="P115" s="199">
        <f t="shared" si="14"/>
        <v>671591.91200000001</v>
      </c>
    </row>
    <row r="116" spans="1:16" hidden="1" x14ac:dyDescent="0.15">
      <c r="A116" s="193"/>
      <c r="B116" s="193"/>
      <c r="C116" s="199"/>
      <c r="D116" s="204"/>
      <c r="E116" s="193"/>
      <c r="F116" s="205"/>
      <c r="G116" s="198"/>
      <c r="H116" s="199"/>
      <c r="I116" s="204"/>
      <c r="J116" s="199"/>
      <c r="K116" s="193"/>
      <c r="L116" s="193"/>
      <c r="M116" s="199"/>
      <c r="N116" s="193"/>
      <c r="O116" s="199">
        <f t="shared" si="13"/>
        <v>95963.912000000011</v>
      </c>
      <c r="P116" s="199">
        <f t="shared" si="14"/>
        <v>671591.91200000001</v>
      </c>
    </row>
    <row r="117" spans="1:16" hidden="1" x14ac:dyDescent="0.15">
      <c r="A117" s="193"/>
      <c r="B117" s="193"/>
      <c r="C117" s="199"/>
      <c r="D117" s="200"/>
      <c r="E117" s="193"/>
      <c r="F117" s="203"/>
      <c r="G117" s="215"/>
      <c r="H117" s="199"/>
      <c r="I117" s="204"/>
      <c r="J117" s="199"/>
      <c r="K117" s="193"/>
      <c r="L117" s="193"/>
      <c r="M117" s="199"/>
      <c r="N117" s="193"/>
      <c r="O117" s="199">
        <f t="shared" si="13"/>
        <v>95963.912000000011</v>
      </c>
      <c r="P117" s="199">
        <f t="shared" si="14"/>
        <v>671591.91200000001</v>
      </c>
    </row>
    <row r="118" spans="1:16" hidden="1" x14ac:dyDescent="0.15">
      <c r="A118" s="193"/>
      <c r="B118" s="193"/>
      <c r="C118" s="199"/>
      <c r="D118" s="204"/>
      <c r="E118" s="193"/>
      <c r="F118" s="203"/>
      <c r="G118" s="215"/>
      <c r="H118" s="199"/>
      <c r="I118" s="204"/>
      <c r="J118" s="199"/>
      <c r="K118" s="193"/>
      <c r="L118" s="193"/>
      <c r="M118" s="199"/>
      <c r="N118" s="193"/>
      <c r="O118" s="199">
        <f t="shared" si="13"/>
        <v>95963.912000000011</v>
      </c>
      <c r="P118" s="199">
        <f t="shared" si="14"/>
        <v>671591.91200000001</v>
      </c>
    </row>
    <row r="119" spans="1:16" hidden="1" x14ac:dyDescent="0.15">
      <c r="A119" s="193"/>
      <c r="B119" s="193"/>
      <c r="C119" s="199"/>
      <c r="D119" s="204"/>
      <c r="E119" s="193"/>
      <c r="F119" s="203"/>
      <c r="G119" s="215"/>
      <c r="H119" s="199"/>
      <c r="I119" s="204"/>
      <c r="J119" s="199"/>
      <c r="K119" s="193"/>
      <c r="L119" s="193"/>
      <c r="M119" s="199"/>
      <c r="N119" s="193"/>
      <c r="O119" s="199">
        <f t="shared" si="13"/>
        <v>95963.912000000011</v>
      </c>
      <c r="P119" s="199">
        <f t="shared" si="14"/>
        <v>671591.91200000001</v>
      </c>
    </row>
    <row r="120" spans="1:16" hidden="1" x14ac:dyDescent="0.15">
      <c r="A120" s="193"/>
      <c r="B120" s="193"/>
      <c r="C120" s="199"/>
      <c r="D120" s="204"/>
      <c r="E120" s="193"/>
      <c r="F120" s="203"/>
      <c r="G120" s="215"/>
      <c r="H120" s="199"/>
      <c r="I120" s="204"/>
      <c r="J120" s="199"/>
      <c r="K120" s="193"/>
      <c r="L120" s="193"/>
      <c r="M120" s="199"/>
      <c r="N120" s="193"/>
      <c r="O120" s="199">
        <f t="shared" si="13"/>
        <v>95963.912000000011</v>
      </c>
      <c r="P120" s="199">
        <f t="shared" si="14"/>
        <v>671591.91200000001</v>
      </c>
    </row>
    <row r="121" spans="1:16" hidden="1" x14ac:dyDescent="0.15">
      <c r="A121" s="193"/>
      <c r="B121" s="193"/>
      <c r="C121" s="199"/>
      <c r="D121" s="204"/>
      <c r="E121" s="193"/>
      <c r="F121" s="193"/>
      <c r="G121" s="210"/>
      <c r="H121" s="199"/>
      <c r="I121" s="204"/>
      <c r="J121" s="199"/>
      <c r="K121" s="205"/>
      <c r="L121" s="193"/>
      <c r="M121" s="199"/>
      <c r="N121" s="193"/>
      <c r="O121" s="199">
        <f t="shared" si="13"/>
        <v>95963.912000000011</v>
      </c>
      <c r="P121" s="199">
        <f t="shared" si="14"/>
        <v>671591.91200000001</v>
      </c>
    </row>
    <row r="122" spans="1:16" hidden="1" x14ac:dyDescent="0.15">
      <c r="A122" s="193"/>
      <c r="B122" s="193"/>
      <c r="C122" s="199"/>
      <c r="D122" s="204"/>
      <c r="E122" s="193"/>
      <c r="F122" s="217"/>
      <c r="G122" s="218"/>
      <c r="H122" s="199"/>
      <c r="I122" s="204"/>
      <c r="J122" s="199"/>
      <c r="K122" s="193"/>
      <c r="L122" s="193"/>
      <c r="M122" s="199"/>
      <c r="N122" s="193"/>
      <c r="O122" s="199">
        <f t="shared" si="13"/>
        <v>95963.912000000011</v>
      </c>
      <c r="P122" s="199">
        <f t="shared" si="14"/>
        <v>671591.91200000001</v>
      </c>
    </row>
    <row r="123" spans="1:16" hidden="1" x14ac:dyDescent="0.15">
      <c r="A123" s="193"/>
      <c r="B123" s="193"/>
      <c r="C123" s="199"/>
      <c r="D123" s="204"/>
      <c r="E123" s="193"/>
      <c r="F123" s="193"/>
      <c r="G123" s="210"/>
      <c r="H123" s="199"/>
      <c r="I123" s="204"/>
      <c r="J123" s="199"/>
      <c r="K123" s="193"/>
      <c r="L123" s="193"/>
      <c r="M123" s="199"/>
      <c r="N123" s="193"/>
      <c r="O123" s="199">
        <f t="shared" si="13"/>
        <v>95963.912000000011</v>
      </c>
      <c r="P123" s="199">
        <f t="shared" si="14"/>
        <v>671591.91200000001</v>
      </c>
    </row>
    <row r="124" spans="1:16" hidden="1" x14ac:dyDescent="0.15">
      <c r="A124" s="193"/>
      <c r="B124" s="193"/>
      <c r="C124" s="199"/>
      <c r="D124" s="204"/>
      <c r="E124" s="193"/>
      <c r="F124" s="193"/>
      <c r="G124" s="210"/>
      <c r="H124" s="199"/>
      <c r="I124" s="204"/>
      <c r="J124" s="199"/>
      <c r="K124" s="193"/>
      <c r="L124" s="193"/>
      <c r="M124" s="199"/>
      <c r="N124" s="193"/>
      <c r="O124" s="199">
        <f t="shared" si="13"/>
        <v>95963.912000000011</v>
      </c>
      <c r="P124" s="199">
        <f t="shared" si="14"/>
        <v>671591.91200000001</v>
      </c>
    </row>
    <row r="125" spans="1:16" hidden="1" x14ac:dyDescent="0.15">
      <c r="A125" s="193"/>
      <c r="B125" s="193"/>
      <c r="C125" s="199"/>
      <c r="D125" s="204"/>
      <c r="E125" s="193"/>
      <c r="F125" s="193"/>
      <c r="G125" s="210"/>
      <c r="H125" s="199"/>
      <c r="I125" s="204"/>
      <c r="J125" s="199"/>
      <c r="K125" s="193"/>
      <c r="L125" s="193"/>
      <c r="M125" s="199"/>
      <c r="N125" s="193"/>
      <c r="O125" s="199">
        <f t="shared" si="13"/>
        <v>95963.912000000011</v>
      </c>
      <c r="P125" s="199">
        <f t="shared" si="14"/>
        <v>671591.91200000001</v>
      </c>
    </row>
    <row r="126" spans="1:16" hidden="1" x14ac:dyDescent="0.15">
      <c r="A126" s="193"/>
      <c r="B126" s="193"/>
      <c r="C126" s="199"/>
      <c r="D126" s="204"/>
      <c r="E126" s="193"/>
      <c r="F126" s="203"/>
      <c r="G126" s="218"/>
      <c r="H126" s="199"/>
      <c r="I126" s="204"/>
      <c r="J126" s="199"/>
      <c r="K126" s="193"/>
      <c r="L126" s="193"/>
      <c r="M126" s="199"/>
      <c r="N126" s="193"/>
      <c r="O126" s="199">
        <f t="shared" si="13"/>
        <v>95963.912000000011</v>
      </c>
      <c r="P126" s="199">
        <f t="shared" si="14"/>
        <v>671591.91200000001</v>
      </c>
    </row>
    <row r="127" spans="1:16" hidden="1" x14ac:dyDescent="0.15">
      <c r="A127" s="193"/>
      <c r="B127" s="193"/>
      <c r="C127" s="199"/>
      <c r="D127" s="204"/>
      <c r="E127" s="193"/>
      <c r="F127" s="205"/>
      <c r="G127" s="198"/>
      <c r="H127" s="199"/>
      <c r="I127" s="204"/>
      <c r="J127" s="199"/>
      <c r="K127" s="205"/>
      <c r="L127" s="193"/>
      <c r="M127" s="199"/>
      <c r="N127" s="193"/>
      <c r="O127" s="199">
        <f t="shared" si="13"/>
        <v>95963.912000000011</v>
      </c>
      <c r="P127" s="199">
        <f t="shared" si="14"/>
        <v>671591.91200000001</v>
      </c>
    </row>
    <row r="128" spans="1:16" hidden="1" x14ac:dyDescent="0.15">
      <c r="A128" s="193"/>
      <c r="B128" s="193"/>
      <c r="C128" s="199"/>
      <c r="D128" s="204"/>
      <c r="E128" s="193"/>
      <c r="F128" s="205"/>
      <c r="G128" s="198"/>
      <c r="H128" s="199"/>
      <c r="I128" s="204"/>
      <c r="J128" s="199"/>
      <c r="K128" s="193"/>
      <c r="L128" s="193"/>
      <c r="M128" s="199"/>
      <c r="N128" s="205"/>
      <c r="O128" s="199">
        <f t="shared" si="13"/>
        <v>95963.912000000011</v>
      </c>
      <c r="P128" s="199">
        <f t="shared" si="14"/>
        <v>671591.91200000001</v>
      </c>
    </row>
    <row r="129" spans="1:16" hidden="1" x14ac:dyDescent="0.15">
      <c r="A129" s="193"/>
      <c r="B129" s="193"/>
      <c r="C129" s="199"/>
      <c r="D129" s="204"/>
      <c r="E129" s="193"/>
      <c r="F129" s="217"/>
      <c r="G129" s="218"/>
      <c r="H129" s="199"/>
      <c r="I129" s="204"/>
      <c r="J129" s="199"/>
      <c r="K129" s="193"/>
      <c r="L129" s="193"/>
      <c r="M129" s="199"/>
      <c r="N129" s="193"/>
      <c r="O129" s="199">
        <f t="shared" si="13"/>
        <v>95963.912000000011</v>
      </c>
      <c r="P129" s="199">
        <f t="shared" si="14"/>
        <v>671591.91200000001</v>
      </c>
    </row>
    <row r="130" spans="1:16" hidden="1" x14ac:dyDescent="0.15">
      <c r="A130" s="193"/>
      <c r="B130" s="193"/>
      <c r="C130" s="199"/>
      <c r="D130" s="204"/>
      <c r="E130" s="193"/>
      <c r="F130" s="207"/>
      <c r="G130" s="198"/>
      <c r="H130" s="199"/>
      <c r="I130" s="204"/>
      <c r="J130" s="199"/>
      <c r="K130" s="203"/>
      <c r="L130" s="193"/>
      <c r="M130" s="199"/>
      <c r="N130" s="193"/>
      <c r="O130" s="199">
        <f t="shared" si="13"/>
        <v>95963.912000000011</v>
      </c>
      <c r="P130" s="199">
        <f t="shared" si="14"/>
        <v>671591.91200000001</v>
      </c>
    </row>
    <row r="131" spans="1:16" hidden="1" x14ac:dyDescent="0.15">
      <c r="A131" s="193"/>
      <c r="B131" s="193"/>
      <c r="C131" s="199"/>
      <c r="D131" s="204"/>
      <c r="E131" s="193"/>
      <c r="F131" s="207"/>
      <c r="G131" s="198"/>
      <c r="H131" s="199"/>
      <c r="I131" s="204"/>
      <c r="J131" s="199"/>
      <c r="K131" s="203"/>
      <c r="L131" s="193"/>
      <c r="M131" s="199"/>
      <c r="N131" s="203"/>
      <c r="O131" s="199">
        <f t="shared" si="13"/>
        <v>95963.912000000011</v>
      </c>
      <c r="P131" s="199">
        <f t="shared" si="14"/>
        <v>671591.91200000001</v>
      </c>
    </row>
    <row r="132" spans="1:16" hidden="1" x14ac:dyDescent="0.15">
      <c r="A132" s="193"/>
      <c r="B132" s="193"/>
      <c r="C132" s="199"/>
      <c r="D132" s="204"/>
      <c r="E132" s="193"/>
      <c r="F132" s="207"/>
      <c r="G132" s="198"/>
      <c r="H132" s="199"/>
      <c r="I132" s="204"/>
      <c r="J132" s="199"/>
      <c r="K132" s="203"/>
      <c r="L132" s="193"/>
      <c r="M132" s="199"/>
      <c r="N132" s="203"/>
      <c r="O132" s="199">
        <f t="shared" si="13"/>
        <v>95963.912000000011</v>
      </c>
      <c r="P132" s="199">
        <f t="shared" si="14"/>
        <v>671591.91200000001</v>
      </c>
    </row>
    <row r="133" spans="1:16" hidden="1" x14ac:dyDescent="0.15">
      <c r="A133" s="193"/>
      <c r="B133" s="193"/>
      <c r="C133" s="199"/>
      <c r="D133" s="204"/>
      <c r="E133" s="193"/>
      <c r="F133" s="207"/>
      <c r="G133" s="198"/>
      <c r="H133" s="199"/>
      <c r="I133" s="204"/>
      <c r="J133" s="199"/>
      <c r="K133" s="193"/>
      <c r="L133" s="193"/>
      <c r="M133" s="199"/>
      <c r="N133" s="203"/>
      <c r="O133" s="199">
        <f t="shared" si="13"/>
        <v>95963.912000000011</v>
      </c>
      <c r="P133" s="199">
        <f t="shared" si="14"/>
        <v>671591.91200000001</v>
      </c>
    </row>
    <row r="134" spans="1:16" hidden="1" x14ac:dyDescent="0.15">
      <c r="A134" s="193"/>
      <c r="B134" s="193"/>
      <c r="C134" s="199"/>
      <c r="D134" s="204"/>
      <c r="E134" s="193"/>
      <c r="F134" s="217"/>
      <c r="G134" s="218"/>
      <c r="H134" s="199"/>
      <c r="I134" s="204"/>
      <c r="J134" s="199"/>
      <c r="K134" s="203"/>
      <c r="L134" s="193"/>
      <c r="M134" s="199"/>
      <c r="N134" s="203"/>
      <c r="O134" s="199">
        <f t="shared" si="13"/>
        <v>95963.912000000011</v>
      </c>
      <c r="P134" s="199">
        <f t="shared" si="14"/>
        <v>671591.91200000001</v>
      </c>
    </row>
    <row r="135" spans="1:16" hidden="1" x14ac:dyDescent="0.15">
      <c r="A135" s="193"/>
      <c r="B135" s="193"/>
      <c r="C135" s="199"/>
      <c r="D135" s="204"/>
      <c r="E135" s="193"/>
      <c r="F135" s="193"/>
      <c r="G135" s="210"/>
      <c r="H135" s="199"/>
      <c r="I135" s="204"/>
      <c r="J135" s="199"/>
      <c r="K135" s="205"/>
      <c r="L135" s="193"/>
      <c r="M135" s="199"/>
      <c r="N135" s="203"/>
      <c r="O135" s="199">
        <f t="shared" si="13"/>
        <v>95963.912000000011</v>
      </c>
      <c r="P135" s="199">
        <f t="shared" si="14"/>
        <v>671591.91200000001</v>
      </c>
    </row>
    <row r="136" spans="1:16" hidden="1" x14ac:dyDescent="0.15">
      <c r="A136" s="193"/>
      <c r="B136" s="193"/>
      <c r="C136" s="199"/>
      <c r="D136" s="204"/>
      <c r="E136" s="193"/>
      <c r="F136" s="193"/>
      <c r="G136" s="210"/>
      <c r="H136" s="199"/>
      <c r="I136" s="204"/>
      <c r="J136" s="199"/>
      <c r="K136" s="205"/>
      <c r="L136" s="193"/>
      <c r="M136" s="199"/>
      <c r="N136" s="203"/>
      <c r="O136" s="199">
        <f t="shared" si="13"/>
        <v>95963.912000000011</v>
      </c>
      <c r="P136" s="199">
        <f t="shared" si="14"/>
        <v>671591.91200000001</v>
      </c>
    </row>
    <row r="137" spans="1:16" hidden="1" x14ac:dyDescent="0.15">
      <c r="A137" s="193"/>
      <c r="B137" s="193"/>
      <c r="C137" s="199"/>
      <c r="D137" s="204"/>
      <c r="E137" s="193"/>
      <c r="F137" s="205"/>
      <c r="G137" s="218"/>
      <c r="H137" s="199"/>
      <c r="I137" s="204"/>
      <c r="J137" s="199"/>
      <c r="K137" s="203"/>
      <c r="L137" s="193"/>
      <c r="M137" s="199"/>
      <c r="N137" s="203"/>
      <c r="O137" s="199">
        <f t="shared" si="13"/>
        <v>95963.912000000011</v>
      </c>
      <c r="P137" s="199">
        <f t="shared" si="14"/>
        <v>671591.91200000001</v>
      </c>
    </row>
    <row r="138" spans="1:16" hidden="1" x14ac:dyDescent="0.15">
      <c r="A138" s="193"/>
      <c r="B138" s="193"/>
      <c r="C138" s="199"/>
      <c r="D138" s="204"/>
      <c r="E138" s="193"/>
      <c r="F138" s="205"/>
      <c r="G138" s="198"/>
      <c r="H138" s="199"/>
      <c r="I138" s="204"/>
      <c r="J138" s="199"/>
      <c r="K138" s="193"/>
      <c r="L138" s="193"/>
      <c r="M138" s="199"/>
      <c r="N138" s="203"/>
      <c r="O138" s="199">
        <f t="shared" si="13"/>
        <v>95963.912000000011</v>
      </c>
      <c r="P138" s="199">
        <f t="shared" si="14"/>
        <v>671591.91200000001</v>
      </c>
    </row>
    <row r="139" spans="1:16" hidden="1" x14ac:dyDescent="0.15">
      <c r="A139" s="193"/>
      <c r="B139" s="193"/>
      <c r="C139" s="199"/>
      <c r="D139" s="204"/>
      <c r="E139" s="193"/>
      <c r="F139" s="205"/>
      <c r="G139" s="198"/>
      <c r="H139" s="199"/>
      <c r="I139" s="204"/>
      <c r="J139" s="199"/>
      <c r="K139" s="193"/>
      <c r="L139" s="193"/>
      <c r="M139" s="199"/>
      <c r="N139" s="193"/>
      <c r="O139" s="199">
        <f t="shared" si="13"/>
        <v>95963.912000000011</v>
      </c>
      <c r="P139" s="199">
        <f t="shared" si="14"/>
        <v>671591.91200000001</v>
      </c>
    </row>
    <row r="140" spans="1:16" hidden="1" x14ac:dyDescent="0.15">
      <c r="A140" s="193"/>
      <c r="B140" s="193"/>
      <c r="C140" s="199"/>
      <c r="D140" s="204"/>
      <c r="E140" s="193"/>
      <c r="F140" s="217"/>
      <c r="G140" s="218"/>
      <c r="H140" s="199"/>
      <c r="I140" s="204"/>
      <c r="J140" s="199"/>
      <c r="K140" s="203"/>
      <c r="L140" s="193"/>
      <c r="M140" s="199"/>
      <c r="N140" s="203"/>
      <c r="O140" s="199">
        <f t="shared" si="13"/>
        <v>95963.912000000011</v>
      </c>
      <c r="P140" s="199">
        <f t="shared" si="14"/>
        <v>671591.91200000001</v>
      </c>
    </row>
    <row r="141" spans="1:16" hidden="1" x14ac:dyDescent="0.15">
      <c r="A141" s="193"/>
      <c r="B141" s="193"/>
      <c r="C141" s="199"/>
      <c r="D141" s="204"/>
      <c r="E141" s="193"/>
      <c r="F141" s="217"/>
      <c r="G141" s="215"/>
      <c r="H141" s="199"/>
      <c r="I141" s="204"/>
      <c r="J141" s="199"/>
      <c r="K141" s="203"/>
      <c r="L141" s="193"/>
      <c r="M141" s="199"/>
      <c r="N141" s="203"/>
      <c r="O141" s="199">
        <f t="shared" si="13"/>
        <v>95963.912000000011</v>
      </c>
      <c r="P141" s="199">
        <f t="shared" si="14"/>
        <v>671591.91200000001</v>
      </c>
    </row>
    <row r="142" spans="1:16" hidden="1" x14ac:dyDescent="0.15">
      <c r="A142" s="193"/>
      <c r="B142" s="193"/>
      <c r="C142" s="199"/>
      <c r="D142" s="204"/>
      <c r="E142" s="193"/>
      <c r="F142" s="217"/>
      <c r="G142" s="215"/>
      <c r="H142" s="199"/>
      <c r="I142" s="204"/>
      <c r="J142" s="199"/>
      <c r="K142" s="193"/>
      <c r="L142" s="193"/>
      <c r="M142" s="199"/>
      <c r="N142" s="203"/>
      <c r="O142" s="199">
        <f t="shared" ref="O142:O158" si="15">+O141-J142-M142</f>
        <v>95963.912000000011</v>
      </c>
      <c r="P142" s="199">
        <f t="shared" ref="P142:P158" si="16">P141+H142-J142-M142</f>
        <v>671591.91200000001</v>
      </c>
    </row>
    <row r="143" spans="1:16" hidden="1" x14ac:dyDescent="0.15">
      <c r="A143" s="193"/>
      <c r="B143" s="193"/>
      <c r="C143" s="199"/>
      <c r="D143" s="204"/>
      <c r="E143" s="193"/>
      <c r="F143" s="217"/>
      <c r="G143" s="218"/>
      <c r="H143" s="199"/>
      <c r="I143" s="204"/>
      <c r="J143" s="199"/>
      <c r="K143" s="203"/>
      <c r="L143" s="193"/>
      <c r="M143" s="199"/>
      <c r="N143" s="203"/>
      <c r="O143" s="199">
        <f t="shared" si="15"/>
        <v>95963.912000000011</v>
      </c>
      <c r="P143" s="199">
        <f t="shared" si="16"/>
        <v>671591.91200000001</v>
      </c>
    </row>
    <row r="144" spans="1:16" hidden="1" x14ac:dyDescent="0.15">
      <c r="A144" s="193"/>
      <c r="B144" s="193"/>
      <c r="C144" s="199"/>
      <c r="D144" s="204"/>
      <c r="E144" s="193"/>
      <c r="F144" s="193"/>
      <c r="G144" s="198"/>
      <c r="H144" s="199"/>
      <c r="I144" s="204"/>
      <c r="J144" s="199"/>
      <c r="K144" s="193"/>
      <c r="L144" s="193"/>
      <c r="M144" s="199"/>
      <c r="N144" s="203"/>
      <c r="O144" s="199">
        <f t="shared" si="15"/>
        <v>95963.912000000011</v>
      </c>
      <c r="P144" s="199">
        <f t="shared" si="16"/>
        <v>671591.91200000001</v>
      </c>
    </row>
    <row r="145" spans="1:17" hidden="1" x14ac:dyDescent="0.15">
      <c r="A145" s="193"/>
      <c r="B145" s="193"/>
      <c r="C145" s="199"/>
      <c r="D145" s="204"/>
      <c r="E145" s="193"/>
      <c r="F145" s="193"/>
      <c r="G145" s="198"/>
      <c r="H145" s="199"/>
      <c r="I145" s="204"/>
      <c r="J145" s="199"/>
      <c r="K145" s="193"/>
      <c r="L145" s="193"/>
      <c r="M145" s="199"/>
      <c r="N145" s="203"/>
      <c r="O145" s="199">
        <f t="shared" si="15"/>
        <v>95963.912000000011</v>
      </c>
      <c r="P145" s="199">
        <f t="shared" si="16"/>
        <v>671591.91200000001</v>
      </c>
    </row>
    <row r="146" spans="1:17" hidden="1" x14ac:dyDescent="0.15">
      <c r="A146" s="193"/>
      <c r="B146" s="193"/>
      <c r="C146" s="199"/>
      <c r="D146" s="204"/>
      <c r="E146" s="193"/>
      <c r="F146" s="217"/>
      <c r="G146" s="218"/>
      <c r="H146" s="199"/>
      <c r="I146" s="204"/>
      <c r="J146" s="199"/>
      <c r="K146" s="203"/>
      <c r="L146" s="193"/>
      <c r="M146" s="199"/>
      <c r="N146" s="203"/>
      <c r="O146" s="199">
        <f t="shared" si="15"/>
        <v>95963.912000000011</v>
      </c>
      <c r="P146" s="199">
        <f t="shared" si="16"/>
        <v>671591.91200000001</v>
      </c>
    </row>
    <row r="147" spans="1:17" hidden="1" x14ac:dyDescent="0.15">
      <c r="A147" s="193"/>
      <c r="B147" s="193"/>
      <c r="C147" s="199"/>
      <c r="D147" s="204"/>
      <c r="E147" s="193"/>
      <c r="F147" s="217"/>
      <c r="G147" s="198"/>
      <c r="H147" s="199"/>
      <c r="I147" s="204"/>
      <c r="J147" s="199"/>
      <c r="K147" s="193"/>
      <c r="L147" s="193"/>
      <c r="M147" s="199"/>
      <c r="N147" s="203"/>
      <c r="O147" s="199">
        <f t="shared" si="15"/>
        <v>95963.912000000011</v>
      </c>
      <c r="P147" s="199">
        <f t="shared" si="16"/>
        <v>671591.91200000001</v>
      </c>
    </row>
    <row r="148" spans="1:17" hidden="1" x14ac:dyDescent="0.15">
      <c r="A148" s="193"/>
      <c r="B148" s="193"/>
      <c r="C148" s="199"/>
      <c r="D148" s="204"/>
      <c r="E148" s="193"/>
      <c r="F148" s="217"/>
      <c r="G148" s="198"/>
      <c r="H148" s="199"/>
      <c r="I148" s="204"/>
      <c r="J148" s="199"/>
      <c r="K148" s="193"/>
      <c r="L148" s="193"/>
      <c r="M148" s="199"/>
      <c r="N148" s="203"/>
      <c r="O148" s="199">
        <f t="shared" si="15"/>
        <v>95963.912000000011</v>
      </c>
      <c r="P148" s="199">
        <f t="shared" si="16"/>
        <v>671591.91200000001</v>
      </c>
    </row>
    <row r="149" spans="1:17" hidden="1" x14ac:dyDescent="0.15">
      <c r="A149" s="193"/>
      <c r="B149" s="193"/>
      <c r="C149" s="199"/>
      <c r="D149" s="204"/>
      <c r="E149" s="193"/>
      <c r="F149" s="203"/>
      <c r="G149" s="218"/>
      <c r="H149" s="199"/>
      <c r="I149" s="204"/>
      <c r="J149" s="199"/>
      <c r="K149" s="203"/>
      <c r="L149" s="193"/>
      <c r="M149" s="199"/>
      <c r="N149" s="203"/>
      <c r="O149" s="199">
        <f t="shared" si="15"/>
        <v>95963.912000000011</v>
      </c>
      <c r="P149" s="199">
        <f t="shared" si="16"/>
        <v>671591.91200000001</v>
      </c>
    </row>
    <row r="150" spans="1:17" hidden="1" x14ac:dyDescent="0.15">
      <c r="A150" s="193"/>
      <c r="B150" s="193"/>
      <c r="C150" s="199"/>
      <c r="D150" s="204"/>
      <c r="E150" s="193"/>
      <c r="F150" s="203"/>
      <c r="G150" s="219"/>
      <c r="H150" s="199"/>
      <c r="I150" s="204"/>
      <c r="J150" s="199"/>
      <c r="K150" s="193"/>
      <c r="L150" s="193"/>
      <c r="M150" s="199"/>
      <c r="N150" s="203"/>
      <c r="O150" s="199">
        <f t="shared" si="15"/>
        <v>95963.912000000011</v>
      </c>
      <c r="P150" s="199">
        <f t="shared" si="16"/>
        <v>671591.91200000001</v>
      </c>
    </row>
    <row r="151" spans="1:17" hidden="1" x14ac:dyDescent="0.15">
      <c r="A151" s="193"/>
      <c r="B151" s="193"/>
      <c r="C151" s="199"/>
      <c r="D151" s="204"/>
      <c r="E151" s="193"/>
      <c r="F151" s="203"/>
      <c r="G151" s="219"/>
      <c r="H151" s="199"/>
      <c r="I151" s="204"/>
      <c r="J151" s="199"/>
      <c r="K151" s="203"/>
      <c r="L151" s="193"/>
      <c r="M151" s="199"/>
      <c r="N151" s="203"/>
      <c r="O151" s="199">
        <f t="shared" si="15"/>
        <v>95963.912000000011</v>
      </c>
      <c r="P151" s="199">
        <f t="shared" si="16"/>
        <v>671591.91200000001</v>
      </c>
    </row>
    <row r="152" spans="1:17" hidden="1" x14ac:dyDescent="0.15">
      <c r="A152" s="193"/>
      <c r="B152" s="193"/>
      <c r="C152" s="199"/>
      <c r="D152" s="204"/>
      <c r="E152" s="193"/>
      <c r="F152" s="203"/>
      <c r="G152" s="219"/>
      <c r="H152" s="199"/>
      <c r="I152" s="204"/>
      <c r="J152" s="199"/>
      <c r="K152" s="193"/>
      <c r="L152" s="193"/>
      <c r="M152" s="199"/>
      <c r="N152" s="203"/>
      <c r="O152" s="199">
        <f t="shared" si="15"/>
        <v>95963.912000000011</v>
      </c>
      <c r="P152" s="199">
        <f t="shared" si="16"/>
        <v>671591.91200000001</v>
      </c>
    </row>
    <row r="153" spans="1:17" hidden="1" x14ac:dyDescent="0.15">
      <c r="A153" s="193"/>
      <c r="B153" s="193"/>
      <c r="C153" s="199"/>
      <c r="D153" s="204"/>
      <c r="E153" s="193"/>
      <c r="F153" s="193"/>
      <c r="G153" s="198"/>
      <c r="H153" s="199"/>
      <c r="I153" s="204"/>
      <c r="J153" s="199"/>
      <c r="K153" s="193"/>
      <c r="L153" s="193"/>
      <c r="M153" s="199"/>
      <c r="N153" s="203"/>
      <c r="O153" s="199">
        <f t="shared" si="15"/>
        <v>95963.912000000011</v>
      </c>
      <c r="P153" s="199">
        <f t="shared" si="16"/>
        <v>671591.91200000001</v>
      </c>
    </row>
    <row r="154" spans="1:17" hidden="1" x14ac:dyDescent="0.15">
      <c r="A154" s="193"/>
      <c r="B154" s="193"/>
      <c r="C154" s="199"/>
      <c r="D154" s="204"/>
      <c r="E154" s="193"/>
      <c r="F154" s="203"/>
      <c r="G154" s="219"/>
      <c r="H154" s="199"/>
      <c r="I154" s="204"/>
      <c r="J154" s="199"/>
      <c r="K154" s="193"/>
      <c r="L154" s="193"/>
      <c r="M154" s="199"/>
      <c r="N154" s="193"/>
      <c r="O154" s="199">
        <f t="shared" si="15"/>
        <v>95963.912000000011</v>
      </c>
      <c r="P154" s="199">
        <f t="shared" si="16"/>
        <v>671591.91200000001</v>
      </c>
    </row>
    <row r="155" spans="1:17" hidden="1" x14ac:dyDescent="0.15">
      <c r="A155" s="193"/>
      <c r="B155" s="193"/>
      <c r="C155" s="199"/>
      <c r="D155" s="204"/>
      <c r="E155" s="193"/>
      <c r="F155" s="203"/>
      <c r="G155" s="219"/>
      <c r="H155" s="199"/>
      <c r="I155" s="204"/>
      <c r="J155" s="199"/>
      <c r="K155" s="193"/>
      <c r="L155" s="193"/>
      <c r="M155" s="199"/>
      <c r="N155" s="193"/>
      <c r="O155" s="199">
        <f t="shared" si="15"/>
        <v>95963.912000000011</v>
      </c>
      <c r="P155" s="199">
        <f t="shared" si="16"/>
        <v>671591.91200000001</v>
      </c>
    </row>
    <row r="156" spans="1:17" hidden="1" x14ac:dyDescent="0.15">
      <c r="A156" s="193"/>
      <c r="B156" s="193"/>
      <c r="C156" s="199"/>
      <c r="D156" s="204"/>
      <c r="E156" s="193"/>
      <c r="F156" s="203"/>
      <c r="G156" s="219"/>
      <c r="H156" s="199"/>
      <c r="I156" s="204"/>
      <c r="J156" s="199"/>
      <c r="K156" s="193"/>
      <c r="L156" s="193"/>
      <c r="M156" s="199"/>
      <c r="N156" s="193"/>
      <c r="O156" s="199">
        <f t="shared" si="15"/>
        <v>95963.912000000011</v>
      </c>
      <c r="P156" s="199">
        <f t="shared" si="16"/>
        <v>671591.91200000001</v>
      </c>
    </row>
    <row r="157" spans="1:17" hidden="1" x14ac:dyDescent="0.15">
      <c r="A157" s="193"/>
      <c r="B157" s="193"/>
      <c r="C157" s="199"/>
      <c r="D157" s="204"/>
      <c r="E157" s="193"/>
      <c r="F157" s="193"/>
      <c r="G157" s="210"/>
      <c r="H157" s="199"/>
      <c r="I157" s="204"/>
      <c r="J157" s="199"/>
      <c r="K157" s="193"/>
      <c r="L157" s="193"/>
      <c r="M157" s="199"/>
      <c r="N157" s="193"/>
      <c r="O157" s="199">
        <f t="shared" si="15"/>
        <v>95963.912000000011</v>
      </c>
      <c r="P157" s="199">
        <f t="shared" si="16"/>
        <v>671591.91200000001</v>
      </c>
    </row>
    <row r="158" spans="1:17" x14ac:dyDescent="0.15">
      <c r="A158" s="220"/>
      <c r="B158" s="220"/>
      <c r="C158" s="221"/>
      <c r="D158" s="222"/>
      <c r="E158" s="220"/>
      <c r="F158" s="220"/>
      <c r="G158" s="223"/>
      <c r="H158" s="221"/>
      <c r="I158" s="222"/>
      <c r="J158" s="221"/>
      <c r="K158" s="220"/>
      <c r="L158" s="220"/>
      <c r="M158" s="221"/>
      <c r="N158" s="220"/>
      <c r="O158" s="199">
        <f t="shared" si="15"/>
        <v>95963.912000000011</v>
      </c>
      <c r="P158" s="199">
        <f t="shared" si="16"/>
        <v>671591.91200000001</v>
      </c>
    </row>
    <row r="159" spans="1:17" x14ac:dyDescent="0.15">
      <c r="A159" s="224"/>
      <c r="B159" s="224"/>
      <c r="C159" s="225">
        <f>SUM(C7:C145)</f>
        <v>757586.91200000001</v>
      </c>
      <c r="D159" s="224"/>
      <c r="E159" s="224"/>
      <c r="F159" s="224"/>
      <c r="G159" s="224"/>
      <c r="H159" s="225">
        <f>SUM(H7:H157)</f>
        <v>431677</v>
      </c>
      <c r="I159" s="226"/>
      <c r="J159" s="225">
        <f>SUM(J7:J157)</f>
        <v>253539</v>
      </c>
      <c r="K159" s="224"/>
      <c r="L159" s="224"/>
      <c r="M159" s="225">
        <f>SUM(M9:M157)</f>
        <v>264133</v>
      </c>
      <c r="N159" s="224"/>
      <c r="O159" s="227"/>
      <c r="P159" s="228">
        <f>C159+H159-J159-M159</f>
        <v>671591.91200000001</v>
      </c>
      <c r="Q159" s="259"/>
    </row>
    <row r="160" spans="1:17" x14ac:dyDescent="0.15">
      <c r="A160" s="230"/>
      <c r="B160" s="615"/>
      <c r="C160" s="615"/>
      <c r="D160" s="615"/>
      <c r="E160" s="231"/>
      <c r="F160" s="624"/>
      <c r="G160" s="624"/>
      <c r="H160" s="232"/>
      <c r="I160" s="233"/>
      <c r="J160" s="234"/>
      <c r="K160" s="272"/>
      <c r="L160" s="235" t="s">
        <v>200</v>
      </c>
      <c r="M160" s="236">
        <f>+M159+J159</f>
        <v>517672</v>
      </c>
      <c r="N160" s="235"/>
      <c r="O160" s="237">
        <f>+O158</f>
        <v>95963.912000000011</v>
      </c>
      <c r="P160" s="264" t="s">
        <v>240</v>
      </c>
      <c r="Q160" s="259"/>
    </row>
    <row r="161" spans="1:17" x14ac:dyDescent="0.15">
      <c r="A161" s="241" t="s">
        <v>190</v>
      </c>
      <c r="B161" s="271" t="s">
        <v>248</v>
      </c>
      <c r="C161" s="271"/>
      <c r="D161" s="271"/>
      <c r="E161" s="231" t="s">
        <v>67</v>
      </c>
      <c r="F161" s="624">
        <v>34073168.82</v>
      </c>
      <c r="G161" s="624"/>
      <c r="H161" s="232" t="s">
        <v>98</v>
      </c>
      <c r="I161" s="233">
        <v>40070</v>
      </c>
      <c r="J161" s="234" t="s">
        <v>199</v>
      </c>
      <c r="K161" s="273">
        <f>+M10</f>
        <v>36586</v>
      </c>
      <c r="L161" s="235"/>
      <c r="M161" s="236"/>
      <c r="N161" s="235"/>
      <c r="O161" s="237">
        <v>143951</v>
      </c>
      <c r="P161" s="264" t="s">
        <v>241</v>
      </c>
    </row>
    <row r="162" spans="1:17" x14ac:dyDescent="0.15">
      <c r="A162" s="241" t="s">
        <v>191</v>
      </c>
      <c r="B162" s="271" t="s">
        <v>284</v>
      </c>
      <c r="C162" s="271"/>
      <c r="D162" s="271"/>
      <c r="E162" s="231" t="s">
        <v>67</v>
      </c>
      <c r="F162" s="624">
        <v>45104252.060000002</v>
      </c>
      <c r="G162" s="624"/>
      <c r="H162" s="232" t="s">
        <v>98</v>
      </c>
      <c r="I162" s="233">
        <v>40091</v>
      </c>
      <c r="J162" s="234" t="s">
        <v>199</v>
      </c>
      <c r="K162" s="273">
        <f>SUM(M12:M14)</f>
        <v>121081</v>
      </c>
      <c r="L162" s="235"/>
      <c r="M162" s="236"/>
      <c r="N162" s="235"/>
      <c r="O162" s="237">
        <v>143996</v>
      </c>
      <c r="P162" s="238" t="s">
        <v>280</v>
      </c>
    </row>
    <row r="163" spans="1:17" x14ac:dyDescent="0.15">
      <c r="A163" s="241" t="s">
        <v>239</v>
      </c>
      <c r="B163" s="271" t="s">
        <v>285</v>
      </c>
      <c r="C163" s="271"/>
      <c r="D163" s="271"/>
      <c r="E163" s="231" t="s">
        <v>67</v>
      </c>
      <c r="F163" s="624">
        <v>6652963.3099999996</v>
      </c>
      <c r="G163" s="624"/>
      <c r="H163" s="232" t="s">
        <v>98</v>
      </c>
      <c r="I163" s="233">
        <v>40112</v>
      </c>
      <c r="J163" s="234" t="s">
        <v>199</v>
      </c>
      <c r="K163" s="273">
        <f>SUM(M26:M37)</f>
        <v>90485</v>
      </c>
      <c r="L163" s="235"/>
      <c r="M163" s="236"/>
      <c r="N163" s="235"/>
      <c r="O163" s="237">
        <v>143916</v>
      </c>
      <c r="P163" s="238" t="s">
        <v>281</v>
      </c>
    </row>
    <row r="164" spans="1:17" x14ac:dyDescent="0.15">
      <c r="A164" s="241" t="s">
        <v>240</v>
      </c>
      <c r="B164" s="271" t="s">
        <v>286</v>
      </c>
      <c r="C164" s="271"/>
      <c r="D164" s="271"/>
      <c r="E164" s="231" t="s">
        <v>67</v>
      </c>
      <c r="F164" s="624">
        <v>14882102.210000001</v>
      </c>
      <c r="G164" s="624"/>
      <c r="H164" s="232" t="s">
        <v>98</v>
      </c>
      <c r="I164" s="233">
        <v>40119</v>
      </c>
      <c r="J164" s="234" t="s">
        <v>199</v>
      </c>
      <c r="K164" s="273">
        <f>SUM(M38:M43)</f>
        <v>15981</v>
      </c>
      <c r="L164" s="235"/>
      <c r="M164" s="236"/>
      <c r="N164" s="235"/>
      <c r="O164" s="237">
        <v>143765</v>
      </c>
      <c r="P164" s="238" t="s">
        <v>282</v>
      </c>
    </row>
    <row r="165" spans="1:17" hidden="1" x14ac:dyDescent="0.15">
      <c r="A165" s="241"/>
      <c r="B165" s="271"/>
      <c r="C165" s="271"/>
      <c r="D165" s="271"/>
      <c r="E165" s="231"/>
      <c r="F165" s="624"/>
      <c r="G165" s="624"/>
      <c r="H165" s="232"/>
      <c r="I165" s="233"/>
      <c r="J165" s="234"/>
      <c r="K165" s="273"/>
      <c r="L165" s="235"/>
      <c r="M165" s="236"/>
      <c r="N165" s="235"/>
      <c r="O165" s="237"/>
      <c r="P165" s="238"/>
    </row>
    <row r="166" spans="1:17" hidden="1" x14ac:dyDescent="0.15">
      <c r="A166" s="241"/>
      <c r="B166" s="271"/>
      <c r="C166" s="271"/>
      <c r="D166" s="271"/>
      <c r="E166" s="231"/>
      <c r="F166" s="624"/>
      <c r="G166" s="624"/>
      <c r="H166" s="232"/>
      <c r="I166" s="233"/>
      <c r="J166" s="234"/>
      <c r="K166" s="272"/>
      <c r="L166" s="235"/>
      <c r="M166" s="236"/>
      <c r="N166" s="235"/>
      <c r="O166" s="237"/>
      <c r="P166" s="238"/>
    </row>
    <row r="167" spans="1:17" hidden="1" x14ac:dyDescent="0.15">
      <c r="A167" s="243"/>
      <c r="B167" s="271"/>
      <c r="C167" s="271"/>
      <c r="D167" s="271"/>
      <c r="E167" s="231"/>
      <c r="F167" s="624"/>
      <c r="G167" s="624"/>
      <c r="H167" s="232"/>
      <c r="I167" s="233"/>
      <c r="J167" s="234"/>
      <c r="K167" s="272"/>
      <c r="L167" s="235"/>
      <c r="M167" s="236"/>
      <c r="N167" s="235"/>
      <c r="O167" s="237"/>
      <c r="P167" s="238"/>
    </row>
    <row r="168" spans="1:17" hidden="1" x14ac:dyDescent="0.15">
      <c r="A168" s="230"/>
      <c r="B168" s="271"/>
      <c r="C168" s="271"/>
      <c r="D168" s="271"/>
      <c r="E168" s="231"/>
      <c r="F168" s="624"/>
      <c r="G168" s="624"/>
      <c r="H168" s="232"/>
      <c r="I168" s="233"/>
      <c r="J168" s="234"/>
      <c r="K168" s="272"/>
      <c r="L168" s="235"/>
      <c r="M168" s="236"/>
      <c r="N168" s="235"/>
      <c r="O168" s="237"/>
      <c r="P168" s="237"/>
    </row>
    <row r="169" spans="1:17" ht="12" thickBot="1" x14ac:dyDescent="0.2">
      <c r="A169" s="241"/>
      <c r="B169" s="271"/>
      <c r="C169" s="271"/>
      <c r="D169" s="271"/>
      <c r="E169" s="231"/>
      <c r="F169" s="624"/>
      <c r="G169" s="624"/>
      <c r="H169" s="232"/>
      <c r="I169" s="233"/>
      <c r="J169" s="232" t="s">
        <v>18</v>
      </c>
      <c r="K169" s="274">
        <f>SUM(K161:K168)</f>
        <v>264133</v>
      </c>
      <c r="L169" s="235"/>
      <c r="M169" s="236"/>
      <c r="N169" s="266">
        <f>+P159-P169</f>
        <v>0</v>
      </c>
      <c r="O169" s="228" t="s">
        <v>56</v>
      </c>
      <c r="P169" s="242">
        <f>SUM(O160:O166)</f>
        <v>671591.91200000001</v>
      </c>
      <c r="Q169" s="259"/>
    </row>
    <row r="170" spans="1:17" ht="12" thickTop="1" x14ac:dyDescent="0.15">
      <c r="A170" s="243"/>
      <c r="B170" s="625"/>
      <c r="C170" s="625"/>
      <c r="D170" s="625"/>
      <c r="E170" s="231"/>
      <c r="F170" s="624"/>
      <c r="G170" s="624"/>
      <c r="H170" s="232"/>
      <c r="I170" s="233"/>
      <c r="J170" s="234"/>
      <c r="K170" s="235"/>
      <c r="L170" s="235"/>
      <c r="M170" s="236"/>
      <c r="N170" s="235"/>
      <c r="O170" s="236"/>
      <c r="P170" s="265"/>
    </row>
    <row r="171" spans="1:17" x14ac:dyDescent="0.15">
      <c r="A171" s="243"/>
      <c r="B171" s="625"/>
      <c r="C171" s="625"/>
      <c r="D171" s="625"/>
      <c r="E171" s="231"/>
      <c r="F171" s="624"/>
      <c r="G171" s="624"/>
      <c r="H171" s="232"/>
      <c r="I171" s="233"/>
      <c r="J171" s="234"/>
      <c r="K171" s="235"/>
      <c r="L171" s="235"/>
      <c r="M171" s="236"/>
      <c r="N171" s="235"/>
      <c r="O171" s="245"/>
      <c r="P171" s="246"/>
    </row>
    <row r="172" spans="1:17" x14ac:dyDescent="0.15">
      <c r="A172" s="247"/>
      <c r="B172" s="248"/>
      <c r="C172" s="234"/>
      <c r="D172" s="243"/>
      <c r="E172" s="243"/>
      <c r="F172" s="247"/>
      <c r="G172" s="243"/>
      <c r="H172" s="234"/>
      <c r="I172" s="243"/>
      <c r="J172" s="234"/>
      <c r="K172" s="235"/>
      <c r="L172" s="235"/>
      <c r="M172" s="236"/>
      <c r="N172" s="235"/>
      <c r="O172" s="245"/>
      <c r="P172" s="246"/>
    </row>
    <row r="173" spans="1:17" x14ac:dyDescent="0.15">
      <c r="A173" s="249"/>
      <c r="B173" s="250"/>
      <c r="C173" s="186"/>
      <c r="D173" s="251"/>
      <c r="E173" s="251"/>
      <c r="F173" s="183"/>
      <c r="G173" s="251"/>
      <c r="H173" s="186"/>
      <c r="I173" s="251"/>
      <c r="J173" s="186"/>
      <c r="K173" s="252"/>
      <c r="L173" s="252"/>
      <c r="M173" s="253"/>
      <c r="N173" s="252"/>
      <c r="O173" s="236"/>
      <c r="P173" s="235"/>
    </row>
    <row r="174" spans="1:17" x14ac:dyDescent="0.15">
      <c r="A174" s="249"/>
      <c r="B174" s="250"/>
      <c r="C174" s="186"/>
      <c r="D174" s="251"/>
      <c r="E174" s="251"/>
      <c r="F174" s="183"/>
      <c r="G174" s="251"/>
      <c r="H174" s="186"/>
      <c r="I174" s="251"/>
      <c r="J174" s="253"/>
      <c r="K174" s="252"/>
      <c r="L174" s="252"/>
      <c r="M174" s="253"/>
      <c r="N174" s="252"/>
      <c r="P174" s="235"/>
    </row>
    <row r="175" spans="1:17" x14ac:dyDescent="0.15">
      <c r="A175" s="249"/>
      <c r="B175" s="250"/>
      <c r="C175" s="186"/>
      <c r="D175" s="251"/>
      <c r="E175" s="251"/>
      <c r="F175" s="183"/>
      <c r="G175" s="251"/>
      <c r="H175" s="186"/>
      <c r="I175" s="251"/>
      <c r="J175" s="253"/>
      <c r="K175" s="252"/>
      <c r="L175" s="254"/>
      <c r="M175" s="255"/>
      <c r="N175" s="254"/>
      <c r="O175" s="253"/>
      <c r="P175" s="235"/>
    </row>
    <row r="176" spans="1:17" x14ac:dyDescent="0.15">
      <c r="A176" s="181"/>
      <c r="B176" s="250"/>
      <c r="C176" s="186"/>
      <c r="D176" s="251"/>
      <c r="E176" s="251"/>
      <c r="F176" s="183"/>
      <c r="G176" s="251"/>
      <c r="H176" s="186"/>
      <c r="I176" s="251"/>
      <c r="J176" s="253"/>
      <c r="K176" s="252"/>
      <c r="L176" s="254"/>
      <c r="M176" s="255"/>
      <c r="N176" s="254"/>
      <c r="O176" s="256"/>
      <c r="P176" s="252"/>
    </row>
    <row r="177" spans="1:16" x14ac:dyDescent="0.15">
      <c r="A177" s="183"/>
      <c r="B177" s="250"/>
      <c r="C177" s="186"/>
      <c r="D177" s="251"/>
      <c r="E177" s="251"/>
      <c r="F177" s="183"/>
      <c r="G177" s="251"/>
      <c r="H177" s="186"/>
      <c r="I177" s="251"/>
      <c r="J177" s="253"/>
      <c r="K177" s="252"/>
      <c r="L177" s="254"/>
      <c r="M177" s="255"/>
      <c r="N177" s="257"/>
      <c r="O177" s="256"/>
      <c r="P177" s="252"/>
    </row>
    <row r="178" spans="1:16" x14ac:dyDescent="0.15">
      <c r="A178" s="252"/>
      <c r="B178" s="250"/>
      <c r="C178" s="186"/>
      <c r="D178" s="251"/>
      <c r="E178" s="251"/>
      <c r="F178" s="183"/>
      <c r="G178" s="251"/>
      <c r="H178" s="186"/>
      <c r="I178" s="251"/>
      <c r="J178" s="186"/>
      <c r="K178" s="252"/>
      <c r="L178" s="254"/>
      <c r="M178" s="255"/>
      <c r="N178" s="257"/>
      <c r="P178" s="255"/>
    </row>
    <row r="179" spans="1:16" x14ac:dyDescent="0.15">
      <c r="A179" s="235"/>
      <c r="B179" s="250"/>
      <c r="C179" s="186"/>
      <c r="D179" s="251"/>
      <c r="E179" s="251"/>
      <c r="F179" s="183"/>
      <c r="G179" s="251"/>
      <c r="H179" s="186"/>
      <c r="I179" s="251"/>
      <c r="J179" s="186"/>
      <c r="K179" s="183"/>
      <c r="N179" s="258"/>
    </row>
  </sheetData>
  <mergeCells count="21">
    <mergeCell ref="B171:D171"/>
    <mergeCell ref="F171:G171"/>
    <mergeCell ref="F165:G165"/>
    <mergeCell ref="F166:G166"/>
    <mergeCell ref="F167:G167"/>
    <mergeCell ref="F168:G168"/>
    <mergeCell ref="F169:G169"/>
    <mergeCell ref="B170:D170"/>
    <mergeCell ref="F170:G170"/>
    <mergeCell ref="F164:G164"/>
    <mergeCell ref="J3:L3"/>
    <mergeCell ref="A4:C4"/>
    <mergeCell ref="D4:H4"/>
    <mergeCell ref="I4:N4"/>
    <mergeCell ref="J5:K5"/>
    <mergeCell ref="L5:N5"/>
    <mergeCell ref="B160:D160"/>
    <mergeCell ref="F160:G160"/>
    <mergeCell ref="F161:G161"/>
    <mergeCell ref="F162:G162"/>
    <mergeCell ref="F163:G163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Q174"/>
  <sheetViews>
    <sheetView topLeftCell="G1" zoomScale="115" zoomScaleNormal="115" workbookViewId="0">
      <pane ySplit="6" topLeftCell="A7" activePane="bottomLeft" state="frozen"/>
      <selection pane="bottomLeft" activeCell="A7" sqref="A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9.7109375" style="182" bestFit="1" customWidth="1"/>
    <col min="12" max="12" width="12.7109375" style="181" customWidth="1"/>
    <col min="13" max="13" width="9.140625" style="180" bestFit="1" customWidth="1"/>
    <col min="14" max="14" width="9.7109375" style="182" bestFit="1" customWidth="1"/>
    <col min="15" max="15" width="10.5703125" style="180" bestFit="1" customWidth="1"/>
    <col min="16" max="16" width="13.85546875" style="180" bestFit="1" customWidth="1"/>
    <col min="17" max="17" width="8.28515625" style="182" bestFit="1" customWidth="1"/>
    <col min="18" max="16384" width="18.5703125" style="182"/>
  </cols>
  <sheetData>
    <row r="1" spans="1:17" x14ac:dyDescent="0.15">
      <c r="A1" s="178" t="s">
        <v>206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196</v>
      </c>
      <c r="B7" s="263"/>
      <c r="C7" s="195">
        <v>60246.912000000011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C7+H10+H17</f>
        <v>60246.912000000011</v>
      </c>
      <c r="P7" s="195">
        <f>+C154</f>
        <v>706927.91200000001</v>
      </c>
    </row>
    <row r="8" spans="1:17" x14ac:dyDescent="0.15">
      <c r="A8" s="193" t="s">
        <v>197</v>
      </c>
      <c r="B8" s="193"/>
      <c r="C8" s="199">
        <v>143667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60246.912000000011</v>
      </c>
      <c r="P8" s="199">
        <f t="shared" ref="P8:P9" si="0">P7+H8-J8-M8</f>
        <v>706927.91200000001</v>
      </c>
    </row>
    <row r="9" spans="1:17" x14ac:dyDescent="0.15">
      <c r="A9" s="193" t="s">
        <v>198</v>
      </c>
      <c r="B9" s="193"/>
      <c r="C9" s="199">
        <v>143553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" si="1">+O8-J9-M9</f>
        <v>60246.912000000011</v>
      </c>
      <c r="P9" s="199">
        <f t="shared" si="0"/>
        <v>706927.91200000001</v>
      </c>
    </row>
    <row r="10" spans="1:17" x14ac:dyDescent="0.15">
      <c r="A10" s="193" t="s">
        <v>189</v>
      </c>
      <c r="B10" s="193"/>
      <c r="C10" s="199">
        <v>107803</v>
      </c>
      <c r="D10" s="200"/>
      <c r="E10" s="193"/>
      <c r="F10" s="203"/>
      <c r="G10" s="193"/>
      <c r="H10" s="199"/>
      <c r="I10" s="204" t="s">
        <v>207</v>
      </c>
      <c r="J10" s="199">
        <v>4011</v>
      </c>
      <c r="K10" s="205" t="s">
        <v>196</v>
      </c>
      <c r="L10" s="193"/>
      <c r="M10" s="199"/>
      <c r="N10" s="205"/>
      <c r="O10" s="199">
        <f t="shared" ref="O10" si="2">+O9-J10-M10</f>
        <v>56235.912000000011</v>
      </c>
      <c r="P10" s="199">
        <f t="shared" ref="P10" si="3">P9+H10-J10-M10</f>
        <v>702916.91200000001</v>
      </c>
    </row>
    <row r="11" spans="1:17" x14ac:dyDescent="0.15">
      <c r="A11" s="193" t="s">
        <v>190</v>
      </c>
      <c r="B11" s="193"/>
      <c r="C11" s="199">
        <v>107816</v>
      </c>
      <c r="D11" s="200" t="s">
        <v>208</v>
      </c>
      <c r="E11" s="193" t="s">
        <v>54</v>
      </c>
      <c r="F11" s="203" t="s">
        <v>238</v>
      </c>
      <c r="G11" s="193"/>
      <c r="H11" s="199">
        <v>143958</v>
      </c>
      <c r="I11" s="200" t="s">
        <v>208</v>
      </c>
      <c r="J11" s="199">
        <v>5920</v>
      </c>
      <c r="K11" s="205" t="s">
        <v>196</v>
      </c>
      <c r="L11" s="193" t="s">
        <v>242</v>
      </c>
      <c r="M11" s="199">
        <v>6262</v>
      </c>
      <c r="N11" s="205" t="s">
        <v>196</v>
      </c>
      <c r="O11" s="199">
        <f t="shared" ref="O11:O40" si="4">+O10-J11-M11</f>
        <v>44053.912000000011</v>
      </c>
      <c r="P11" s="199">
        <f t="shared" ref="P11:P40" si="5">P10+H11-J11-M11</f>
        <v>834692.91200000001</v>
      </c>
      <c r="Q11" s="259"/>
    </row>
    <row r="12" spans="1:17" x14ac:dyDescent="0.15">
      <c r="A12" s="193" t="s">
        <v>191</v>
      </c>
      <c r="B12" s="193"/>
      <c r="C12" s="199">
        <v>143842</v>
      </c>
      <c r="D12" s="200"/>
      <c r="E12" s="193"/>
      <c r="F12" s="203"/>
      <c r="G12" s="193"/>
      <c r="H12" s="199"/>
      <c r="I12" s="200" t="s">
        <v>209</v>
      </c>
      <c r="J12" s="199">
        <v>6221</v>
      </c>
      <c r="K12" s="205" t="s">
        <v>196</v>
      </c>
      <c r="L12" s="193"/>
      <c r="M12" s="199"/>
      <c r="N12" s="205"/>
      <c r="O12" s="199">
        <f t="shared" si="4"/>
        <v>37832.912000000011</v>
      </c>
      <c r="P12" s="199">
        <f t="shared" si="5"/>
        <v>828471.91200000001</v>
      </c>
    </row>
    <row r="13" spans="1:17" x14ac:dyDescent="0.15">
      <c r="A13" s="193"/>
      <c r="B13" s="198"/>
      <c r="C13" s="199"/>
      <c r="D13" s="200"/>
      <c r="E13" s="193"/>
      <c r="F13" s="203"/>
      <c r="G13" s="198"/>
      <c r="H13" s="199"/>
      <c r="I13" s="204" t="s">
        <v>210</v>
      </c>
      <c r="J13" s="199">
        <v>7322</v>
      </c>
      <c r="K13" s="205" t="s">
        <v>196</v>
      </c>
      <c r="L13" s="193"/>
      <c r="M13" s="199"/>
      <c r="N13" s="205"/>
      <c r="O13" s="199">
        <f t="shared" si="4"/>
        <v>30510.912000000011</v>
      </c>
      <c r="P13" s="199">
        <f t="shared" si="5"/>
        <v>821149.91200000001</v>
      </c>
    </row>
    <row r="14" spans="1:17" x14ac:dyDescent="0.15">
      <c r="A14" s="193"/>
      <c r="B14" s="198"/>
      <c r="C14" s="199"/>
      <c r="D14" s="204"/>
      <c r="E14" s="193"/>
      <c r="F14" s="205"/>
      <c r="G14" s="198"/>
      <c r="H14" s="199"/>
      <c r="I14" s="200" t="s">
        <v>211</v>
      </c>
      <c r="J14" s="199">
        <v>3494</v>
      </c>
      <c r="K14" s="205" t="s">
        <v>196</v>
      </c>
      <c r="L14" s="193"/>
      <c r="M14" s="199"/>
      <c r="N14" s="207"/>
      <c r="O14" s="199">
        <f t="shared" si="4"/>
        <v>27016.912000000011</v>
      </c>
      <c r="P14" s="199">
        <f t="shared" si="5"/>
        <v>817655.91200000001</v>
      </c>
      <c r="Q14" s="259">
        <f>SUM(J10:J14)+Q15</f>
        <v>60247</v>
      </c>
    </row>
    <row r="15" spans="1:17" x14ac:dyDescent="0.15">
      <c r="A15" s="193"/>
      <c r="B15" s="198"/>
      <c r="C15" s="199"/>
      <c r="D15" s="204"/>
      <c r="E15" s="203"/>
      <c r="F15" s="205"/>
      <c r="G15" s="198"/>
      <c r="H15" s="199"/>
      <c r="I15" s="200" t="s">
        <v>212</v>
      </c>
      <c r="J15" s="199"/>
      <c r="K15" s="205"/>
      <c r="L15" s="193" t="s">
        <v>242</v>
      </c>
      <c r="M15" s="199">
        <v>27017</v>
      </c>
      <c r="N15" s="207" t="s">
        <v>196</v>
      </c>
      <c r="O15" s="199">
        <f t="shared" ref="O15" si="6">+O14-J15-M15</f>
        <v>-8.7999999988824129E-2</v>
      </c>
      <c r="P15" s="199">
        <f t="shared" ref="P15:P16" si="7">P14+H15-J15-M15</f>
        <v>790638.91200000001</v>
      </c>
      <c r="Q15" s="259">
        <f>SUM(M11:M15)</f>
        <v>33279</v>
      </c>
    </row>
    <row r="16" spans="1:17" x14ac:dyDescent="0.15">
      <c r="A16" s="193"/>
      <c r="B16" s="198"/>
      <c r="C16" s="199"/>
      <c r="D16" s="204"/>
      <c r="E16" s="203"/>
      <c r="F16" s="205"/>
      <c r="G16" s="198"/>
      <c r="H16" s="199"/>
      <c r="I16" s="200" t="s">
        <v>212</v>
      </c>
      <c r="J16" s="199">
        <v>5856</v>
      </c>
      <c r="K16" s="205" t="s">
        <v>197</v>
      </c>
      <c r="L16" s="193" t="s">
        <v>242</v>
      </c>
      <c r="M16" s="199">
        <v>2761</v>
      </c>
      <c r="N16" s="207" t="s">
        <v>197</v>
      </c>
      <c r="O16" s="199">
        <f>C8+O15-J16-M16</f>
        <v>135049.91200000001</v>
      </c>
      <c r="P16" s="199">
        <f t="shared" si="7"/>
        <v>782021.91200000001</v>
      </c>
      <c r="Q16" s="259"/>
    </row>
    <row r="17" spans="1:17" x14ac:dyDescent="0.15">
      <c r="A17" s="193"/>
      <c r="B17" s="198"/>
      <c r="C17" s="199"/>
      <c r="D17" s="200" t="s">
        <v>243</v>
      </c>
      <c r="E17" s="193"/>
      <c r="F17" s="203"/>
      <c r="G17" s="193"/>
      <c r="H17" s="199"/>
      <c r="I17" s="200" t="s">
        <v>213</v>
      </c>
      <c r="J17" s="199">
        <v>5210</v>
      </c>
      <c r="K17" s="205" t="s">
        <v>197</v>
      </c>
      <c r="L17" s="193" t="s">
        <v>242</v>
      </c>
      <c r="M17" s="199">
        <v>23191</v>
      </c>
      <c r="N17" s="207" t="s">
        <v>197</v>
      </c>
      <c r="O17" s="199">
        <f t="shared" ref="O17:O20" si="8">+O16-J17-M17</f>
        <v>106648.91200000001</v>
      </c>
      <c r="P17" s="199">
        <f t="shared" ref="P17:P20" si="9">P16+H17-J17-M17</f>
        <v>753620.91200000001</v>
      </c>
      <c r="Q17" s="259"/>
    </row>
    <row r="18" spans="1:17" x14ac:dyDescent="0.15">
      <c r="A18" s="193"/>
      <c r="B18" s="198"/>
      <c r="C18" s="199"/>
      <c r="D18" s="200"/>
      <c r="E18" s="193"/>
      <c r="F18" s="203"/>
      <c r="G18" s="193"/>
      <c r="H18" s="199"/>
      <c r="I18" s="200" t="s">
        <v>213</v>
      </c>
      <c r="J18" s="199"/>
      <c r="K18" s="205"/>
      <c r="L18" s="193" t="s">
        <v>242</v>
      </c>
      <c r="M18" s="199">
        <v>30281</v>
      </c>
      <c r="N18" s="207" t="s">
        <v>197</v>
      </c>
      <c r="O18" s="199">
        <f t="shared" si="8"/>
        <v>76367.912000000011</v>
      </c>
      <c r="P18" s="199">
        <f t="shared" si="9"/>
        <v>723339.91200000001</v>
      </c>
      <c r="Q18" s="259"/>
    </row>
    <row r="19" spans="1:17" x14ac:dyDescent="0.15">
      <c r="A19" s="193"/>
      <c r="B19" s="198"/>
      <c r="C19" s="199"/>
      <c r="D19" s="200"/>
      <c r="E19" s="193"/>
      <c r="F19" s="203"/>
      <c r="G19" s="193"/>
      <c r="H19" s="199"/>
      <c r="I19" s="200" t="s">
        <v>214</v>
      </c>
      <c r="J19" s="199">
        <v>2315</v>
      </c>
      <c r="K19" s="205" t="s">
        <v>197</v>
      </c>
      <c r="L19" s="193"/>
      <c r="M19" s="199"/>
      <c r="N19" s="205"/>
      <c r="O19" s="199">
        <f t="shared" si="8"/>
        <v>74052.912000000011</v>
      </c>
      <c r="P19" s="199">
        <f t="shared" si="9"/>
        <v>721024.91200000001</v>
      </c>
      <c r="Q19" s="259">
        <f>SUM(J16:J20)+Q20</f>
        <v>143667</v>
      </c>
    </row>
    <row r="20" spans="1:17" x14ac:dyDescent="0.15">
      <c r="A20" s="193"/>
      <c r="B20" s="198"/>
      <c r="C20" s="199"/>
      <c r="D20" s="200"/>
      <c r="E20" s="193"/>
      <c r="F20" s="205"/>
      <c r="G20" s="198"/>
      <c r="H20" s="199"/>
      <c r="I20" s="200" t="s">
        <v>215</v>
      </c>
      <c r="J20" s="199">
        <v>16470</v>
      </c>
      <c r="K20" s="205" t="s">
        <v>197</v>
      </c>
      <c r="L20" s="193" t="s">
        <v>242</v>
      </c>
      <c r="M20" s="199">
        <v>57583</v>
      </c>
      <c r="N20" s="205" t="s">
        <v>197</v>
      </c>
      <c r="O20" s="199">
        <f t="shared" si="8"/>
        <v>-8.7999999988824129E-2</v>
      </c>
      <c r="P20" s="199">
        <f t="shared" si="9"/>
        <v>646971.91200000001</v>
      </c>
      <c r="Q20" s="259">
        <f>SUM(M16:M20)</f>
        <v>113816</v>
      </c>
    </row>
    <row r="21" spans="1:17" x14ac:dyDescent="0.15">
      <c r="A21" s="193"/>
      <c r="B21" s="198"/>
      <c r="C21" s="199"/>
      <c r="D21" s="200"/>
      <c r="E21" s="193"/>
      <c r="F21" s="205"/>
      <c r="G21" s="198"/>
      <c r="H21" s="199"/>
      <c r="I21" s="200" t="s">
        <v>215</v>
      </c>
      <c r="J21" s="199">
        <v>31890</v>
      </c>
      <c r="K21" s="205" t="s">
        <v>198</v>
      </c>
      <c r="L21" s="193"/>
      <c r="M21" s="199"/>
      <c r="N21" s="205"/>
      <c r="O21" s="199">
        <f>C9+O20-J21-M21</f>
        <v>111662.91200000001</v>
      </c>
      <c r="P21" s="199">
        <f t="shared" ref="P21:P24" si="10">P20+H21-J21-M21</f>
        <v>615081.91200000001</v>
      </c>
    </row>
    <row r="22" spans="1:17" x14ac:dyDescent="0.15">
      <c r="A22" s="193"/>
      <c r="B22" s="198"/>
      <c r="C22" s="199"/>
      <c r="D22" s="200"/>
      <c r="E22" s="193"/>
      <c r="F22" s="205"/>
      <c r="G22" s="193"/>
      <c r="H22" s="199"/>
      <c r="I22" s="200" t="s">
        <v>216</v>
      </c>
      <c r="J22" s="199">
        <v>2781</v>
      </c>
      <c r="K22" s="205" t="s">
        <v>198</v>
      </c>
      <c r="L22" s="193"/>
      <c r="M22" s="199"/>
      <c r="N22" s="205"/>
      <c r="O22" s="199">
        <f t="shared" ref="O22:O24" si="11">+O21-J22-M22</f>
        <v>108881.91200000001</v>
      </c>
      <c r="P22" s="199">
        <f t="shared" si="10"/>
        <v>612300.91200000001</v>
      </c>
      <c r="Q22" s="259"/>
    </row>
    <row r="23" spans="1:17" x14ac:dyDescent="0.15">
      <c r="A23" s="193"/>
      <c r="B23" s="198"/>
      <c r="C23" s="199"/>
      <c r="D23" s="200"/>
      <c r="E23" s="193"/>
      <c r="F23" s="205"/>
      <c r="G23" s="198"/>
      <c r="H23" s="199"/>
      <c r="I23" s="200" t="s">
        <v>217</v>
      </c>
      <c r="J23" s="199">
        <v>3758</v>
      </c>
      <c r="K23" s="205" t="s">
        <v>198</v>
      </c>
      <c r="L23" s="193"/>
      <c r="M23" s="199"/>
      <c r="N23" s="205"/>
      <c r="O23" s="199">
        <f t="shared" si="11"/>
        <v>105123.91200000001</v>
      </c>
      <c r="P23" s="199">
        <f t="shared" si="10"/>
        <v>608542.91200000001</v>
      </c>
      <c r="Q23" s="259"/>
    </row>
    <row r="24" spans="1:17" x14ac:dyDescent="0.15">
      <c r="A24" s="193"/>
      <c r="B24" s="208"/>
      <c r="C24" s="199"/>
      <c r="D24" s="204"/>
      <c r="E24" s="193"/>
      <c r="F24" s="209"/>
      <c r="G24" s="198"/>
      <c r="H24" s="199"/>
      <c r="I24" s="200" t="s">
        <v>218</v>
      </c>
      <c r="J24" s="199">
        <v>4384</v>
      </c>
      <c r="K24" s="205" t="s">
        <v>198</v>
      </c>
      <c r="L24" s="193"/>
      <c r="M24" s="199"/>
      <c r="N24" s="207"/>
      <c r="O24" s="199">
        <f t="shared" si="11"/>
        <v>100739.91200000001</v>
      </c>
      <c r="P24" s="199">
        <f t="shared" si="10"/>
        <v>604158.91200000001</v>
      </c>
    </row>
    <row r="25" spans="1:17" x14ac:dyDescent="0.15">
      <c r="A25" s="193"/>
      <c r="B25" s="210"/>
      <c r="C25" s="199"/>
      <c r="D25" s="204"/>
      <c r="E25" s="203"/>
      <c r="F25" s="193"/>
      <c r="G25" s="210"/>
      <c r="H25" s="199"/>
      <c r="I25" s="200" t="s">
        <v>219</v>
      </c>
      <c r="J25" s="199">
        <v>8533</v>
      </c>
      <c r="K25" s="205" t="s">
        <v>198</v>
      </c>
      <c r="L25" s="193"/>
      <c r="M25" s="199"/>
      <c r="N25" s="207"/>
      <c r="O25" s="199">
        <f t="shared" si="4"/>
        <v>92206.912000000011</v>
      </c>
      <c r="P25" s="199">
        <f t="shared" si="5"/>
        <v>595625.91200000001</v>
      </c>
      <c r="Q25" s="259"/>
    </row>
    <row r="26" spans="1:17" x14ac:dyDescent="0.15">
      <c r="A26" s="193"/>
      <c r="B26" s="210"/>
      <c r="C26" s="199"/>
      <c r="D26" s="204"/>
      <c r="E26" s="203"/>
      <c r="F26" s="193"/>
      <c r="G26" s="210"/>
      <c r="H26" s="199"/>
      <c r="I26" s="200" t="s">
        <v>220</v>
      </c>
      <c r="J26" s="199">
        <v>6344</v>
      </c>
      <c r="K26" s="205" t="s">
        <v>198</v>
      </c>
      <c r="L26" s="193"/>
      <c r="M26" s="199"/>
      <c r="N26" s="205"/>
      <c r="O26" s="199">
        <f t="shared" si="4"/>
        <v>85862.912000000011</v>
      </c>
      <c r="P26" s="199">
        <f t="shared" si="5"/>
        <v>589281.91200000001</v>
      </c>
      <c r="Q26" s="259"/>
    </row>
    <row r="27" spans="1:17" x14ac:dyDescent="0.15">
      <c r="A27" s="193"/>
      <c r="B27" s="210"/>
      <c r="C27" s="199"/>
      <c r="D27" s="204"/>
      <c r="E27" s="203"/>
      <c r="F27" s="193"/>
      <c r="G27" s="210"/>
      <c r="H27" s="199"/>
      <c r="I27" s="200" t="s">
        <v>221</v>
      </c>
      <c r="J27" s="199">
        <v>4736</v>
      </c>
      <c r="K27" s="205" t="s">
        <v>198</v>
      </c>
      <c r="L27" s="193"/>
      <c r="M27" s="199"/>
      <c r="N27" s="205"/>
      <c r="O27" s="199">
        <f t="shared" si="4"/>
        <v>81126.912000000011</v>
      </c>
      <c r="P27" s="199">
        <f t="shared" si="5"/>
        <v>584545.91200000001</v>
      </c>
    </row>
    <row r="28" spans="1:17" x14ac:dyDescent="0.15">
      <c r="A28" s="193"/>
      <c r="B28" s="210"/>
      <c r="C28" s="199"/>
      <c r="D28" s="200" t="s">
        <v>222</v>
      </c>
      <c r="E28" s="193" t="s">
        <v>54</v>
      </c>
      <c r="F28" s="203" t="s">
        <v>239</v>
      </c>
      <c r="G28" s="210"/>
      <c r="H28" s="199">
        <v>144051</v>
      </c>
      <c r="I28" s="200" t="s">
        <v>222</v>
      </c>
      <c r="J28" s="199">
        <v>59887</v>
      </c>
      <c r="K28" s="205" t="s">
        <v>198</v>
      </c>
      <c r="L28" s="193"/>
      <c r="M28" s="199"/>
      <c r="N28" s="205"/>
      <c r="O28" s="199">
        <f t="shared" si="4"/>
        <v>21239.912000000011</v>
      </c>
      <c r="P28" s="199">
        <f t="shared" si="5"/>
        <v>668709.91200000001</v>
      </c>
    </row>
    <row r="29" spans="1:17" x14ac:dyDescent="0.15">
      <c r="A29" s="211"/>
      <c r="B29" s="211"/>
      <c r="C29" s="199"/>
      <c r="D29" s="204"/>
      <c r="E29" s="193"/>
      <c r="F29" s="212"/>
      <c r="G29" s="213"/>
      <c r="H29" s="199"/>
      <c r="I29" s="200" t="s">
        <v>223</v>
      </c>
      <c r="J29" s="199">
        <v>1786</v>
      </c>
      <c r="K29" s="205" t="s">
        <v>198</v>
      </c>
      <c r="L29" s="193"/>
      <c r="M29" s="199"/>
      <c r="N29" s="205"/>
      <c r="O29" s="199">
        <f t="shared" si="4"/>
        <v>19453.912000000011</v>
      </c>
      <c r="P29" s="199">
        <f t="shared" si="5"/>
        <v>666923.91200000001</v>
      </c>
    </row>
    <row r="30" spans="1:17" x14ac:dyDescent="0.15">
      <c r="A30" s="205"/>
      <c r="B30" s="208"/>
      <c r="C30" s="199"/>
      <c r="D30" s="200"/>
      <c r="E30" s="193"/>
      <c r="F30" s="203"/>
      <c r="G30" s="198"/>
      <c r="H30" s="199"/>
      <c r="I30" s="200" t="s">
        <v>224</v>
      </c>
      <c r="J30" s="199">
        <v>5657</v>
      </c>
      <c r="K30" s="205" t="s">
        <v>198</v>
      </c>
      <c r="L30" s="193"/>
      <c r="M30" s="199"/>
      <c r="N30" s="207"/>
      <c r="O30" s="199">
        <f t="shared" si="4"/>
        <v>13796.912000000011</v>
      </c>
      <c r="P30" s="199">
        <f t="shared" si="5"/>
        <v>661266.91200000001</v>
      </c>
    </row>
    <row r="31" spans="1:17" x14ac:dyDescent="0.15">
      <c r="A31" s="205"/>
      <c r="B31" s="208"/>
      <c r="C31" s="199"/>
      <c r="D31" s="204"/>
      <c r="E31" s="193"/>
      <c r="F31" s="193"/>
      <c r="G31" s="198"/>
      <c r="H31" s="199"/>
      <c r="I31" s="200" t="s">
        <v>225</v>
      </c>
      <c r="J31" s="199">
        <v>2959</v>
      </c>
      <c r="K31" s="205" t="s">
        <v>198</v>
      </c>
      <c r="L31" s="193"/>
      <c r="M31" s="199"/>
      <c r="N31" s="207"/>
      <c r="O31" s="199">
        <f t="shared" si="4"/>
        <v>10837.912000000011</v>
      </c>
      <c r="P31" s="199">
        <f t="shared" si="5"/>
        <v>658307.91200000001</v>
      </c>
      <c r="Q31" s="259">
        <f>SUM(J21:J32)+Q32</f>
        <v>143553</v>
      </c>
    </row>
    <row r="32" spans="1:17" x14ac:dyDescent="0.15">
      <c r="A32" s="205"/>
      <c r="B32" s="208"/>
      <c r="C32" s="199"/>
      <c r="D32" s="204"/>
      <c r="E32" s="193"/>
      <c r="F32" s="193"/>
      <c r="G32" s="198"/>
      <c r="H32" s="199"/>
      <c r="I32" s="200" t="s">
        <v>226</v>
      </c>
      <c r="J32" s="199">
        <v>2297</v>
      </c>
      <c r="K32" s="205" t="s">
        <v>198</v>
      </c>
      <c r="L32" s="193" t="s">
        <v>242</v>
      </c>
      <c r="M32" s="199">
        <v>8541</v>
      </c>
      <c r="N32" s="207" t="s">
        <v>198</v>
      </c>
      <c r="O32" s="199">
        <f t="shared" ref="O32:O38" si="12">+O31-J32-M32</f>
        <v>-8.7999999988824129E-2</v>
      </c>
      <c r="P32" s="199">
        <f t="shared" ref="P32:P38" si="13">P31+H32-J32-M32</f>
        <v>647469.91200000001</v>
      </c>
      <c r="Q32" s="259">
        <f>SUM(M32)</f>
        <v>8541</v>
      </c>
    </row>
    <row r="33" spans="1:17" x14ac:dyDescent="0.15">
      <c r="A33" s="205"/>
      <c r="B33" s="208"/>
      <c r="C33" s="199"/>
      <c r="D33" s="204"/>
      <c r="E33" s="193"/>
      <c r="F33" s="193"/>
      <c r="G33" s="198"/>
      <c r="H33" s="199"/>
      <c r="I33" s="200" t="s">
        <v>226</v>
      </c>
      <c r="J33" s="199"/>
      <c r="K33" s="205"/>
      <c r="L33" s="193" t="s">
        <v>242</v>
      </c>
      <c r="M33" s="199">
        <v>3569</v>
      </c>
      <c r="N33" s="207" t="s">
        <v>189</v>
      </c>
      <c r="O33" s="199">
        <f>C10+O32-J33-M33</f>
        <v>104233.91200000001</v>
      </c>
      <c r="P33" s="199">
        <f t="shared" si="13"/>
        <v>643900.91200000001</v>
      </c>
    </row>
    <row r="34" spans="1:17" x14ac:dyDescent="0.15">
      <c r="A34" s="205"/>
      <c r="B34" s="208"/>
      <c r="C34" s="199"/>
      <c r="D34" s="204"/>
      <c r="E34" s="193"/>
      <c r="F34" s="193"/>
      <c r="G34" s="198"/>
      <c r="H34" s="199"/>
      <c r="I34" s="200" t="s">
        <v>226</v>
      </c>
      <c r="J34" s="199"/>
      <c r="K34" s="205"/>
      <c r="L34" s="193" t="s">
        <v>242</v>
      </c>
      <c r="M34" s="199">
        <v>22372</v>
      </c>
      <c r="N34" s="207" t="s">
        <v>189</v>
      </c>
      <c r="O34" s="199">
        <f t="shared" si="12"/>
        <v>81861.912000000011</v>
      </c>
      <c r="P34" s="199">
        <f t="shared" si="13"/>
        <v>621528.91200000001</v>
      </c>
    </row>
    <row r="35" spans="1:17" x14ac:dyDescent="0.15">
      <c r="A35" s="205"/>
      <c r="B35" s="208"/>
      <c r="C35" s="199"/>
      <c r="D35" s="200" t="s">
        <v>227</v>
      </c>
      <c r="E35" s="193" t="s">
        <v>54</v>
      </c>
      <c r="F35" s="203" t="s">
        <v>240</v>
      </c>
      <c r="G35" s="193"/>
      <c r="H35" s="199">
        <v>144111</v>
      </c>
      <c r="I35" s="200" t="s">
        <v>227</v>
      </c>
      <c r="J35" s="199">
        <v>7431</v>
      </c>
      <c r="K35" s="205" t="s">
        <v>189</v>
      </c>
      <c r="L35" s="193"/>
      <c r="M35" s="199"/>
      <c r="N35" s="207"/>
      <c r="O35" s="199">
        <f t="shared" si="12"/>
        <v>74430.912000000011</v>
      </c>
      <c r="P35" s="199">
        <f t="shared" si="13"/>
        <v>758208.91200000001</v>
      </c>
    </row>
    <row r="36" spans="1:17" x14ac:dyDescent="0.15">
      <c r="A36" s="205"/>
      <c r="B36" s="208"/>
      <c r="C36" s="199"/>
      <c r="D36" s="200" t="s">
        <v>228</v>
      </c>
      <c r="E36" s="193" t="s">
        <v>54</v>
      </c>
      <c r="F36" s="203" t="s">
        <v>241</v>
      </c>
      <c r="G36" s="198"/>
      <c r="H36" s="199">
        <v>143951</v>
      </c>
      <c r="I36" s="200" t="s">
        <v>228</v>
      </c>
      <c r="J36" s="199">
        <v>6701</v>
      </c>
      <c r="K36" s="205" t="s">
        <v>189</v>
      </c>
      <c r="L36" s="193"/>
      <c r="M36" s="199"/>
      <c r="N36" s="207"/>
      <c r="O36" s="199">
        <f t="shared" si="12"/>
        <v>67729.912000000011</v>
      </c>
      <c r="P36" s="199">
        <f t="shared" si="13"/>
        <v>895458.91200000001</v>
      </c>
    </row>
    <row r="37" spans="1:17" x14ac:dyDescent="0.15">
      <c r="A37" s="193"/>
      <c r="B37" s="193"/>
      <c r="C37" s="199"/>
      <c r="D37" s="204"/>
      <c r="E37" s="193"/>
      <c r="F37" s="203"/>
      <c r="G37" s="198"/>
      <c r="H37" s="199"/>
      <c r="I37" s="200" t="s">
        <v>229</v>
      </c>
      <c r="J37" s="199">
        <v>5335</v>
      </c>
      <c r="K37" s="205" t="s">
        <v>189</v>
      </c>
      <c r="L37" s="193" t="s">
        <v>242</v>
      </c>
      <c r="M37" s="199">
        <v>29072</v>
      </c>
      <c r="N37" s="207" t="s">
        <v>189</v>
      </c>
      <c r="O37" s="199">
        <f t="shared" si="12"/>
        <v>33322.912000000011</v>
      </c>
      <c r="P37" s="199">
        <f t="shared" si="13"/>
        <v>861051.91200000001</v>
      </c>
    </row>
    <row r="38" spans="1:17" x14ac:dyDescent="0.15">
      <c r="A38" s="193"/>
      <c r="B38" s="193"/>
      <c r="C38" s="199"/>
      <c r="D38" s="204"/>
      <c r="E38" s="193"/>
      <c r="F38" s="203"/>
      <c r="G38" s="198"/>
      <c r="H38" s="199"/>
      <c r="I38" s="200" t="s">
        <v>230</v>
      </c>
      <c r="J38" s="199">
        <v>3850</v>
      </c>
      <c r="K38" s="205" t="s">
        <v>189</v>
      </c>
      <c r="L38" s="193"/>
      <c r="M38" s="199"/>
      <c r="N38" s="207"/>
      <c r="O38" s="199">
        <f t="shared" si="12"/>
        <v>29472.912000000011</v>
      </c>
      <c r="P38" s="199">
        <f t="shared" si="13"/>
        <v>857201.91200000001</v>
      </c>
    </row>
    <row r="39" spans="1:17" x14ac:dyDescent="0.15">
      <c r="A39" s="193"/>
      <c r="B39" s="193"/>
      <c r="C39" s="199"/>
      <c r="D39" s="204"/>
      <c r="E39" s="193"/>
      <c r="F39" s="203"/>
      <c r="G39" s="198"/>
      <c r="H39" s="199"/>
      <c r="I39" s="200" t="s">
        <v>231</v>
      </c>
      <c r="J39" s="199">
        <v>2826</v>
      </c>
      <c r="K39" s="205" t="s">
        <v>189</v>
      </c>
      <c r="L39" s="193"/>
      <c r="M39" s="199"/>
      <c r="N39" s="207"/>
      <c r="O39" s="199">
        <f t="shared" si="4"/>
        <v>26646.912000000011</v>
      </c>
      <c r="P39" s="199">
        <f t="shared" si="5"/>
        <v>854375.91200000001</v>
      </c>
    </row>
    <row r="40" spans="1:17" x14ac:dyDescent="0.15">
      <c r="A40" s="193"/>
      <c r="B40" s="193"/>
      <c r="C40" s="199"/>
      <c r="D40" s="200"/>
      <c r="E40" s="193"/>
      <c r="F40" s="193"/>
      <c r="G40" s="210"/>
      <c r="H40" s="199"/>
      <c r="I40" s="200" t="s">
        <v>232</v>
      </c>
      <c r="J40" s="199">
        <v>4660</v>
      </c>
      <c r="K40" s="205" t="s">
        <v>189</v>
      </c>
      <c r="L40" s="193"/>
      <c r="M40" s="199"/>
      <c r="N40" s="207"/>
      <c r="O40" s="199">
        <f t="shared" si="4"/>
        <v>21986.912000000011</v>
      </c>
      <c r="P40" s="199">
        <f t="shared" si="5"/>
        <v>849715.91200000001</v>
      </c>
      <c r="Q40" s="259">
        <f>SUM(J35:J41)+Q41</f>
        <v>107803</v>
      </c>
    </row>
    <row r="41" spans="1:17" x14ac:dyDescent="0.15">
      <c r="A41" s="193"/>
      <c r="B41" s="193"/>
      <c r="C41" s="199"/>
      <c r="D41" s="204"/>
      <c r="E41" s="203"/>
      <c r="F41" s="193"/>
      <c r="G41" s="210"/>
      <c r="H41" s="199"/>
      <c r="I41" s="200" t="s">
        <v>233</v>
      </c>
      <c r="J41" s="199">
        <v>21987</v>
      </c>
      <c r="K41" s="205" t="s">
        <v>189</v>
      </c>
      <c r="L41" s="193"/>
      <c r="M41" s="199"/>
      <c r="N41" s="193"/>
      <c r="O41" s="199">
        <f t="shared" ref="O41:O104" si="14">+O40-J41-M41</f>
        <v>-8.7999999988824129E-2</v>
      </c>
      <c r="P41" s="199">
        <f t="shared" ref="P41:P104" si="15">P40+H41-J41-M41</f>
        <v>827728.91200000001</v>
      </c>
      <c r="Q41" s="259">
        <f>SUM(M33:M37)</f>
        <v>55013</v>
      </c>
    </row>
    <row r="42" spans="1:17" x14ac:dyDescent="0.15">
      <c r="A42" s="193"/>
      <c r="B42" s="193"/>
      <c r="C42" s="199"/>
      <c r="D42" s="204"/>
      <c r="E42" s="203"/>
      <c r="F42" s="193"/>
      <c r="G42" s="210"/>
      <c r="H42" s="199"/>
      <c r="I42" s="200" t="s">
        <v>233</v>
      </c>
      <c r="J42" s="199">
        <v>4685</v>
      </c>
      <c r="K42" s="205" t="s">
        <v>190</v>
      </c>
      <c r="L42" s="193"/>
      <c r="M42" s="199"/>
      <c r="N42" s="193"/>
      <c r="O42" s="199">
        <f>C11+O41-J42-M42</f>
        <v>103130.91200000001</v>
      </c>
      <c r="P42" s="199">
        <f t="shared" si="15"/>
        <v>823043.91200000001</v>
      </c>
      <c r="Q42" s="259"/>
    </row>
    <row r="43" spans="1:17" x14ac:dyDescent="0.15">
      <c r="A43" s="193"/>
      <c r="B43" s="193"/>
      <c r="C43" s="199"/>
      <c r="D43" s="204"/>
      <c r="E43" s="203"/>
      <c r="F43" s="193"/>
      <c r="G43" s="210"/>
      <c r="H43" s="199"/>
      <c r="I43" s="200" t="s">
        <v>234</v>
      </c>
      <c r="J43" s="199">
        <v>7072</v>
      </c>
      <c r="K43" s="193" t="s">
        <v>190</v>
      </c>
      <c r="L43" s="193"/>
      <c r="M43" s="199"/>
      <c r="N43" s="193"/>
      <c r="O43" s="199">
        <f t="shared" si="14"/>
        <v>96058.912000000011</v>
      </c>
      <c r="P43" s="199">
        <f t="shared" si="15"/>
        <v>815971.91200000001</v>
      </c>
    </row>
    <row r="44" spans="1:17" x14ac:dyDescent="0.15">
      <c r="A44" s="193"/>
      <c r="B44" s="193"/>
      <c r="C44" s="199"/>
      <c r="D44" s="200"/>
      <c r="E44" s="193"/>
      <c r="F44" s="205"/>
      <c r="G44" s="193"/>
      <c r="H44" s="199"/>
      <c r="I44" s="200" t="s">
        <v>235</v>
      </c>
      <c r="J44" s="199">
        <v>4011</v>
      </c>
      <c r="K44" s="193" t="s">
        <v>190</v>
      </c>
      <c r="L44" s="193"/>
      <c r="M44" s="199"/>
      <c r="N44" s="193"/>
      <c r="O44" s="199">
        <f t="shared" si="14"/>
        <v>92047.912000000011</v>
      </c>
      <c r="P44" s="199">
        <f t="shared" si="15"/>
        <v>811960.91200000001</v>
      </c>
    </row>
    <row r="45" spans="1:17" x14ac:dyDescent="0.15">
      <c r="A45" s="193"/>
      <c r="B45" s="193"/>
      <c r="C45" s="199"/>
      <c r="D45" s="200"/>
      <c r="E45" s="193"/>
      <c r="F45" s="193"/>
      <c r="G45" s="210"/>
      <c r="H45" s="199"/>
      <c r="I45" s="200" t="s">
        <v>236</v>
      </c>
      <c r="J45" s="199">
        <v>5939</v>
      </c>
      <c r="K45" s="193" t="s">
        <v>190</v>
      </c>
      <c r="L45" s="193" t="s">
        <v>242</v>
      </c>
      <c r="M45" s="199">
        <v>40499</v>
      </c>
      <c r="N45" s="193" t="s">
        <v>190</v>
      </c>
      <c r="O45" s="199">
        <f t="shared" si="14"/>
        <v>45609.912000000011</v>
      </c>
      <c r="P45" s="199">
        <f t="shared" si="15"/>
        <v>765522.91200000001</v>
      </c>
      <c r="Q45" s="259">
        <f>SUM(J42:J46)+Q46</f>
        <v>70142</v>
      </c>
    </row>
    <row r="46" spans="1:17" x14ac:dyDescent="0.15">
      <c r="A46" s="193"/>
      <c r="B46" s="193"/>
      <c r="C46" s="199"/>
      <c r="D46" s="200"/>
      <c r="E46" s="193"/>
      <c r="F46" s="193"/>
      <c r="G46" s="210"/>
      <c r="H46" s="199"/>
      <c r="I46" s="200" t="s">
        <v>237</v>
      </c>
      <c r="J46" s="199">
        <v>7936</v>
      </c>
      <c r="K46" s="193" t="s">
        <v>190</v>
      </c>
      <c r="L46" s="193"/>
      <c r="M46" s="199"/>
      <c r="N46" s="193"/>
      <c r="O46" s="199">
        <f t="shared" si="14"/>
        <v>37673.912000000011</v>
      </c>
      <c r="P46" s="199">
        <f t="shared" si="15"/>
        <v>757586.91200000001</v>
      </c>
      <c r="Q46" s="259">
        <f>SUM(M45)</f>
        <v>40499</v>
      </c>
    </row>
    <row r="47" spans="1:17" hidden="1" x14ac:dyDescent="0.15">
      <c r="A47" s="193"/>
      <c r="B47" s="193"/>
      <c r="C47" s="199"/>
      <c r="D47" s="200"/>
      <c r="E47" s="193"/>
      <c r="F47" s="193"/>
      <c r="G47" s="210"/>
      <c r="H47" s="199"/>
      <c r="I47" s="200"/>
      <c r="J47" s="199"/>
      <c r="K47" s="193"/>
      <c r="L47" s="193"/>
      <c r="M47" s="199"/>
      <c r="N47" s="193"/>
      <c r="O47" s="199">
        <f t="shared" si="14"/>
        <v>37673.912000000011</v>
      </c>
      <c r="P47" s="199">
        <f t="shared" si="15"/>
        <v>757586.91200000001</v>
      </c>
    </row>
    <row r="48" spans="1:17" hidden="1" x14ac:dyDescent="0.15">
      <c r="A48" s="193"/>
      <c r="B48" s="193"/>
      <c r="C48" s="199"/>
      <c r="D48" s="200"/>
      <c r="E48" s="193"/>
      <c r="F48" s="193"/>
      <c r="G48" s="210"/>
      <c r="H48" s="199"/>
      <c r="I48" s="200"/>
      <c r="J48" s="199"/>
      <c r="K48" s="207"/>
      <c r="L48" s="193"/>
      <c r="M48" s="199"/>
      <c r="N48" s="207"/>
      <c r="O48" s="199">
        <f t="shared" si="14"/>
        <v>37673.912000000011</v>
      </c>
      <c r="P48" s="199">
        <f t="shared" si="15"/>
        <v>757586.91200000001</v>
      </c>
      <c r="Q48" s="259"/>
    </row>
    <row r="49" spans="1:17" hidden="1" x14ac:dyDescent="0.15">
      <c r="A49" s="193"/>
      <c r="B49" s="193"/>
      <c r="C49" s="199"/>
      <c r="D49" s="204"/>
      <c r="E49" s="193"/>
      <c r="F49" s="193"/>
      <c r="G49" s="210"/>
      <c r="H49" s="199"/>
      <c r="I49" s="200"/>
      <c r="J49" s="199"/>
      <c r="K49" s="193"/>
      <c r="L49" s="193"/>
      <c r="M49" s="199"/>
      <c r="N49" s="193"/>
      <c r="O49" s="199">
        <f t="shared" si="14"/>
        <v>37673.912000000011</v>
      </c>
      <c r="P49" s="199">
        <f t="shared" si="15"/>
        <v>757586.91200000001</v>
      </c>
      <c r="Q49" s="259"/>
    </row>
    <row r="50" spans="1:17" hidden="1" x14ac:dyDescent="0.15">
      <c r="A50" s="193"/>
      <c r="B50" s="193"/>
      <c r="C50" s="199"/>
      <c r="D50" s="204"/>
      <c r="E50" s="193"/>
      <c r="F50" s="193"/>
      <c r="G50" s="210"/>
      <c r="H50" s="199"/>
      <c r="I50" s="200"/>
      <c r="J50" s="199"/>
      <c r="K50" s="193"/>
      <c r="L50" s="193"/>
      <c r="M50" s="199"/>
      <c r="N50" s="193"/>
      <c r="O50" s="199">
        <f t="shared" si="14"/>
        <v>37673.912000000011</v>
      </c>
      <c r="P50" s="199">
        <f t="shared" si="15"/>
        <v>757586.91200000001</v>
      </c>
      <c r="Q50" s="259"/>
    </row>
    <row r="51" spans="1:17" hidden="1" x14ac:dyDescent="0.15">
      <c r="A51" s="193"/>
      <c r="B51" s="193"/>
      <c r="C51" s="199"/>
      <c r="D51" s="204"/>
      <c r="E51" s="193"/>
      <c r="F51" s="193"/>
      <c r="G51" s="210"/>
      <c r="H51" s="199"/>
      <c r="I51" s="200"/>
      <c r="J51" s="199"/>
      <c r="K51" s="193"/>
      <c r="L51" s="193"/>
      <c r="M51" s="199"/>
      <c r="N51" s="193"/>
      <c r="O51" s="199">
        <f t="shared" si="14"/>
        <v>37673.912000000011</v>
      </c>
      <c r="P51" s="199">
        <f t="shared" si="15"/>
        <v>757586.91200000001</v>
      </c>
      <c r="Q51" s="259"/>
    </row>
    <row r="52" spans="1:17" hidden="1" x14ac:dyDescent="0.15">
      <c r="A52" s="193"/>
      <c r="B52" s="193"/>
      <c r="C52" s="199"/>
      <c r="D52" s="204"/>
      <c r="E52" s="193"/>
      <c r="F52" s="193"/>
      <c r="G52" s="210"/>
      <c r="H52" s="199"/>
      <c r="I52" s="200"/>
      <c r="J52" s="199"/>
      <c r="K52" s="193"/>
      <c r="L52" s="193"/>
      <c r="M52" s="199"/>
      <c r="N52" s="193"/>
      <c r="O52" s="199">
        <f t="shared" si="14"/>
        <v>37673.912000000011</v>
      </c>
      <c r="P52" s="199">
        <f t="shared" si="15"/>
        <v>757586.91200000001</v>
      </c>
      <c r="Q52" s="259"/>
    </row>
    <row r="53" spans="1:17" hidden="1" x14ac:dyDescent="0.15">
      <c r="A53" s="193"/>
      <c r="B53" s="193"/>
      <c r="C53" s="199"/>
      <c r="D53" s="204"/>
      <c r="E53" s="193"/>
      <c r="F53" s="193"/>
      <c r="G53" s="210"/>
      <c r="H53" s="199"/>
      <c r="I53" s="200"/>
      <c r="J53" s="199"/>
      <c r="K53" s="193"/>
      <c r="L53" s="193"/>
      <c r="M53" s="199"/>
      <c r="N53" s="193"/>
      <c r="O53" s="199">
        <f t="shared" si="14"/>
        <v>37673.912000000011</v>
      </c>
      <c r="P53" s="199">
        <f t="shared" si="15"/>
        <v>757586.91200000001</v>
      </c>
    </row>
    <row r="54" spans="1:17" hidden="1" x14ac:dyDescent="0.15">
      <c r="A54" s="193"/>
      <c r="B54" s="193"/>
      <c r="C54" s="199"/>
      <c r="D54" s="200"/>
      <c r="E54" s="193"/>
      <c r="F54" s="193"/>
      <c r="G54" s="210"/>
      <c r="H54" s="199"/>
      <c r="I54" s="200"/>
      <c r="J54" s="199"/>
      <c r="K54" s="193"/>
      <c r="L54" s="193"/>
      <c r="M54" s="199"/>
      <c r="N54" s="207"/>
      <c r="O54" s="199">
        <f t="shared" si="14"/>
        <v>37673.912000000011</v>
      </c>
      <c r="P54" s="199">
        <f t="shared" si="15"/>
        <v>757586.91200000001</v>
      </c>
    </row>
    <row r="55" spans="1:17" hidden="1" x14ac:dyDescent="0.15">
      <c r="A55" s="193"/>
      <c r="B55" s="193"/>
      <c r="C55" s="199"/>
      <c r="D55" s="200"/>
      <c r="E55" s="193"/>
      <c r="F55" s="205"/>
      <c r="G55" s="193"/>
      <c r="H55" s="199"/>
      <c r="I55" s="200"/>
      <c r="J55" s="199"/>
      <c r="K55" s="193"/>
      <c r="L55" s="193"/>
      <c r="M55" s="199"/>
      <c r="N55" s="193"/>
      <c r="O55" s="199">
        <f t="shared" si="14"/>
        <v>37673.912000000011</v>
      </c>
      <c r="P55" s="199">
        <f t="shared" si="15"/>
        <v>757586.91200000001</v>
      </c>
    </row>
    <row r="56" spans="1:17" hidden="1" x14ac:dyDescent="0.15">
      <c r="A56" s="193"/>
      <c r="B56" s="193"/>
      <c r="C56" s="199"/>
      <c r="D56" s="204"/>
      <c r="E56" s="193"/>
      <c r="F56" s="203"/>
      <c r="G56" s="210"/>
      <c r="H56" s="199"/>
      <c r="I56" s="200"/>
      <c r="J56" s="199"/>
      <c r="K56" s="193"/>
      <c r="L56" s="193"/>
      <c r="M56" s="199"/>
      <c r="N56" s="193"/>
      <c r="O56" s="199">
        <f t="shared" si="14"/>
        <v>37673.912000000011</v>
      </c>
      <c r="P56" s="199">
        <f t="shared" si="15"/>
        <v>757586.91200000001</v>
      </c>
      <c r="Q56" s="259"/>
    </row>
    <row r="57" spans="1:17" hidden="1" x14ac:dyDescent="0.15">
      <c r="A57" s="193"/>
      <c r="B57" s="193"/>
      <c r="C57" s="199"/>
      <c r="D57" s="204"/>
      <c r="E57" s="193"/>
      <c r="F57" s="203"/>
      <c r="G57" s="210"/>
      <c r="H57" s="199"/>
      <c r="I57" s="200"/>
      <c r="J57" s="199"/>
      <c r="K57" s="193"/>
      <c r="L57" s="193"/>
      <c r="M57" s="199"/>
      <c r="N57" s="193"/>
      <c r="O57" s="199">
        <f t="shared" si="14"/>
        <v>37673.912000000011</v>
      </c>
      <c r="P57" s="199">
        <f t="shared" si="15"/>
        <v>757586.91200000001</v>
      </c>
      <c r="Q57" s="259"/>
    </row>
    <row r="58" spans="1:17" s="214" customFormat="1" hidden="1" x14ac:dyDescent="0.15">
      <c r="A58" s="193"/>
      <c r="B58" s="193"/>
      <c r="C58" s="199"/>
      <c r="D58" s="204"/>
      <c r="E58" s="193"/>
      <c r="F58" s="193"/>
      <c r="G58" s="210"/>
      <c r="H58" s="199"/>
      <c r="I58" s="200"/>
      <c r="J58" s="199"/>
      <c r="K58" s="193"/>
      <c r="L58" s="193"/>
      <c r="M58" s="199"/>
      <c r="N58" s="193"/>
      <c r="O58" s="199">
        <f t="shared" si="14"/>
        <v>37673.912000000011</v>
      </c>
      <c r="P58" s="199">
        <f t="shared" si="15"/>
        <v>757586.91200000001</v>
      </c>
    </row>
    <row r="59" spans="1:17" s="214" customFormat="1" hidden="1" x14ac:dyDescent="0.15">
      <c r="A59" s="193"/>
      <c r="B59" s="193"/>
      <c r="C59" s="199"/>
      <c r="D59" s="204"/>
      <c r="E59" s="193"/>
      <c r="F59" s="193"/>
      <c r="G59" s="210"/>
      <c r="H59" s="199"/>
      <c r="I59" s="200"/>
      <c r="J59" s="199"/>
      <c r="K59" s="193"/>
      <c r="L59" s="193"/>
      <c r="M59" s="199"/>
      <c r="N59" s="193"/>
      <c r="O59" s="199">
        <f t="shared" si="14"/>
        <v>37673.912000000011</v>
      </c>
      <c r="P59" s="199">
        <f t="shared" si="15"/>
        <v>757586.91200000001</v>
      </c>
      <c r="Q59" s="260"/>
    </row>
    <row r="60" spans="1:17" s="214" customFormat="1" hidden="1" x14ac:dyDescent="0.15">
      <c r="A60" s="193"/>
      <c r="B60" s="198"/>
      <c r="C60" s="199"/>
      <c r="D60" s="200"/>
      <c r="E60" s="203"/>
      <c r="F60" s="203"/>
      <c r="G60" s="198"/>
      <c r="H60" s="199"/>
      <c r="I60" s="200"/>
      <c r="J60" s="199"/>
      <c r="K60" s="193"/>
      <c r="L60" s="193"/>
      <c r="M60" s="199"/>
      <c r="N60" s="193"/>
      <c r="O60" s="199">
        <f t="shared" si="14"/>
        <v>37673.912000000011</v>
      </c>
      <c r="P60" s="199">
        <f t="shared" si="15"/>
        <v>757586.91200000001</v>
      </c>
      <c r="Q60" s="260"/>
    </row>
    <row r="61" spans="1:17" s="214" customFormat="1" hidden="1" x14ac:dyDescent="0.15">
      <c r="A61" s="193"/>
      <c r="B61" s="198"/>
      <c r="C61" s="199"/>
      <c r="D61" s="200"/>
      <c r="E61" s="193"/>
      <c r="F61" s="205"/>
      <c r="G61" s="198"/>
      <c r="H61" s="199"/>
      <c r="I61" s="200"/>
      <c r="J61" s="199"/>
      <c r="K61" s="193"/>
      <c r="L61" s="193"/>
      <c r="M61" s="199"/>
      <c r="N61" s="193"/>
      <c r="O61" s="199">
        <f t="shared" si="14"/>
        <v>37673.912000000011</v>
      </c>
      <c r="P61" s="199">
        <f t="shared" si="15"/>
        <v>757586.91200000001</v>
      </c>
      <c r="Q61" s="260"/>
    </row>
    <row r="62" spans="1:17" s="214" customFormat="1" hidden="1" x14ac:dyDescent="0.15">
      <c r="A62" s="193"/>
      <c r="B62" s="198"/>
      <c r="C62" s="199"/>
      <c r="D62" s="200"/>
      <c r="E62" s="193"/>
      <c r="F62" s="205"/>
      <c r="G62" s="198"/>
      <c r="H62" s="199"/>
      <c r="I62" s="204"/>
      <c r="J62" s="199"/>
      <c r="K62" s="193"/>
      <c r="L62" s="193"/>
      <c r="M62" s="199"/>
      <c r="N62" s="193"/>
      <c r="O62" s="199">
        <f t="shared" si="14"/>
        <v>37673.912000000011</v>
      </c>
      <c r="P62" s="199">
        <f t="shared" si="15"/>
        <v>757586.91200000001</v>
      </c>
    </row>
    <row r="63" spans="1:17" s="214" customFormat="1" hidden="1" x14ac:dyDescent="0.15">
      <c r="A63" s="193"/>
      <c r="B63" s="198"/>
      <c r="C63" s="199"/>
      <c r="D63" s="200"/>
      <c r="E63" s="193"/>
      <c r="F63" s="205"/>
      <c r="G63" s="198"/>
      <c r="H63" s="199"/>
      <c r="I63" s="200"/>
      <c r="J63" s="199"/>
      <c r="K63" s="193"/>
      <c r="L63" s="193"/>
      <c r="M63" s="199"/>
      <c r="N63" s="193"/>
      <c r="O63" s="199">
        <f t="shared" si="14"/>
        <v>37673.912000000011</v>
      </c>
      <c r="P63" s="199">
        <f t="shared" si="15"/>
        <v>757586.91200000001</v>
      </c>
    </row>
    <row r="64" spans="1:17" s="214" customFormat="1" hidden="1" x14ac:dyDescent="0.15">
      <c r="A64" s="193"/>
      <c r="B64" s="198"/>
      <c r="C64" s="199"/>
      <c r="D64" s="200"/>
      <c r="E64" s="193"/>
      <c r="F64" s="205"/>
      <c r="G64" s="198"/>
      <c r="H64" s="199"/>
      <c r="I64" s="200"/>
      <c r="J64" s="199"/>
      <c r="K64" s="193"/>
      <c r="L64" s="193"/>
      <c r="M64" s="199"/>
      <c r="N64" s="193"/>
      <c r="O64" s="199">
        <f t="shared" si="14"/>
        <v>37673.912000000011</v>
      </c>
      <c r="P64" s="199">
        <f t="shared" si="15"/>
        <v>757586.91200000001</v>
      </c>
    </row>
    <row r="65" spans="1:16" s="214" customFormat="1" hidden="1" x14ac:dyDescent="0.15">
      <c r="A65" s="193"/>
      <c r="B65" s="198"/>
      <c r="C65" s="199"/>
      <c r="D65" s="204"/>
      <c r="E65" s="193"/>
      <c r="F65" s="205"/>
      <c r="G65" s="198"/>
      <c r="H65" s="199"/>
      <c r="I65" s="204"/>
      <c r="J65" s="199"/>
      <c r="K65" s="207"/>
      <c r="L65" s="193"/>
      <c r="M65" s="199"/>
      <c r="N65" s="193"/>
      <c r="O65" s="199">
        <f t="shared" si="14"/>
        <v>37673.912000000011</v>
      </c>
      <c r="P65" s="199">
        <f t="shared" si="15"/>
        <v>757586.91200000001</v>
      </c>
    </row>
    <row r="66" spans="1:16" s="214" customFormat="1" hidden="1" x14ac:dyDescent="0.15">
      <c r="A66" s="193"/>
      <c r="B66" s="193"/>
      <c r="C66" s="199"/>
      <c r="D66" s="204"/>
      <c r="E66" s="193"/>
      <c r="F66" s="203"/>
      <c r="G66" s="210"/>
      <c r="H66" s="199"/>
      <c r="I66" s="204"/>
      <c r="J66" s="199"/>
      <c r="K66" s="193"/>
      <c r="L66" s="193"/>
      <c r="M66" s="199"/>
      <c r="N66" s="193"/>
      <c r="O66" s="199">
        <f t="shared" si="14"/>
        <v>37673.912000000011</v>
      </c>
      <c r="P66" s="199">
        <f t="shared" si="15"/>
        <v>757586.91200000001</v>
      </c>
    </row>
    <row r="67" spans="1:16" s="214" customFormat="1" hidden="1" x14ac:dyDescent="0.15">
      <c r="A67" s="193"/>
      <c r="B67" s="193"/>
      <c r="C67" s="199"/>
      <c r="D67" s="200"/>
      <c r="E67" s="193"/>
      <c r="F67" s="205"/>
      <c r="G67" s="198"/>
      <c r="H67" s="199"/>
      <c r="I67" s="204"/>
      <c r="J67" s="199"/>
      <c r="K67" s="193"/>
      <c r="L67" s="193"/>
      <c r="M67" s="199"/>
      <c r="N67" s="193"/>
      <c r="O67" s="199">
        <f t="shared" si="14"/>
        <v>37673.912000000011</v>
      </c>
      <c r="P67" s="199">
        <f t="shared" si="15"/>
        <v>757586.91200000001</v>
      </c>
    </row>
    <row r="68" spans="1:16" s="214" customFormat="1" hidden="1" x14ac:dyDescent="0.15">
      <c r="A68" s="193"/>
      <c r="B68" s="193"/>
      <c r="C68" s="199"/>
      <c r="D68" s="204"/>
      <c r="E68" s="193"/>
      <c r="F68" s="193"/>
      <c r="G68" s="210"/>
      <c r="H68" s="199"/>
      <c r="I68" s="204"/>
      <c r="J68" s="199"/>
      <c r="K68" s="193"/>
      <c r="L68" s="193"/>
      <c r="M68" s="199"/>
      <c r="N68" s="193"/>
      <c r="O68" s="199">
        <f t="shared" si="14"/>
        <v>37673.912000000011</v>
      </c>
      <c r="P68" s="199">
        <f t="shared" si="15"/>
        <v>757586.91200000001</v>
      </c>
    </row>
    <row r="69" spans="1:16" s="214" customFormat="1" hidden="1" x14ac:dyDescent="0.15">
      <c r="A69" s="193"/>
      <c r="B69" s="193"/>
      <c r="C69" s="199"/>
      <c r="D69" s="204"/>
      <c r="E69" s="193"/>
      <c r="F69" s="203"/>
      <c r="G69" s="210"/>
      <c r="H69" s="199"/>
      <c r="I69" s="204"/>
      <c r="J69" s="199"/>
      <c r="K69" s="193"/>
      <c r="L69" s="193"/>
      <c r="M69" s="199"/>
      <c r="N69" s="193"/>
      <c r="O69" s="199">
        <f t="shared" si="14"/>
        <v>37673.912000000011</v>
      </c>
      <c r="P69" s="199">
        <f t="shared" si="15"/>
        <v>757586.91200000001</v>
      </c>
    </row>
    <row r="70" spans="1:16" s="214" customFormat="1" hidden="1" x14ac:dyDescent="0.15">
      <c r="A70" s="193"/>
      <c r="B70" s="193"/>
      <c r="C70" s="199"/>
      <c r="D70" s="204"/>
      <c r="E70" s="193"/>
      <c r="F70" s="193"/>
      <c r="G70" s="198"/>
      <c r="H70" s="199"/>
      <c r="I70" s="204"/>
      <c r="J70" s="199"/>
      <c r="K70" s="193"/>
      <c r="L70" s="193"/>
      <c r="M70" s="199"/>
      <c r="N70" s="193"/>
      <c r="O70" s="199">
        <f t="shared" si="14"/>
        <v>37673.912000000011</v>
      </c>
      <c r="P70" s="199">
        <f t="shared" si="15"/>
        <v>757586.91200000001</v>
      </c>
    </row>
    <row r="71" spans="1:16" s="214" customFormat="1" hidden="1" x14ac:dyDescent="0.15">
      <c r="A71" s="193"/>
      <c r="B71" s="193"/>
      <c r="C71" s="199"/>
      <c r="D71" s="200"/>
      <c r="E71" s="193"/>
      <c r="F71" s="193"/>
      <c r="G71" s="198"/>
      <c r="H71" s="199"/>
      <c r="I71" s="204"/>
      <c r="J71" s="199"/>
      <c r="K71" s="193"/>
      <c r="L71" s="193"/>
      <c r="M71" s="199"/>
      <c r="N71" s="193"/>
      <c r="O71" s="199">
        <f t="shared" si="14"/>
        <v>37673.912000000011</v>
      </c>
      <c r="P71" s="199">
        <f t="shared" si="15"/>
        <v>757586.91200000001</v>
      </c>
    </row>
    <row r="72" spans="1:16" s="214" customFormat="1" hidden="1" x14ac:dyDescent="0.15">
      <c r="A72" s="193"/>
      <c r="B72" s="193"/>
      <c r="C72" s="199"/>
      <c r="D72" s="204"/>
      <c r="E72" s="193"/>
      <c r="F72" s="203"/>
      <c r="G72" s="215"/>
      <c r="H72" s="199"/>
      <c r="I72" s="204"/>
      <c r="J72" s="199"/>
      <c r="K72" s="193"/>
      <c r="L72" s="193"/>
      <c r="M72" s="199"/>
      <c r="N72" s="193"/>
      <c r="O72" s="199">
        <f t="shared" si="14"/>
        <v>37673.912000000011</v>
      </c>
      <c r="P72" s="199">
        <f t="shared" si="15"/>
        <v>757586.91200000001</v>
      </c>
    </row>
    <row r="73" spans="1:16" s="214" customFormat="1" hidden="1" x14ac:dyDescent="0.15">
      <c r="A73" s="193"/>
      <c r="B73" s="193"/>
      <c r="C73" s="199"/>
      <c r="D73" s="200"/>
      <c r="E73" s="193"/>
      <c r="F73" s="193"/>
      <c r="G73" s="198"/>
      <c r="H73" s="199"/>
      <c r="I73" s="204"/>
      <c r="J73" s="199"/>
      <c r="K73" s="207"/>
      <c r="L73" s="193"/>
      <c r="M73" s="199"/>
      <c r="N73" s="193"/>
      <c r="O73" s="199">
        <f t="shared" si="14"/>
        <v>37673.912000000011</v>
      </c>
      <c r="P73" s="199">
        <f t="shared" si="15"/>
        <v>757586.91200000001</v>
      </c>
    </row>
    <row r="74" spans="1:16" s="214" customFormat="1" hidden="1" x14ac:dyDescent="0.15">
      <c r="A74" s="193"/>
      <c r="B74" s="193"/>
      <c r="C74" s="199"/>
      <c r="D74" s="204"/>
      <c r="E74" s="193"/>
      <c r="F74" s="193"/>
      <c r="G74" s="198"/>
      <c r="H74" s="199"/>
      <c r="I74" s="204"/>
      <c r="J74" s="199"/>
      <c r="K74" s="193"/>
      <c r="L74" s="193"/>
      <c r="M74" s="199"/>
      <c r="N74" s="193"/>
      <c r="O74" s="199">
        <f t="shared" si="14"/>
        <v>37673.912000000011</v>
      </c>
      <c r="P74" s="199">
        <f t="shared" si="15"/>
        <v>757586.91200000001</v>
      </c>
    </row>
    <row r="75" spans="1:16" s="214" customFormat="1" hidden="1" x14ac:dyDescent="0.15">
      <c r="A75" s="193"/>
      <c r="B75" s="193"/>
      <c r="C75" s="199"/>
      <c r="D75" s="204"/>
      <c r="E75" s="193"/>
      <c r="F75" s="193"/>
      <c r="G75" s="198"/>
      <c r="H75" s="199"/>
      <c r="I75" s="204"/>
      <c r="J75" s="199"/>
      <c r="K75" s="193"/>
      <c r="L75" s="193"/>
      <c r="M75" s="199"/>
      <c r="N75" s="193"/>
      <c r="O75" s="199">
        <f t="shared" si="14"/>
        <v>37673.912000000011</v>
      </c>
      <c r="P75" s="199">
        <f t="shared" si="15"/>
        <v>757586.91200000001</v>
      </c>
    </row>
    <row r="76" spans="1:16" s="214" customFormat="1" hidden="1" x14ac:dyDescent="0.15">
      <c r="A76" s="193"/>
      <c r="B76" s="193"/>
      <c r="C76" s="199"/>
      <c r="D76" s="200"/>
      <c r="E76" s="193"/>
      <c r="F76" s="193"/>
      <c r="G76" s="198"/>
      <c r="H76" s="199"/>
      <c r="I76" s="204"/>
      <c r="J76" s="199"/>
      <c r="K76" s="207"/>
      <c r="L76" s="193"/>
      <c r="M76" s="199"/>
      <c r="N76" s="193"/>
      <c r="O76" s="199">
        <f t="shared" si="14"/>
        <v>37673.912000000011</v>
      </c>
      <c r="P76" s="199">
        <f t="shared" si="15"/>
        <v>757586.91200000001</v>
      </c>
    </row>
    <row r="77" spans="1:16" s="214" customFormat="1" hidden="1" x14ac:dyDescent="0.15">
      <c r="A77" s="193"/>
      <c r="B77" s="193"/>
      <c r="C77" s="199"/>
      <c r="D77" s="204"/>
      <c r="E77" s="193"/>
      <c r="F77" s="203"/>
      <c r="G77" s="210"/>
      <c r="H77" s="199"/>
      <c r="I77" s="204"/>
      <c r="J77" s="199"/>
      <c r="K77" s="193"/>
      <c r="L77" s="193"/>
      <c r="M77" s="199"/>
      <c r="N77" s="193"/>
      <c r="O77" s="199">
        <f t="shared" si="14"/>
        <v>37673.912000000011</v>
      </c>
      <c r="P77" s="199">
        <f t="shared" si="15"/>
        <v>757586.91200000001</v>
      </c>
    </row>
    <row r="78" spans="1:16" s="214" customFormat="1" hidden="1" x14ac:dyDescent="0.15">
      <c r="A78" s="193"/>
      <c r="B78" s="193"/>
      <c r="C78" s="199"/>
      <c r="D78" s="204"/>
      <c r="E78" s="193"/>
      <c r="F78" s="193"/>
      <c r="G78" s="198"/>
      <c r="H78" s="199"/>
      <c r="I78" s="204"/>
      <c r="J78" s="199"/>
      <c r="K78" s="205"/>
      <c r="L78" s="193"/>
      <c r="M78" s="199"/>
      <c r="N78" s="193"/>
      <c r="O78" s="199">
        <f t="shared" si="14"/>
        <v>37673.912000000011</v>
      </c>
      <c r="P78" s="199">
        <f t="shared" si="15"/>
        <v>757586.91200000001</v>
      </c>
    </row>
    <row r="79" spans="1:16" s="214" customFormat="1" hidden="1" x14ac:dyDescent="0.15">
      <c r="A79" s="193"/>
      <c r="B79" s="193"/>
      <c r="C79" s="199"/>
      <c r="D79" s="204"/>
      <c r="E79" s="193"/>
      <c r="F79" s="193"/>
      <c r="G79" s="198"/>
      <c r="H79" s="199"/>
      <c r="I79" s="204"/>
      <c r="J79" s="199"/>
      <c r="K79" s="205"/>
      <c r="L79" s="193"/>
      <c r="M79" s="199"/>
      <c r="N79" s="193"/>
      <c r="O79" s="199">
        <f t="shared" si="14"/>
        <v>37673.912000000011</v>
      </c>
      <c r="P79" s="199">
        <f t="shared" si="15"/>
        <v>757586.91200000001</v>
      </c>
    </row>
    <row r="80" spans="1:16" s="214" customFormat="1" hidden="1" x14ac:dyDescent="0.15">
      <c r="A80" s="193"/>
      <c r="B80" s="193"/>
      <c r="C80" s="199"/>
      <c r="D80" s="204"/>
      <c r="E80" s="193"/>
      <c r="F80" s="193"/>
      <c r="G80" s="198"/>
      <c r="H80" s="199"/>
      <c r="I80" s="204"/>
      <c r="J80" s="199"/>
      <c r="K80" s="193"/>
      <c r="L80" s="193"/>
      <c r="M80" s="199"/>
      <c r="N80" s="193"/>
      <c r="O80" s="199">
        <f t="shared" si="14"/>
        <v>37673.912000000011</v>
      </c>
      <c r="P80" s="199">
        <f t="shared" si="15"/>
        <v>757586.91200000001</v>
      </c>
    </row>
    <row r="81" spans="1:16" s="214" customFormat="1" hidden="1" x14ac:dyDescent="0.15">
      <c r="A81" s="193"/>
      <c r="B81" s="193"/>
      <c r="C81" s="199"/>
      <c r="D81" s="204"/>
      <c r="E81" s="193"/>
      <c r="F81" s="205"/>
      <c r="G81" s="198"/>
      <c r="H81" s="199"/>
      <c r="I81" s="204"/>
      <c r="J81" s="199"/>
      <c r="K81" s="193"/>
      <c r="L81" s="193"/>
      <c r="M81" s="199"/>
      <c r="N81" s="193"/>
      <c r="O81" s="199">
        <f t="shared" si="14"/>
        <v>37673.912000000011</v>
      </c>
      <c r="P81" s="199">
        <f t="shared" si="15"/>
        <v>757586.91200000001</v>
      </c>
    </row>
    <row r="82" spans="1:16" s="214" customFormat="1" hidden="1" x14ac:dyDescent="0.15">
      <c r="A82" s="193"/>
      <c r="B82" s="193"/>
      <c r="C82" s="199"/>
      <c r="D82" s="200"/>
      <c r="E82" s="193"/>
      <c r="F82" s="205"/>
      <c r="G82" s="198"/>
      <c r="H82" s="199"/>
      <c r="I82" s="204"/>
      <c r="J82" s="199"/>
      <c r="K82" s="193"/>
      <c r="L82" s="193"/>
      <c r="M82" s="199"/>
      <c r="N82" s="193"/>
      <c r="O82" s="199">
        <f t="shared" si="14"/>
        <v>37673.912000000011</v>
      </c>
      <c r="P82" s="199">
        <f t="shared" si="15"/>
        <v>757586.91200000001</v>
      </c>
    </row>
    <row r="83" spans="1:16" s="214" customFormat="1" hidden="1" x14ac:dyDescent="0.15">
      <c r="A83" s="193"/>
      <c r="B83" s="193"/>
      <c r="C83" s="199"/>
      <c r="D83" s="204"/>
      <c r="E83" s="193"/>
      <c r="F83" s="203"/>
      <c r="G83" s="198"/>
      <c r="H83" s="199"/>
      <c r="I83" s="204"/>
      <c r="J83" s="199"/>
      <c r="K83" s="193"/>
      <c r="L83" s="193"/>
      <c r="M83" s="199"/>
      <c r="N83" s="193"/>
      <c r="O83" s="199">
        <f t="shared" si="14"/>
        <v>37673.912000000011</v>
      </c>
      <c r="P83" s="199">
        <f t="shared" si="15"/>
        <v>757586.91200000001</v>
      </c>
    </row>
    <row r="84" spans="1:16" s="214" customFormat="1" hidden="1" x14ac:dyDescent="0.15">
      <c r="A84" s="193"/>
      <c r="B84" s="193"/>
      <c r="C84" s="199"/>
      <c r="D84" s="204"/>
      <c r="E84" s="193"/>
      <c r="F84" s="193"/>
      <c r="G84" s="198"/>
      <c r="H84" s="199"/>
      <c r="I84" s="204"/>
      <c r="J84" s="199"/>
      <c r="K84" s="193"/>
      <c r="L84" s="193"/>
      <c r="M84" s="199"/>
      <c r="N84" s="193"/>
      <c r="O84" s="199">
        <f t="shared" si="14"/>
        <v>37673.912000000011</v>
      </c>
      <c r="P84" s="199">
        <f t="shared" si="15"/>
        <v>757586.91200000001</v>
      </c>
    </row>
    <row r="85" spans="1:16" s="214" customFormat="1" hidden="1" x14ac:dyDescent="0.15">
      <c r="A85" s="193"/>
      <c r="B85" s="193"/>
      <c r="C85" s="199"/>
      <c r="D85" s="200"/>
      <c r="E85" s="193"/>
      <c r="F85" s="193"/>
      <c r="G85" s="198"/>
      <c r="H85" s="199"/>
      <c r="I85" s="204"/>
      <c r="J85" s="199"/>
      <c r="K85" s="193"/>
      <c r="L85" s="193"/>
      <c r="M85" s="199"/>
      <c r="N85" s="193"/>
      <c r="O85" s="199">
        <f t="shared" si="14"/>
        <v>37673.912000000011</v>
      </c>
      <c r="P85" s="199">
        <f t="shared" si="15"/>
        <v>757586.91200000001</v>
      </c>
    </row>
    <row r="86" spans="1:16" s="214" customFormat="1" hidden="1" x14ac:dyDescent="0.15">
      <c r="A86" s="193"/>
      <c r="B86" s="193"/>
      <c r="C86" s="199"/>
      <c r="D86" s="200"/>
      <c r="E86" s="193"/>
      <c r="F86" s="203"/>
      <c r="G86" s="215"/>
      <c r="H86" s="199"/>
      <c r="I86" s="204"/>
      <c r="J86" s="199"/>
      <c r="K86" s="193"/>
      <c r="L86" s="193"/>
      <c r="M86" s="199"/>
      <c r="N86" s="193"/>
      <c r="O86" s="199">
        <f t="shared" si="14"/>
        <v>37673.912000000011</v>
      </c>
      <c r="P86" s="199">
        <f t="shared" si="15"/>
        <v>757586.91200000001</v>
      </c>
    </row>
    <row r="87" spans="1:16" s="214" customFormat="1" hidden="1" x14ac:dyDescent="0.15">
      <c r="A87" s="193"/>
      <c r="B87" s="193"/>
      <c r="C87" s="199"/>
      <c r="D87" s="200"/>
      <c r="E87" s="193"/>
      <c r="F87" s="203"/>
      <c r="G87" s="215"/>
      <c r="H87" s="199"/>
      <c r="I87" s="200"/>
      <c r="J87" s="199"/>
      <c r="K87" s="193"/>
      <c r="L87" s="193"/>
      <c r="M87" s="199"/>
      <c r="N87" s="193"/>
      <c r="O87" s="199">
        <f t="shared" si="14"/>
        <v>37673.912000000011</v>
      </c>
      <c r="P87" s="199">
        <f t="shared" si="15"/>
        <v>757586.91200000001</v>
      </c>
    </row>
    <row r="88" spans="1:16" hidden="1" x14ac:dyDescent="0.15">
      <c r="A88" s="193"/>
      <c r="B88" s="193"/>
      <c r="C88" s="199"/>
      <c r="D88" s="204"/>
      <c r="E88" s="193"/>
      <c r="F88" s="205"/>
      <c r="G88" s="198"/>
      <c r="H88" s="199"/>
      <c r="I88" s="204"/>
      <c r="J88" s="199"/>
      <c r="K88" s="193"/>
      <c r="L88" s="193"/>
      <c r="M88" s="199"/>
      <c r="N88" s="193"/>
      <c r="O88" s="199">
        <f t="shared" si="14"/>
        <v>37673.912000000011</v>
      </c>
      <c r="P88" s="199">
        <f t="shared" si="15"/>
        <v>757586.91200000001</v>
      </c>
    </row>
    <row r="89" spans="1:16" hidden="1" x14ac:dyDescent="0.15">
      <c r="A89" s="193"/>
      <c r="B89" s="193"/>
      <c r="C89" s="199"/>
      <c r="D89" s="204"/>
      <c r="E89" s="193"/>
      <c r="F89" s="205"/>
      <c r="G89" s="198"/>
      <c r="H89" s="199"/>
      <c r="I89" s="204"/>
      <c r="J89" s="199"/>
      <c r="K89" s="193"/>
      <c r="L89" s="193"/>
      <c r="M89" s="199"/>
      <c r="N89" s="193"/>
      <c r="O89" s="199">
        <f t="shared" si="14"/>
        <v>37673.912000000011</v>
      </c>
      <c r="P89" s="199">
        <f t="shared" si="15"/>
        <v>757586.91200000001</v>
      </c>
    </row>
    <row r="90" spans="1:16" hidden="1" x14ac:dyDescent="0.15">
      <c r="A90" s="193"/>
      <c r="B90" s="193"/>
      <c r="C90" s="199"/>
      <c r="D90" s="204"/>
      <c r="E90" s="193"/>
      <c r="F90" s="203"/>
      <c r="G90" s="198"/>
      <c r="H90" s="199"/>
      <c r="I90" s="204"/>
      <c r="J90" s="199"/>
      <c r="K90" s="193"/>
      <c r="L90" s="193"/>
      <c r="M90" s="199"/>
      <c r="N90" s="193"/>
      <c r="O90" s="199">
        <f t="shared" si="14"/>
        <v>37673.912000000011</v>
      </c>
      <c r="P90" s="199">
        <f t="shared" si="15"/>
        <v>757586.91200000001</v>
      </c>
    </row>
    <row r="91" spans="1:16" hidden="1" x14ac:dyDescent="0.15">
      <c r="A91" s="193"/>
      <c r="B91" s="193"/>
      <c r="C91" s="199"/>
      <c r="D91" s="200"/>
      <c r="E91" s="193"/>
      <c r="F91" s="193"/>
      <c r="G91" s="210"/>
      <c r="H91" s="199"/>
      <c r="I91" s="204"/>
      <c r="J91" s="199"/>
      <c r="K91" s="193"/>
      <c r="L91" s="193"/>
      <c r="M91" s="199"/>
      <c r="N91" s="193"/>
      <c r="O91" s="199">
        <f t="shared" si="14"/>
        <v>37673.912000000011</v>
      </c>
      <c r="P91" s="199">
        <f t="shared" si="15"/>
        <v>757586.91200000001</v>
      </c>
    </row>
    <row r="92" spans="1:16" hidden="1" x14ac:dyDescent="0.15">
      <c r="A92" s="193"/>
      <c r="B92" s="193"/>
      <c r="C92" s="199"/>
      <c r="D92" s="204"/>
      <c r="E92" s="193"/>
      <c r="F92" s="193"/>
      <c r="G92" s="210"/>
      <c r="H92" s="199"/>
      <c r="I92" s="204"/>
      <c r="J92" s="199"/>
      <c r="K92" s="193"/>
      <c r="L92" s="193"/>
      <c r="M92" s="199"/>
      <c r="N92" s="193"/>
      <c r="O92" s="199">
        <f t="shared" si="14"/>
        <v>37673.912000000011</v>
      </c>
      <c r="P92" s="199">
        <f t="shared" si="15"/>
        <v>757586.91200000001</v>
      </c>
    </row>
    <row r="93" spans="1:16" hidden="1" x14ac:dyDescent="0.15">
      <c r="A93" s="193"/>
      <c r="B93" s="193"/>
      <c r="C93" s="199"/>
      <c r="D93" s="200"/>
      <c r="E93" s="193"/>
      <c r="F93" s="203"/>
      <c r="G93" s="198"/>
      <c r="H93" s="199"/>
      <c r="I93" s="204"/>
      <c r="J93" s="199"/>
      <c r="K93" s="193"/>
      <c r="L93" s="193"/>
      <c r="M93" s="199"/>
      <c r="N93" s="193"/>
      <c r="O93" s="199">
        <f t="shared" si="14"/>
        <v>37673.912000000011</v>
      </c>
      <c r="P93" s="199">
        <f t="shared" si="15"/>
        <v>757586.91200000001</v>
      </c>
    </row>
    <row r="94" spans="1:16" hidden="1" x14ac:dyDescent="0.15">
      <c r="A94" s="193"/>
      <c r="B94" s="193"/>
      <c r="C94" s="199"/>
      <c r="D94" s="204"/>
      <c r="E94" s="193"/>
      <c r="F94" s="193"/>
      <c r="G94" s="210"/>
      <c r="H94" s="199"/>
      <c r="I94" s="204"/>
      <c r="J94" s="199"/>
      <c r="K94" s="211"/>
      <c r="L94" s="193"/>
      <c r="M94" s="199"/>
      <c r="N94" s="193"/>
      <c r="O94" s="199">
        <f t="shared" si="14"/>
        <v>37673.912000000011</v>
      </c>
      <c r="P94" s="199">
        <f t="shared" si="15"/>
        <v>757586.91200000001</v>
      </c>
    </row>
    <row r="95" spans="1:16" hidden="1" x14ac:dyDescent="0.15">
      <c r="A95" s="193"/>
      <c r="B95" s="193"/>
      <c r="C95" s="199"/>
      <c r="D95" s="200"/>
      <c r="E95" s="193"/>
      <c r="F95" s="193"/>
      <c r="G95" s="216"/>
      <c r="H95" s="199"/>
      <c r="I95" s="204"/>
      <c r="J95" s="199"/>
      <c r="K95" s="193"/>
      <c r="L95" s="193"/>
      <c r="M95" s="199"/>
      <c r="N95" s="193"/>
      <c r="O95" s="199">
        <f t="shared" si="14"/>
        <v>37673.912000000011</v>
      </c>
      <c r="P95" s="199">
        <f t="shared" si="15"/>
        <v>757586.91200000001</v>
      </c>
    </row>
    <row r="96" spans="1:16" hidden="1" x14ac:dyDescent="0.15">
      <c r="A96" s="193"/>
      <c r="B96" s="193"/>
      <c r="C96" s="199"/>
      <c r="D96" s="204"/>
      <c r="E96" s="193"/>
      <c r="F96" s="203"/>
      <c r="G96" s="215"/>
      <c r="H96" s="199"/>
      <c r="I96" s="204"/>
      <c r="J96" s="199"/>
      <c r="K96" s="193"/>
      <c r="L96" s="193"/>
      <c r="M96" s="199"/>
      <c r="N96" s="193"/>
      <c r="O96" s="199">
        <f t="shared" si="14"/>
        <v>37673.912000000011</v>
      </c>
      <c r="P96" s="199">
        <f t="shared" si="15"/>
        <v>757586.91200000001</v>
      </c>
    </row>
    <row r="97" spans="1:16" hidden="1" x14ac:dyDescent="0.15">
      <c r="A97" s="193"/>
      <c r="B97" s="193"/>
      <c r="C97" s="199"/>
      <c r="D97" s="204"/>
      <c r="E97" s="193"/>
      <c r="F97" s="193"/>
      <c r="G97" s="210"/>
      <c r="H97" s="199"/>
      <c r="I97" s="204"/>
      <c r="J97" s="199"/>
      <c r="K97" s="193"/>
      <c r="L97" s="193"/>
      <c r="M97" s="199"/>
      <c r="N97" s="193"/>
      <c r="O97" s="199">
        <f t="shared" si="14"/>
        <v>37673.912000000011</v>
      </c>
      <c r="P97" s="199">
        <f t="shared" si="15"/>
        <v>757586.91200000001</v>
      </c>
    </row>
    <row r="98" spans="1:16" hidden="1" x14ac:dyDescent="0.15">
      <c r="A98" s="193"/>
      <c r="B98" s="193"/>
      <c r="C98" s="199"/>
      <c r="D98" s="204"/>
      <c r="E98" s="193"/>
      <c r="F98" s="193"/>
      <c r="G98" s="210"/>
      <c r="H98" s="199"/>
      <c r="I98" s="204"/>
      <c r="J98" s="199"/>
      <c r="K98" s="193"/>
      <c r="L98" s="193"/>
      <c r="M98" s="199"/>
      <c r="N98" s="193"/>
      <c r="O98" s="199">
        <f t="shared" si="14"/>
        <v>37673.912000000011</v>
      </c>
      <c r="P98" s="199">
        <f t="shared" si="15"/>
        <v>757586.91200000001</v>
      </c>
    </row>
    <row r="99" spans="1:16" hidden="1" x14ac:dyDescent="0.15">
      <c r="A99" s="193"/>
      <c r="B99" s="193"/>
      <c r="C99" s="199"/>
      <c r="D99" s="204"/>
      <c r="E99" s="193"/>
      <c r="F99" s="203"/>
      <c r="G99" s="198"/>
      <c r="H99" s="199"/>
      <c r="I99" s="204"/>
      <c r="J99" s="199"/>
      <c r="K99" s="193"/>
      <c r="L99" s="193"/>
      <c r="M99" s="199"/>
      <c r="N99" s="193"/>
      <c r="O99" s="199">
        <f t="shared" si="14"/>
        <v>37673.912000000011</v>
      </c>
      <c r="P99" s="199">
        <f t="shared" si="15"/>
        <v>757586.91200000001</v>
      </c>
    </row>
    <row r="100" spans="1:16" hidden="1" x14ac:dyDescent="0.15">
      <c r="A100" s="193"/>
      <c r="B100" s="193"/>
      <c r="C100" s="199"/>
      <c r="D100" s="200"/>
      <c r="E100" s="193"/>
      <c r="F100" s="193"/>
      <c r="G100" s="210"/>
      <c r="H100" s="199"/>
      <c r="I100" s="204"/>
      <c r="J100" s="199"/>
      <c r="K100" s="193"/>
      <c r="L100" s="193"/>
      <c r="M100" s="199"/>
      <c r="N100" s="193"/>
      <c r="O100" s="199">
        <f t="shared" si="14"/>
        <v>37673.912000000011</v>
      </c>
      <c r="P100" s="199">
        <f t="shared" si="15"/>
        <v>757586.91200000001</v>
      </c>
    </row>
    <row r="101" spans="1:16" hidden="1" x14ac:dyDescent="0.15">
      <c r="A101" s="193"/>
      <c r="B101" s="193"/>
      <c r="C101" s="199"/>
      <c r="D101" s="204"/>
      <c r="E101" s="193"/>
      <c r="F101" s="193"/>
      <c r="G101" s="210"/>
      <c r="H101" s="199"/>
      <c r="I101" s="204"/>
      <c r="J101" s="199"/>
      <c r="K101" s="211"/>
      <c r="L101" s="193"/>
      <c r="M101" s="199"/>
      <c r="N101" s="193"/>
      <c r="O101" s="199">
        <f t="shared" si="14"/>
        <v>37673.912000000011</v>
      </c>
      <c r="P101" s="199">
        <f t="shared" si="15"/>
        <v>757586.91200000001</v>
      </c>
    </row>
    <row r="102" spans="1:16" hidden="1" x14ac:dyDescent="0.15">
      <c r="A102" s="193"/>
      <c r="B102" s="193"/>
      <c r="C102" s="199"/>
      <c r="D102" s="204"/>
      <c r="E102" s="193"/>
      <c r="F102" s="193"/>
      <c r="G102" s="210"/>
      <c r="H102" s="199"/>
      <c r="I102" s="204"/>
      <c r="J102" s="199"/>
      <c r="K102" s="211"/>
      <c r="L102" s="193"/>
      <c r="M102" s="199"/>
      <c r="N102" s="193"/>
      <c r="O102" s="199">
        <f t="shared" si="14"/>
        <v>37673.912000000011</v>
      </c>
      <c r="P102" s="199">
        <f t="shared" si="15"/>
        <v>757586.91200000001</v>
      </c>
    </row>
    <row r="103" spans="1:16" hidden="1" x14ac:dyDescent="0.15">
      <c r="A103" s="193"/>
      <c r="B103" s="193"/>
      <c r="C103" s="199"/>
      <c r="D103" s="200"/>
      <c r="E103" s="193"/>
      <c r="F103" s="205"/>
      <c r="G103" s="198"/>
      <c r="H103" s="199"/>
      <c r="I103" s="204"/>
      <c r="J103" s="199"/>
      <c r="K103" s="193"/>
      <c r="L103" s="193"/>
      <c r="M103" s="199"/>
      <c r="N103" s="193"/>
      <c r="O103" s="199">
        <f t="shared" si="14"/>
        <v>37673.912000000011</v>
      </c>
      <c r="P103" s="199">
        <f t="shared" si="15"/>
        <v>757586.91200000001</v>
      </c>
    </row>
    <row r="104" spans="1:16" hidden="1" x14ac:dyDescent="0.15">
      <c r="A104" s="193"/>
      <c r="B104" s="193"/>
      <c r="C104" s="199"/>
      <c r="D104" s="204"/>
      <c r="E104" s="193"/>
      <c r="F104" s="205"/>
      <c r="G104" s="198"/>
      <c r="H104" s="199"/>
      <c r="I104" s="204"/>
      <c r="J104" s="199"/>
      <c r="K104" s="193"/>
      <c r="L104" s="193"/>
      <c r="M104" s="199"/>
      <c r="N104" s="193"/>
      <c r="O104" s="199">
        <f t="shared" si="14"/>
        <v>37673.912000000011</v>
      </c>
      <c r="P104" s="199">
        <f t="shared" si="15"/>
        <v>757586.91200000001</v>
      </c>
    </row>
    <row r="105" spans="1:16" hidden="1" x14ac:dyDescent="0.15">
      <c r="A105" s="193"/>
      <c r="B105" s="193"/>
      <c r="C105" s="199"/>
      <c r="D105" s="204"/>
      <c r="E105" s="193"/>
      <c r="F105" s="205"/>
      <c r="G105" s="198"/>
      <c r="H105" s="199"/>
      <c r="I105" s="204"/>
      <c r="J105" s="199"/>
      <c r="K105" s="193"/>
      <c r="L105" s="193"/>
      <c r="M105" s="199"/>
      <c r="N105" s="193"/>
      <c r="O105" s="199">
        <f t="shared" ref="O105:O152" si="16">+O104-J105-M105</f>
        <v>37673.912000000011</v>
      </c>
      <c r="P105" s="199">
        <f t="shared" ref="P105:P152" si="17">P104+H105-J105-M105</f>
        <v>757586.91200000001</v>
      </c>
    </row>
    <row r="106" spans="1:16" hidden="1" x14ac:dyDescent="0.15">
      <c r="A106" s="193"/>
      <c r="B106" s="193"/>
      <c r="C106" s="199"/>
      <c r="D106" s="204"/>
      <c r="E106" s="193"/>
      <c r="F106" s="205"/>
      <c r="G106" s="198"/>
      <c r="H106" s="199"/>
      <c r="I106" s="204"/>
      <c r="J106" s="199"/>
      <c r="K106" s="193"/>
      <c r="L106" s="193"/>
      <c r="M106" s="199"/>
      <c r="N106" s="193"/>
      <c r="O106" s="199">
        <f t="shared" si="16"/>
        <v>37673.912000000011</v>
      </c>
      <c r="P106" s="199">
        <f t="shared" si="17"/>
        <v>757586.91200000001</v>
      </c>
    </row>
    <row r="107" spans="1:16" hidden="1" x14ac:dyDescent="0.15">
      <c r="A107" s="193"/>
      <c r="B107" s="193"/>
      <c r="C107" s="199"/>
      <c r="D107" s="204"/>
      <c r="E107" s="193"/>
      <c r="F107" s="205"/>
      <c r="G107" s="198"/>
      <c r="H107" s="199"/>
      <c r="I107" s="200"/>
      <c r="J107" s="199"/>
      <c r="K107" s="193"/>
      <c r="L107" s="193"/>
      <c r="M107" s="199"/>
      <c r="N107" s="193"/>
      <c r="O107" s="199">
        <f t="shared" si="16"/>
        <v>37673.912000000011</v>
      </c>
      <c r="P107" s="199">
        <f t="shared" si="17"/>
        <v>757586.91200000001</v>
      </c>
    </row>
    <row r="108" spans="1:16" hidden="1" x14ac:dyDescent="0.15">
      <c r="A108" s="193"/>
      <c r="B108" s="193"/>
      <c r="C108" s="199"/>
      <c r="D108" s="204"/>
      <c r="E108" s="193"/>
      <c r="F108" s="205"/>
      <c r="G108" s="198"/>
      <c r="H108" s="199"/>
      <c r="I108" s="204"/>
      <c r="J108" s="199"/>
      <c r="K108" s="193"/>
      <c r="L108" s="193"/>
      <c r="M108" s="199"/>
      <c r="N108" s="193"/>
      <c r="O108" s="199">
        <f t="shared" si="16"/>
        <v>37673.912000000011</v>
      </c>
      <c r="P108" s="199">
        <f t="shared" si="17"/>
        <v>757586.91200000001</v>
      </c>
    </row>
    <row r="109" spans="1:16" hidden="1" x14ac:dyDescent="0.15">
      <c r="A109" s="193"/>
      <c r="B109" s="193"/>
      <c r="C109" s="199"/>
      <c r="D109" s="204"/>
      <c r="E109" s="193"/>
      <c r="F109" s="217"/>
      <c r="G109" s="198"/>
      <c r="H109" s="199"/>
      <c r="I109" s="204"/>
      <c r="J109" s="199"/>
      <c r="K109" s="193"/>
      <c r="L109" s="193"/>
      <c r="M109" s="199"/>
      <c r="N109" s="193"/>
      <c r="O109" s="199">
        <f t="shared" si="16"/>
        <v>37673.912000000011</v>
      </c>
      <c r="P109" s="199">
        <f t="shared" si="17"/>
        <v>757586.91200000001</v>
      </c>
    </row>
    <row r="110" spans="1:16" hidden="1" x14ac:dyDescent="0.15">
      <c r="A110" s="193"/>
      <c r="B110" s="193"/>
      <c r="C110" s="199"/>
      <c r="D110" s="204"/>
      <c r="E110" s="193"/>
      <c r="F110" s="217"/>
      <c r="G110" s="198"/>
      <c r="H110" s="199"/>
      <c r="I110" s="200"/>
      <c r="J110" s="199"/>
      <c r="K110" s="193"/>
      <c r="L110" s="193"/>
      <c r="M110" s="199"/>
      <c r="N110" s="193"/>
      <c r="O110" s="199">
        <f t="shared" si="16"/>
        <v>37673.912000000011</v>
      </c>
      <c r="P110" s="199">
        <f t="shared" si="17"/>
        <v>757586.91200000001</v>
      </c>
    </row>
    <row r="111" spans="1:16" hidden="1" x14ac:dyDescent="0.15">
      <c r="A111" s="193"/>
      <c r="B111" s="193"/>
      <c r="C111" s="199"/>
      <c r="D111" s="204"/>
      <c r="E111" s="193"/>
      <c r="F111" s="205"/>
      <c r="G111" s="198"/>
      <c r="H111" s="199"/>
      <c r="I111" s="204"/>
      <c r="J111" s="199"/>
      <c r="K111" s="193"/>
      <c r="L111" s="193"/>
      <c r="M111" s="199"/>
      <c r="N111" s="193"/>
      <c r="O111" s="199">
        <f t="shared" si="16"/>
        <v>37673.912000000011</v>
      </c>
      <c r="P111" s="199">
        <f t="shared" si="17"/>
        <v>757586.91200000001</v>
      </c>
    </row>
    <row r="112" spans="1:16" hidden="1" x14ac:dyDescent="0.15">
      <c r="A112" s="193"/>
      <c r="B112" s="193"/>
      <c r="C112" s="199"/>
      <c r="D112" s="200"/>
      <c r="E112" s="193"/>
      <c r="F112" s="203"/>
      <c r="G112" s="215"/>
      <c r="H112" s="199"/>
      <c r="I112" s="204"/>
      <c r="J112" s="199"/>
      <c r="K112" s="193"/>
      <c r="L112" s="193"/>
      <c r="M112" s="199"/>
      <c r="N112" s="193"/>
      <c r="O112" s="199">
        <f t="shared" si="16"/>
        <v>37673.912000000011</v>
      </c>
      <c r="P112" s="199">
        <f t="shared" si="17"/>
        <v>757586.91200000001</v>
      </c>
    </row>
    <row r="113" spans="1:16" hidden="1" x14ac:dyDescent="0.15">
      <c r="A113" s="193"/>
      <c r="B113" s="193"/>
      <c r="C113" s="199"/>
      <c r="D113" s="204"/>
      <c r="E113" s="193"/>
      <c r="F113" s="203"/>
      <c r="G113" s="215"/>
      <c r="H113" s="199"/>
      <c r="I113" s="204"/>
      <c r="J113" s="199"/>
      <c r="K113" s="193"/>
      <c r="L113" s="193"/>
      <c r="M113" s="199"/>
      <c r="N113" s="193"/>
      <c r="O113" s="199">
        <f t="shared" si="16"/>
        <v>37673.912000000011</v>
      </c>
      <c r="P113" s="199">
        <f t="shared" si="17"/>
        <v>757586.91200000001</v>
      </c>
    </row>
    <row r="114" spans="1:16" hidden="1" x14ac:dyDescent="0.15">
      <c r="A114" s="193"/>
      <c r="B114" s="193"/>
      <c r="C114" s="199"/>
      <c r="D114" s="204"/>
      <c r="E114" s="193"/>
      <c r="F114" s="203"/>
      <c r="G114" s="215"/>
      <c r="H114" s="199"/>
      <c r="I114" s="204"/>
      <c r="J114" s="199"/>
      <c r="K114" s="193"/>
      <c r="L114" s="193"/>
      <c r="M114" s="199"/>
      <c r="N114" s="193"/>
      <c r="O114" s="199">
        <f t="shared" si="16"/>
        <v>37673.912000000011</v>
      </c>
      <c r="P114" s="199">
        <f t="shared" si="17"/>
        <v>757586.91200000001</v>
      </c>
    </row>
    <row r="115" spans="1:16" hidden="1" x14ac:dyDescent="0.15">
      <c r="A115" s="193"/>
      <c r="B115" s="193"/>
      <c r="C115" s="199"/>
      <c r="D115" s="204"/>
      <c r="E115" s="193"/>
      <c r="F115" s="203"/>
      <c r="G115" s="215"/>
      <c r="H115" s="199"/>
      <c r="I115" s="204"/>
      <c r="J115" s="199"/>
      <c r="K115" s="193"/>
      <c r="L115" s="193"/>
      <c r="M115" s="199"/>
      <c r="N115" s="193"/>
      <c r="O115" s="199">
        <f t="shared" si="16"/>
        <v>37673.912000000011</v>
      </c>
      <c r="P115" s="199">
        <f t="shared" si="17"/>
        <v>757586.91200000001</v>
      </c>
    </row>
    <row r="116" spans="1:16" hidden="1" x14ac:dyDescent="0.15">
      <c r="A116" s="193"/>
      <c r="B116" s="193"/>
      <c r="C116" s="199"/>
      <c r="D116" s="204"/>
      <c r="E116" s="193"/>
      <c r="F116" s="193"/>
      <c r="G116" s="210"/>
      <c r="H116" s="199"/>
      <c r="I116" s="204"/>
      <c r="J116" s="199"/>
      <c r="K116" s="205"/>
      <c r="L116" s="193"/>
      <c r="M116" s="199"/>
      <c r="N116" s="193"/>
      <c r="O116" s="199">
        <f t="shared" si="16"/>
        <v>37673.912000000011</v>
      </c>
      <c r="P116" s="199">
        <f t="shared" si="17"/>
        <v>757586.91200000001</v>
      </c>
    </row>
    <row r="117" spans="1:16" hidden="1" x14ac:dyDescent="0.15">
      <c r="A117" s="193"/>
      <c r="B117" s="193"/>
      <c r="C117" s="199"/>
      <c r="D117" s="204"/>
      <c r="E117" s="193"/>
      <c r="F117" s="217"/>
      <c r="G117" s="218"/>
      <c r="H117" s="199"/>
      <c r="I117" s="204"/>
      <c r="J117" s="199"/>
      <c r="K117" s="193"/>
      <c r="L117" s="193"/>
      <c r="M117" s="199"/>
      <c r="N117" s="193"/>
      <c r="O117" s="199">
        <f t="shared" si="16"/>
        <v>37673.912000000011</v>
      </c>
      <c r="P117" s="199">
        <f t="shared" si="17"/>
        <v>757586.91200000001</v>
      </c>
    </row>
    <row r="118" spans="1:16" hidden="1" x14ac:dyDescent="0.15">
      <c r="A118" s="193"/>
      <c r="B118" s="193"/>
      <c r="C118" s="199"/>
      <c r="D118" s="204"/>
      <c r="E118" s="193"/>
      <c r="F118" s="193"/>
      <c r="G118" s="210"/>
      <c r="H118" s="199"/>
      <c r="I118" s="204"/>
      <c r="J118" s="199"/>
      <c r="K118" s="193"/>
      <c r="L118" s="193"/>
      <c r="M118" s="199"/>
      <c r="N118" s="193"/>
      <c r="O118" s="199">
        <f t="shared" si="16"/>
        <v>37673.912000000011</v>
      </c>
      <c r="P118" s="199">
        <f t="shared" si="17"/>
        <v>757586.91200000001</v>
      </c>
    </row>
    <row r="119" spans="1:16" hidden="1" x14ac:dyDescent="0.15">
      <c r="A119" s="193"/>
      <c r="B119" s="193"/>
      <c r="C119" s="199"/>
      <c r="D119" s="204"/>
      <c r="E119" s="193"/>
      <c r="F119" s="193"/>
      <c r="G119" s="210"/>
      <c r="H119" s="199"/>
      <c r="I119" s="204"/>
      <c r="J119" s="199"/>
      <c r="K119" s="193"/>
      <c r="L119" s="193"/>
      <c r="M119" s="199"/>
      <c r="N119" s="193"/>
      <c r="O119" s="199">
        <f t="shared" si="16"/>
        <v>37673.912000000011</v>
      </c>
      <c r="P119" s="199">
        <f t="shared" si="17"/>
        <v>757586.91200000001</v>
      </c>
    </row>
    <row r="120" spans="1:16" hidden="1" x14ac:dyDescent="0.15">
      <c r="A120" s="193"/>
      <c r="B120" s="193"/>
      <c r="C120" s="199"/>
      <c r="D120" s="204"/>
      <c r="E120" s="193"/>
      <c r="F120" s="193"/>
      <c r="G120" s="210"/>
      <c r="H120" s="199"/>
      <c r="I120" s="204"/>
      <c r="J120" s="199"/>
      <c r="K120" s="193"/>
      <c r="L120" s="193"/>
      <c r="M120" s="199"/>
      <c r="N120" s="193"/>
      <c r="O120" s="199">
        <f t="shared" si="16"/>
        <v>37673.912000000011</v>
      </c>
      <c r="P120" s="199">
        <f t="shared" si="17"/>
        <v>757586.91200000001</v>
      </c>
    </row>
    <row r="121" spans="1:16" hidden="1" x14ac:dyDescent="0.15">
      <c r="A121" s="193"/>
      <c r="B121" s="193"/>
      <c r="C121" s="199"/>
      <c r="D121" s="204"/>
      <c r="E121" s="193"/>
      <c r="F121" s="203"/>
      <c r="G121" s="218"/>
      <c r="H121" s="199"/>
      <c r="I121" s="204"/>
      <c r="J121" s="199"/>
      <c r="K121" s="193"/>
      <c r="L121" s="193"/>
      <c r="M121" s="199"/>
      <c r="N121" s="193"/>
      <c r="O121" s="199">
        <f t="shared" si="16"/>
        <v>37673.912000000011</v>
      </c>
      <c r="P121" s="199">
        <f t="shared" si="17"/>
        <v>757586.91200000001</v>
      </c>
    </row>
    <row r="122" spans="1:16" hidden="1" x14ac:dyDescent="0.15">
      <c r="A122" s="193"/>
      <c r="B122" s="193"/>
      <c r="C122" s="199"/>
      <c r="D122" s="204"/>
      <c r="E122" s="193"/>
      <c r="F122" s="205"/>
      <c r="G122" s="198"/>
      <c r="H122" s="199"/>
      <c r="I122" s="204"/>
      <c r="J122" s="199"/>
      <c r="K122" s="205"/>
      <c r="L122" s="193"/>
      <c r="M122" s="199"/>
      <c r="N122" s="193"/>
      <c r="O122" s="199">
        <f t="shared" si="16"/>
        <v>37673.912000000011</v>
      </c>
      <c r="P122" s="199">
        <f t="shared" si="17"/>
        <v>757586.91200000001</v>
      </c>
    </row>
    <row r="123" spans="1:16" hidden="1" x14ac:dyDescent="0.15">
      <c r="A123" s="193"/>
      <c r="B123" s="193"/>
      <c r="C123" s="199"/>
      <c r="D123" s="204"/>
      <c r="E123" s="193"/>
      <c r="F123" s="205"/>
      <c r="G123" s="198"/>
      <c r="H123" s="199"/>
      <c r="I123" s="204"/>
      <c r="J123" s="199"/>
      <c r="K123" s="193"/>
      <c r="L123" s="193"/>
      <c r="M123" s="199"/>
      <c r="N123" s="205"/>
      <c r="O123" s="199">
        <f t="shared" si="16"/>
        <v>37673.912000000011</v>
      </c>
      <c r="P123" s="199">
        <f t="shared" si="17"/>
        <v>757586.91200000001</v>
      </c>
    </row>
    <row r="124" spans="1:16" hidden="1" x14ac:dyDescent="0.15">
      <c r="A124" s="193"/>
      <c r="B124" s="193"/>
      <c r="C124" s="199"/>
      <c r="D124" s="204"/>
      <c r="E124" s="193"/>
      <c r="F124" s="217"/>
      <c r="G124" s="218"/>
      <c r="H124" s="199"/>
      <c r="I124" s="204"/>
      <c r="J124" s="199"/>
      <c r="K124" s="193"/>
      <c r="L124" s="193"/>
      <c r="M124" s="199"/>
      <c r="N124" s="193"/>
      <c r="O124" s="199">
        <f t="shared" si="16"/>
        <v>37673.912000000011</v>
      </c>
      <c r="P124" s="199">
        <f t="shared" si="17"/>
        <v>757586.91200000001</v>
      </c>
    </row>
    <row r="125" spans="1:16" hidden="1" x14ac:dyDescent="0.15">
      <c r="A125" s="193"/>
      <c r="B125" s="193"/>
      <c r="C125" s="199"/>
      <c r="D125" s="204"/>
      <c r="E125" s="193"/>
      <c r="F125" s="207"/>
      <c r="G125" s="198"/>
      <c r="H125" s="199"/>
      <c r="I125" s="204"/>
      <c r="J125" s="199"/>
      <c r="K125" s="203"/>
      <c r="L125" s="193"/>
      <c r="M125" s="199"/>
      <c r="N125" s="193"/>
      <c r="O125" s="199">
        <f t="shared" si="16"/>
        <v>37673.912000000011</v>
      </c>
      <c r="P125" s="199">
        <f t="shared" si="17"/>
        <v>757586.91200000001</v>
      </c>
    </row>
    <row r="126" spans="1:16" hidden="1" x14ac:dyDescent="0.15">
      <c r="A126" s="193"/>
      <c r="B126" s="193"/>
      <c r="C126" s="199"/>
      <c r="D126" s="204"/>
      <c r="E126" s="193"/>
      <c r="F126" s="207"/>
      <c r="G126" s="198"/>
      <c r="H126" s="199"/>
      <c r="I126" s="204"/>
      <c r="J126" s="199"/>
      <c r="K126" s="203"/>
      <c r="L126" s="193"/>
      <c r="M126" s="199"/>
      <c r="N126" s="203"/>
      <c r="O126" s="199">
        <f t="shared" si="16"/>
        <v>37673.912000000011</v>
      </c>
      <c r="P126" s="199">
        <f t="shared" si="17"/>
        <v>757586.91200000001</v>
      </c>
    </row>
    <row r="127" spans="1:16" hidden="1" x14ac:dyDescent="0.15">
      <c r="A127" s="193"/>
      <c r="B127" s="193"/>
      <c r="C127" s="199"/>
      <c r="D127" s="204"/>
      <c r="E127" s="193"/>
      <c r="F127" s="207"/>
      <c r="G127" s="198"/>
      <c r="H127" s="199"/>
      <c r="I127" s="204"/>
      <c r="J127" s="199"/>
      <c r="K127" s="203"/>
      <c r="L127" s="193"/>
      <c r="M127" s="199"/>
      <c r="N127" s="203"/>
      <c r="O127" s="199">
        <f t="shared" si="16"/>
        <v>37673.912000000011</v>
      </c>
      <c r="P127" s="199">
        <f t="shared" si="17"/>
        <v>757586.91200000001</v>
      </c>
    </row>
    <row r="128" spans="1:16" hidden="1" x14ac:dyDescent="0.15">
      <c r="A128" s="193"/>
      <c r="B128" s="193"/>
      <c r="C128" s="199"/>
      <c r="D128" s="204"/>
      <c r="E128" s="193"/>
      <c r="F128" s="207"/>
      <c r="G128" s="198"/>
      <c r="H128" s="199"/>
      <c r="I128" s="204"/>
      <c r="J128" s="199"/>
      <c r="K128" s="193"/>
      <c r="L128" s="193"/>
      <c r="M128" s="199"/>
      <c r="N128" s="203"/>
      <c r="O128" s="199">
        <f t="shared" si="16"/>
        <v>37673.912000000011</v>
      </c>
      <c r="P128" s="199">
        <f t="shared" si="17"/>
        <v>757586.91200000001</v>
      </c>
    </row>
    <row r="129" spans="1:16" hidden="1" x14ac:dyDescent="0.15">
      <c r="A129" s="193"/>
      <c r="B129" s="193"/>
      <c r="C129" s="199"/>
      <c r="D129" s="204"/>
      <c r="E129" s="193"/>
      <c r="F129" s="217"/>
      <c r="G129" s="218"/>
      <c r="H129" s="199"/>
      <c r="I129" s="204"/>
      <c r="J129" s="199"/>
      <c r="K129" s="203"/>
      <c r="L129" s="193"/>
      <c r="M129" s="199"/>
      <c r="N129" s="203"/>
      <c r="O129" s="199">
        <f t="shared" si="16"/>
        <v>37673.912000000011</v>
      </c>
      <c r="P129" s="199">
        <f t="shared" si="17"/>
        <v>757586.91200000001</v>
      </c>
    </row>
    <row r="130" spans="1:16" hidden="1" x14ac:dyDescent="0.15">
      <c r="A130" s="193"/>
      <c r="B130" s="193"/>
      <c r="C130" s="199"/>
      <c r="D130" s="204"/>
      <c r="E130" s="193"/>
      <c r="F130" s="193"/>
      <c r="G130" s="210"/>
      <c r="H130" s="199"/>
      <c r="I130" s="204"/>
      <c r="J130" s="199"/>
      <c r="K130" s="205"/>
      <c r="L130" s="193"/>
      <c r="M130" s="199"/>
      <c r="N130" s="203"/>
      <c r="O130" s="199">
        <f t="shared" si="16"/>
        <v>37673.912000000011</v>
      </c>
      <c r="P130" s="199">
        <f t="shared" si="17"/>
        <v>757586.91200000001</v>
      </c>
    </row>
    <row r="131" spans="1:16" hidden="1" x14ac:dyDescent="0.15">
      <c r="A131" s="193"/>
      <c r="B131" s="193"/>
      <c r="C131" s="199"/>
      <c r="D131" s="204"/>
      <c r="E131" s="193"/>
      <c r="F131" s="193"/>
      <c r="G131" s="210"/>
      <c r="H131" s="199"/>
      <c r="I131" s="204"/>
      <c r="J131" s="199"/>
      <c r="K131" s="205"/>
      <c r="L131" s="193"/>
      <c r="M131" s="199"/>
      <c r="N131" s="203"/>
      <c r="O131" s="199">
        <f t="shared" si="16"/>
        <v>37673.912000000011</v>
      </c>
      <c r="P131" s="199">
        <f t="shared" si="17"/>
        <v>757586.91200000001</v>
      </c>
    </row>
    <row r="132" spans="1:16" hidden="1" x14ac:dyDescent="0.15">
      <c r="A132" s="193"/>
      <c r="B132" s="193"/>
      <c r="C132" s="199"/>
      <c r="D132" s="204"/>
      <c r="E132" s="193"/>
      <c r="F132" s="205"/>
      <c r="G132" s="218"/>
      <c r="H132" s="199"/>
      <c r="I132" s="204"/>
      <c r="J132" s="199"/>
      <c r="K132" s="203"/>
      <c r="L132" s="193"/>
      <c r="M132" s="199"/>
      <c r="N132" s="203"/>
      <c r="O132" s="199">
        <f t="shared" si="16"/>
        <v>37673.912000000011</v>
      </c>
      <c r="P132" s="199">
        <f t="shared" si="17"/>
        <v>757586.91200000001</v>
      </c>
    </row>
    <row r="133" spans="1:16" hidden="1" x14ac:dyDescent="0.15">
      <c r="A133" s="193"/>
      <c r="B133" s="193"/>
      <c r="C133" s="199"/>
      <c r="D133" s="204"/>
      <c r="E133" s="193"/>
      <c r="F133" s="205"/>
      <c r="G133" s="198"/>
      <c r="H133" s="199"/>
      <c r="I133" s="204"/>
      <c r="J133" s="199"/>
      <c r="K133" s="193"/>
      <c r="L133" s="193"/>
      <c r="M133" s="199"/>
      <c r="N133" s="203"/>
      <c r="O133" s="199">
        <f t="shared" si="16"/>
        <v>37673.912000000011</v>
      </c>
      <c r="P133" s="199">
        <f t="shared" si="17"/>
        <v>757586.91200000001</v>
      </c>
    </row>
    <row r="134" spans="1:16" hidden="1" x14ac:dyDescent="0.15">
      <c r="A134" s="193"/>
      <c r="B134" s="193"/>
      <c r="C134" s="199"/>
      <c r="D134" s="204"/>
      <c r="E134" s="193"/>
      <c r="F134" s="205"/>
      <c r="G134" s="198"/>
      <c r="H134" s="199"/>
      <c r="I134" s="204"/>
      <c r="J134" s="199"/>
      <c r="K134" s="193"/>
      <c r="L134" s="193"/>
      <c r="M134" s="199"/>
      <c r="N134" s="193"/>
      <c r="O134" s="199">
        <f t="shared" si="16"/>
        <v>37673.912000000011</v>
      </c>
      <c r="P134" s="199">
        <f t="shared" si="17"/>
        <v>757586.91200000001</v>
      </c>
    </row>
    <row r="135" spans="1:16" hidden="1" x14ac:dyDescent="0.15">
      <c r="A135" s="193"/>
      <c r="B135" s="193"/>
      <c r="C135" s="199"/>
      <c r="D135" s="204"/>
      <c r="E135" s="193"/>
      <c r="F135" s="217"/>
      <c r="G135" s="218"/>
      <c r="H135" s="199"/>
      <c r="I135" s="204"/>
      <c r="J135" s="199"/>
      <c r="K135" s="203"/>
      <c r="L135" s="193"/>
      <c r="M135" s="199"/>
      <c r="N135" s="203"/>
      <c r="O135" s="199">
        <f t="shared" si="16"/>
        <v>37673.912000000011</v>
      </c>
      <c r="P135" s="199">
        <f t="shared" si="17"/>
        <v>757586.91200000001</v>
      </c>
    </row>
    <row r="136" spans="1:16" hidden="1" x14ac:dyDescent="0.15">
      <c r="A136" s="193"/>
      <c r="B136" s="193"/>
      <c r="C136" s="199"/>
      <c r="D136" s="204"/>
      <c r="E136" s="193"/>
      <c r="F136" s="217"/>
      <c r="G136" s="215"/>
      <c r="H136" s="199"/>
      <c r="I136" s="204"/>
      <c r="J136" s="199"/>
      <c r="K136" s="203"/>
      <c r="L136" s="193"/>
      <c r="M136" s="199"/>
      <c r="N136" s="203"/>
      <c r="O136" s="199">
        <f t="shared" si="16"/>
        <v>37673.912000000011</v>
      </c>
      <c r="P136" s="199">
        <f t="shared" si="17"/>
        <v>757586.91200000001</v>
      </c>
    </row>
    <row r="137" spans="1:16" hidden="1" x14ac:dyDescent="0.15">
      <c r="A137" s="193"/>
      <c r="B137" s="193"/>
      <c r="C137" s="199"/>
      <c r="D137" s="204"/>
      <c r="E137" s="193"/>
      <c r="F137" s="217"/>
      <c r="G137" s="215"/>
      <c r="H137" s="199"/>
      <c r="I137" s="204"/>
      <c r="J137" s="199"/>
      <c r="K137" s="193"/>
      <c r="L137" s="193"/>
      <c r="M137" s="199"/>
      <c r="N137" s="203"/>
      <c r="O137" s="199">
        <f t="shared" si="16"/>
        <v>37673.912000000011</v>
      </c>
      <c r="P137" s="199">
        <f t="shared" si="17"/>
        <v>757586.91200000001</v>
      </c>
    </row>
    <row r="138" spans="1:16" hidden="1" x14ac:dyDescent="0.15">
      <c r="A138" s="193"/>
      <c r="B138" s="193"/>
      <c r="C138" s="199"/>
      <c r="D138" s="204"/>
      <c r="E138" s="193"/>
      <c r="F138" s="217"/>
      <c r="G138" s="218"/>
      <c r="H138" s="199"/>
      <c r="I138" s="204"/>
      <c r="J138" s="199"/>
      <c r="K138" s="203"/>
      <c r="L138" s="193"/>
      <c r="M138" s="199"/>
      <c r="N138" s="203"/>
      <c r="O138" s="199">
        <f t="shared" si="16"/>
        <v>37673.912000000011</v>
      </c>
      <c r="P138" s="199">
        <f t="shared" si="17"/>
        <v>757586.91200000001</v>
      </c>
    </row>
    <row r="139" spans="1:16" hidden="1" x14ac:dyDescent="0.15">
      <c r="A139" s="193"/>
      <c r="B139" s="193"/>
      <c r="C139" s="199"/>
      <c r="D139" s="204"/>
      <c r="E139" s="193"/>
      <c r="F139" s="193"/>
      <c r="G139" s="198"/>
      <c r="H139" s="199"/>
      <c r="I139" s="204"/>
      <c r="J139" s="199"/>
      <c r="K139" s="193"/>
      <c r="L139" s="193"/>
      <c r="M139" s="199"/>
      <c r="N139" s="203"/>
      <c r="O139" s="199">
        <f t="shared" si="16"/>
        <v>37673.912000000011</v>
      </c>
      <c r="P139" s="199">
        <f t="shared" si="17"/>
        <v>757586.91200000001</v>
      </c>
    </row>
    <row r="140" spans="1:16" hidden="1" x14ac:dyDescent="0.15">
      <c r="A140" s="193"/>
      <c r="B140" s="193"/>
      <c r="C140" s="199"/>
      <c r="D140" s="204"/>
      <c r="E140" s="193"/>
      <c r="F140" s="193"/>
      <c r="G140" s="198"/>
      <c r="H140" s="199"/>
      <c r="I140" s="204"/>
      <c r="J140" s="199"/>
      <c r="K140" s="193"/>
      <c r="L140" s="193"/>
      <c r="M140" s="199"/>
      <c r="N140" s="203"/>
      <c r="O140" s="199">
        <f t="shared" si="16"/>
        <v>37673.912000000011</v>
      </c>
      <c r="P140" s="199">
        <f t="shared" si="17"/>
        <v>757586.91200000001</v>
      </c>
    </row>
    <row r="141" spans="1:16" hidden="1" x14ac:dyDescent="0.15">
      <c r="A141" s="193"/>
      <c r="B141" s="193"/>
      <c r="C141" s="199"/>
      <c r="D141" s="204"/>
      <c r="E141" s="193"/>
      <c r="F141" s="217"/>
      <c r="G141" s="218"/>
      <c r="H141" s="199"/>
      <c r="I141" s="204"/>
      <c r="J141" s="199"/>
      <c r="K141" s="203"/>
      <c r="L141" s="193"/>
      <c r="M141" s="199"/>
      <c r="N141" s="203"/>
      <c r="O141" s="199">
        <f t="shared" si="16"/>
        <v>37673.912000000011</v>
      </c>
      <c r="P141" s="199">
        <f t="shared" si="17"/>
        <v>757586.91200000001</v>
      </c>
    </row>
    <row r="142" spans="1:16" hidden="1" x14ac:dyDescent="0.15">
      <c r="A142" s="193"/>
      <c r="B142" s="193"/>
      <c r="C142" s="199"/>
      <c r="D142" s="204"/>
      <c r="E142" s="193"/>
      <c r="F142" s="217"/>
      <c r="G142" s="198"/>
      <c r="H142" s="199"/>
      <c r="I142" s="204"/>
      <c r="J142" s="199"/>
      <c r="K142" s="193"/>
      <c r="L142" s="193"/>
      <c r="M142" s="199"/>
      <c r="N142" s="203"/>
      <c r="O142" s="199">
        <f t="shared" si="16"/>
        <v>37673.912000000011</v>
      </c>
      <c r="P142" s="199">
        <f t="shared" si="17"/>
        <v>757586.91200000001</v>
      </c>
    </row>
    <row r="143" spans="1:16" hidden="1" x14ac:dyDescent="0.15">
      <c r="A143" s="193"/>
      <c r="B143" s="193"/>
      <c r="C143" s="199"/>
      <c r="D143" s="204"/>
      <c r="E143" s="193"/>
      <c r="F143" s="217"/>
      <c r="G143" s="198"/>
      <c r="H143" s="199"/>
      <c r="I143" s="204"/>
      <c r="J143" s="199"/>
      <c r="K143" s="193"/>
      <c r="L143" s="193"/>
      <c r="M143" s="199"/>
      <c r="N143" s="203"/>
      <c r="O143" s="199">
        <f t="shared" si="16"/>
        <v>37673.912000000011</v>
      </c>
      <c r="P143" s="199">
        <f t="shared" si="17"/>
        <v>757586.91200000001</v>
      </c>
    </row>
    <row r="144" spans="1:16" hidden="1" x14ac:dyDescent="0.15">
      <c r="A144" s="193"/>
      <c r="B144" s="193"/>
      <c r="C144" s="199"/>
      <c r="D144" s="204"/>
      <c r="E144" s="193"/>
      <c r="F144" s="203"/>
      <c r="G144" s="218"/>
      <c r="H144" s="199"/>
      <c r="I144" s="204"/>
      <c r="J144" s="199"/>
      <c r="K144" s="203"/>
      <c r="L144" s="193"/>
      <c r="M144" s="199"/>
      <c r="N144" s="203"/>
      <c r="O144" s="199">
        <f t="shared" si="16"/>
        <v>37673.912000000011</v>
      </c>
      <c r="P144" s="199">
        <f t="shared" si="17"/>
        <v>757586.91200000001</v>
      </c>
    </row>
    <row r="145" spans="1:17" hidden="1" x14ac:dyDescent="0.15">
      <c r="A145" s="193"/>
      <c r="B145" s="193"/>
      <c r="C145" s="199"/>
      <c r="D145" s="204"/>
      <c r="E145" s="193"/>
      <c r="F145" s="203"/>
      <c r="G145" s="219"/>
      <c r="H145" s="199"/>
      <c r="I145" s="204"/>
      <c r="J145" s="199"/>
      <c r="K145" s="193"/>
      <c r="L145" s="193"/>
      <c r="M145" s="199"/>
      <c r="N145" s="203"/>
      <c r="O145" s="199">
        <f t="shared" si="16"/>
        <v>37673.912000000011</v>
      </c>
      <c r="P145" s="199">
        <f t="shared" si="17"/>
        <v>757586.91200000001</v>
      </c>
    </row>
    <row r="146" spans="1:17" hidden="1" x14ac:dyDescent="0.15">
      <c r="A146" s="193"/>
      <c r="B146" s="193"/>
      <c r="C146" s="199"/>
      <c r="D146" s="204"/>
      <c r="E146" s="193"/>
      <c r="F146" s="203"/>
      <c r="G146" s="219"/>
      <c r="H146" s="199"/>
      <c r="I146" s="204"/>
      <c r="J146" s="199"/>
      <c r="K146" s="203"/>
      <c r="L146" s="193"/>
      <c r="M146" s="199"/>
      <c r="N146" s="203"/>
      <c r="O146" s="199">
        <f t="shared" si="16"/>
        <v>37673.912000000011</v>
      </c>
      <c r="P146" s="199">
        <f t="shared" si="17"/>
        <v>757586.91200000001</v>
      </c>
    </row>
    <row r="147" spans="1:17" hidden="1" x14ac:dyDescent="0.15">
      <c r="A147" s="193"/>
      <c r="B147" s="193"/>
      <c r="C147" s="199"/>
      <c r="D147" s="204"/>
      <c r="E147" s="193"/>
      <c r="F147" s="203"/>
      <c r="G147" s="219"/>
      <c r="H147" s="199"/>
      <c r="I147" s="204"/>
      <c r="J147" s="199"/>
      <c r="K147" s="193"/>
      <c r="L147" s="193"/>
      <c r="M147" s="199"/>
      <c r="N147" s="203"/>
      <c r="O147" s="199">
        <f t="shared" si="16"/>
        <v>37673.912000000011</v>
      </c>
      <c r="P147" s="199">
        <f t="shared" si="17"/>
        <v>757586.91200000001</v>
      </c>
    </row>
    <row r="148" spans="1:17" hidden="1" x14ac:dyDescent="0.15">
      <c r="A148" s="193"/>
      <c r="B148" s="193"/>
      <c r="C148" s="199"/>
      <c r="D148" s="204"/>
      <c r="E148" s="193"/>
      <c r="F148" s="193"/>
      <c r="G148" s="198"/>
      <c r="H148" s="199"/>
      <c r="I148" s="204"/>
      <c r="J148" s="199"/>
      <c r="K148" s="193"/>
      <c r="L148" s="193"/>
      <c r="M148" s="199"/>
      <c r="N148" s="203"/>
      <c r="O148" s="199">
        <f t="shared" si="16"/>
        <v>37673.912000000011</v>
      </c>
      <c r="P148" s="199">
        <f t="shared" si="17"/>
        <v>757586.91200000001</v>
      </c>
    </row>
    <row r="149" spans="1:17" hidden="1" x14ac:dyDescent="0.15">
      <c r="A149" s="193"/>
      <c r="B149" s="193"/>
      <c r="C149" s="199"/>
      <c r="D149" s="204"/>
      <c r="E149" s="193"/>
      <c r="F149" s="203"/>
      <c r="G149" s="219"/>
      <c r="H149" s="199"/>
      <c r="I149" s="204"/>
      <c r="J149" s="199"/>
      <c r="K149" s="193"/>
      <c r="L149" s="193"/>
      <c r="M149" s="199"/>
      <c r="N149" s="193"/>
      <c r="O149" s="199">
        <f t="shared" si="16"/>
        <v>37673.912000000011</v>
      </c>
      <c r="P149" s="199">
        <f t="shared" si="17"/>
        <v>757586.91200000001</v>
      </c>
    </row>
    <row r="150" spans="1:17" hidden="1" x14ac:dyDescent="0.15">
      <c r="A150" s="193"/>
      <c r="B150" s="193"/>
      <c r="C150" s="199"/>
      <c r="D150" s="204"/>
      <c r="E150" s="193"/>
      <c r="F150" s="203"/>
      <c r="G150" s="219"/>
      <c r="H150" s="199"/>
      <c r="I150" s="204"/>
      <c r="J150" s="199"/>
      <c r="K150" s="193"/>
      <c r="L150" s="193"/>
      <c r="M150" s="199"/>
      <c r="N150" s="193"/>
      <c r="O150" s="199">
        <f t="shared" si="16"/>
        <v>37673.912000000011</v>
      </c>
      <c r="P150" s="199">
        <f t="shared" si="17"/>
        <v>757586.91200000001</v>
      </c>
    </row>
    <row r="151" spans="1:17" hidden="1" x14ac:dyDescent="0.15">
      <c r="A151" s="193"/>
      <c r="B151" s="193"/>
      <c r="C151" s="199"/>
      <c r="D151" s="204"/>
      <c r="E151" s="193"/>
      <c r="F151" s="203"/>
      <c r="G151" s="219"/>
      <c r="H151" s="199"/>
      <c r="I151" s="204"/>
      <c r="J151" s="199"/>
      <c r="K151" s="193"/>
      <c r="L151" s="193"/>
      <c r="M151" s="199"/>
      <c r="N151" s="193"/>
      <c r="O151" s="199">
        <f t="shared" si="16"/>
        <v>37673.912000000011</v>
      </c>
      <c r="P151" s="199">
        <f t="shared" si="17"/>
        <v>757586.91200000001</v>
      </c>
    </row>
    <row r="152" spans="1:17" hidden="1" x14ac:dyDescent="0.15">
      <c r="A152" s="193"/>
      <c r="B152" s="193"/>
      <c r="C152" s="199"/>
      <c r="D152" s="204"/>
      <c r="E152" s="193"/>
      <c r="F152" s="193"/>
      <c r="G152" s="210"/>
      <c r="H152" s="199"/>
      <c r="I152" s="204"/>
      <c r="J152" s="199"/>
      <c r="K152" s="193"/>
      <c r="L152" s="193"/>
      <c r="M152" s="199"/>
      <c r="N152" s="193"/>
      <c r="O152" s="199">
        <f t="shared" si="16"/>
        <v>37673.912000000011</v>
      </c>
      <c r="P152" s="199">
        <f t="shared" si="17"/>
        <v>757586.91200000001</v>
      </c>
    </row>
    <row r="153" spans="1:17" x14ac:dyDescent="0.15">
      <c r="A153" s="220"/>
      <c r="B153" s="220"/>
      <c r="C153" s="221"/>
      <c r="D153" s="222"/>
      <c r="E153" s="220"/>
      <c r="F153" s="220"/>
      <c r="G153" s="223"/>
      <c r="H153" s="221"/>
      <c r="I153" s="222"/>
      <c r="J153" s="221"/>
      <c r="K153" s="220"/>
      <c r="L153" s="220"/>
      <c r="M153" s="221"/>
      <c r="N153" s="220"/>
      <c r="O153" s="199">
        <f t="shared" ref="O153" si="18">+O152-J153-M153</f>
        <v>37673.912000000011</v>
      </c>
      <c r="P153" s="199">
        <f t="shared" ref="P153" si="19">P152+H153-J153-M153</f>
        <v>757586.91200000001</v>
      </c>
    </row>
    <row r="154" spans="1:17" x14ac:dyDescent="0.15">
      <c r="A154" s="224"/>
      <c r="B154" s="224"/>
      <c r="C154" s="225">
        <f>SUM(C7:C140)</f>
        <v>706927.91200000001</v>
      </c>
      <c r="D154" s="224"/>
      <c r="E154" s="224"/>
      <c r="F154" s="224"/>
      <c r="G154" s="224"/>
      <c r="H154" s="225">
        <f>SUM(H7:H152)</f>
        <v>576071</v>
      </c>
      <c r="I154" s="226"/>
      <c r="J154" s="225">
        <f>SUM(J7:J152)</f>
        <v>274264</v>
      </c>
      <c r="K154" s="224"/>
      <c r="L154" s="224"/>
      <c r="M154" s="225">
        <f>SUM(M9:M152)</f>
        <v>251148</v>
      </c>
      <c r="N154" s="224"/>
      <c r="O154" s="227"/>
      <c r="P154" s="228">
        <f>C154+H154-J154-M154</f>
        <v>757586.91200000001</v>
      </c>
      <c r="Q154" s="259"/>
    </row>
    <row r="155" spans="1:17" x14ac:dyDescent="0.15">
      <c r="A155" s="230"/>
      <c r="B155" s="615"/>
      <c r="C155" s="615"/>
      <c r="D155" s="615"/>
      <c r="E155" s="231"/>
      <c r="F155" s="624"/>
      <c r="G155" s="624"/>
      <c r="H155" s="232"/>
      <c r="I155" s="233"/>
      <c r="J155" s="234"/>
      <c r="K155" s="235"/>
      <c r="L155" s="235" t="s">
        <v>200</v>
      </c>
      <c r="M155" s="236">
        <f>+M154+J154</f>
        <v>525412</v>
      </c>
      <c r="N155" s="235"/>
      <c r="O155" s="237">
        <f>+O153</f>
        <v>37673.912000000011</v>
      </c>
      <c r="P155" s="264" t="s">
        <v>190</v>
      </c>
      <c r="Q155" s="259">
        <f>+Q45+O155</f>
        <v>107815.91200000001</v>
      </c>
    </row>
    <row r="156" spans="1:17" x14ac:dyDescent="0.15">
      <c r="A156" s="241" t="s">
        <v>196</v>
      </c>
      <c r="B156" s="270" t="s">
        <v>244</v>
      </c>
      <c r="C156" s="267"/>
      <c r="D156" s="267"/>
      <c r="E156" s="231" t="s">
        <v>67</v>
      </c>
      <c r="F156" s="624">
        <v>9647770.4199999999</v>
      </c>
      <c r="G156" s="624"/>
      <c r="H156" s="232" t="s">
        <v>98</v>
      </c>
      <c r="I156" s="233">
        <v>40049</v>
      </c>
      <c r="J156" s="234" t="s">
        <v>199</v>
      </c>
      <c r="K156" s="268">
        <v>33279</v>
      </c>
      <c r="L156" s="235"/>
      <c r="M156" s="236"/>
      <c r="N156" s="235"/>
      <c r="O156" s="237">
        <v>143842</v>
      </c>
      <c r="P156" s="264" t="s">
        <v>191</v>
      </c>
    </row>
    <row r="157" spans="1:17" x14ac:dyDescent="0.15">
      <c r="A157" s="241" t="s">
        <v>197</v>
      </c>
      <c r="B157" s="270" t="s">
        <v>245</v>
      </c>
      <c r="C157" s="267"/>
      <c r="D157" s="267"/>
      <c r="E157" s="231" t="s">
        <v>67</v>
      </c>
      <c r="F157" s="624">
        <v>22201797.32</v>
      </c>
      <c r="G157" s="624"/>
      <c r="H157" s="232" t="s">
        <v>98</v>
      </c>
      <c r="I157" s="233">
        <v>40052</v>
      </c>
      <c r="J157" s="234" t="s">
        <v>199</v>
      </c>
      <c r="K157" s="268">
        <v>113816</v>
      </c>
      <c r="L157" s="235"/>
      <c r="M157" s="236"/>
      <c r="N157" s="235"/>
      <c r="O157" s="237">
        <v>143958</v>
      </c>
      <c r="P157" s="238" t="s">
        <v>238</v>
      </c>
    </row>
    <row r="158" spans="1:17" x14ac:dyDescent="0.15">
      <c r="A158" s="241" t="s">
        <v>198</v>
      </c>
      <c r="B158" s="270" t="s">
        <v>246</v>
      </c>
      <c r="C158" s="267"/>
      <c r="D158" s="267"/>
      <c r="E158" s="231" t="s">
        <v>67</v>
      </c>
      <c r="F158" s="624">
        <v>30498699.420000002</v>
      </c>
      <c r="G158" s="624"/>
      <c r="H158" s="232" t="s">
        <v>98</v>
      </c>
      <c r="I158" s="233">
        <v>40060</v>
      </c>
      <c r="J158" s="234" t="s">
        <v>199</v>
      </c>
      <c r="K158" s="268">
        <v>8541</v>
      </c>
      <c r="L158" s="235"/>
      <c r="M158" s="236"/>
      <c r="N158" s="235"/>
      <c r="O158" s="237">
        <v>144051</v>
      </c>
      <c r="P158" s="238" t="s">
        <v>239</v>
      </c>
    </row>
    <row r="159" spans="1:17" x14ac:dyDescent="0.15">
      <c r="A159" s="241" t="s">
        <v>189</v>
      </c>
      <c r="B159" s="270" t="s">
        <v>247</v>
      </c>
      <c r="C159" s="267"/>
      <c r="D159" s="267"/>
      <c r="E159" s="231" t="s">
        <v>67</v>
      </c>
      <c r="F159" s="624">
        <v>41864281.240000002</v>
      </c>
      <c r="G159" s="624"/>
      <c r="H159" s="232" t="s">
        <v>98</v>
      </c>
      <c r="I159" s="233">
        <v>40067</v>
      </c>
      <c r="J159" s="234" t="s">
        <v>199</v>
      </c>
      <c r="K159" s="268">
        <v>55013</v>
      </c>
      <c r="L159" s="235"/>
      <c r="M159" s="236"/>
      <c r="N159" s="235"/>
      <c r="O159" s="237">
        <v>144111</v>
      </c>
      <c r="P159" s="238" t="s">
        <v>240</v>
      </c>
    </row>
    <row r="160" spans="1:17" x14ac:dyDescent="0.15">
      <c r="A160" s="241" t="s">
        <v>190</v>
      </c>
      <c r="B160" s="270" t="s">
        <v>248</v>
      </c>
      <c r="C160" s="267"/>
      <c r="D160" s="267"/>
      <c r="E160" s="231" t="s">
        <v>67</v>
      </c>
      <c r="F160" s="624">
        <v>34073168.82</v>
      </c>
      <c r="G160" s="624"/>
      <c r="H160" s="232" t="s">
        <v>98</v>
      </c>
      <c r="I160" s="233">
        <v>40070</v>
      </c>
      <c r="J160" s="234" t="s">
        <v>199</v>
      </c>
      <c r="K160" s="268">
        <v>40499</v>
      </c>
      <c r="L160" s="235"/>
      <c r="M160" s="236"/>
      <c r="N160" s="235"/>
      <c r="O160" s="237">
        <v>143951</v>
      </c>
      <c r="P160" s="238" t="s">
        <v>241</v>
      </c>
    </row>
    <row r="161" spans="1:17" hidden="1" x14ac:dyDescent="0.15">
      <c r="A161" s="241"/>
      <c r="B161" s="267"/>
      <c r="C161" s="267"/>
      <c r="D161" s="267"/>
      <c r="E161" s="231"/>
      <c r="F161" s="624"/>
      <c r="G161" s="624"/>
      <c r="H161" s="232"/>
      <c r="I161" s="233"/>
      <c r="J161" s="234"/>
      <c r="K161" s="235"/>
      <c r="L161" s="235"/>
      <c r="M161" s="236"/>
      <c r="N161" s="235"/>
      <c r="O161" s="237"/>
      <c r="P161" s="238"/>
    </row>
    <row r="162" spans="1:17" hidden="1" x14ac:dyDescent="0.15">
      <c r="A162" s="243"/>
      <c r="B162" s="267"/>
      <c r="C162" s="267"/>
      <c r="D162" s="267"/>
      <c r="E162" s="231"/>
      <c r="F162" s="624"/>
      <c r="G162" s="624"/>
      <c r="H162" s="232"/>
      <c r="I162" s="233"/>
      <c r="J162" s="234"/>
      <c r="K162" s="235"/>
      <c r="L162" s="235"/>
      <c r="M162" s="236"/>
      <c r="N162" s="235"/>
      <c r="O162" s="237"/>
      <c r="P162" s="238"/>
    </row>
    <row r="163" spans="1:17" hidden="1" x14ac:dyDescent="0.15">
      <c r="A163" s="230"/>
      <c r="B163" s="267"/>
      <c r="C163" s="267"/>
      <c r="D163" s="267"/>
      <c r="E163" s="231"/>
      <c r="F163" s="624"/>
      <c r="G163" s="624"/>
      <c r="H163" s="232"/>
      <c r="I163" s="233"/>
      <c r="J163" s="234"/>
      <c r="K163" s="235"/>
      <c r="L163" s="235"/>
      <c r="M163" s="236"/>
      <c r="N163" s="235"/>
      <c r="O163" s="237"/>
      <c r="P163" s="237"/>
    </row>
    <row r="164" spans="1:17" ht="12" thickBot="1" x14ac:dyDescent="0.2">
      <c r="A164" s="241"/>
      <c r="B164" s="267"/>
      <c r="C164" s="267"/>
      <c r="D164" s="267"/>
      <c r="E164" s="231"/>
      <c r="F164" s="624"/>
      <c r="G164" s="624"/>
      <c r="H164" s="232"/>
      <c r="I164" s="233"/>
      <c r="J164" s="232" t="s">
        <v>18</v>
      </c>
      <c r="K164" s="269">
        <f>SUM(K156:K163)</f>
        <v>251148</v>
      </c>
      <c r="L164" s="235"/>
      <c r="M164" s="236"/>
      <c r="N164" s="266">
        <f>+P154-P164</f>
        <v>0</v>
      </c>
      <c r="O164" s="228" t="s">
        <v>56</v>
      </c>
      <c r="P164" s="242">
        <f>SUM(O155:O161)</f>
        <v>757586.91200000001</v>
      </c>
      <c r="Q164" s="259"/>
    </row>
    <row r="165" spans="1:17" ht="12" thickTop="1" x14ac:dyDescent="0.15">
      <c r="A165" s="243"/>
      <c r="B165" s="625"/>
      <c r="C165" s="625"/>
      <c r="D165" s="625"/>
      <c r="E165" s="231"/>
      <c r="F165" s="624"/>
      <c r="G165" s="624"/>
      <c r="H165" s="232"/>
      <c r="I165" s="233"/>
      <c r="J165" s="234"/>
      <c r="K165" s="235"/>
      <c r="L165" s="235"/>
      <c r="M165" s="236"/>
      <c r="N165" s="235"/>
      <c r="O165" s="236"/>
      <c r="P165" s="265"/>
    </row>
    <row r="166" spans="1:17" x14ac:dyDescent="0.15">
      <c r="A166" s="243"/>
      <c r="B166" s="625"/>
      <c r="C166" s="625"/>
      <c r="D166" s="625"/>
      <c r="E166" s="231"/>
      <c r="F166" s="624"/>
      <c r="G166" s="624"/>
      <c r="H166" s="232"/>
      <c r="I166" s="233"/>
      <c r="J166" s="234"/>
      <c r="K166" s="235"/>
      <c r="L166" s="235"/>
      <c r="M166" s="236"/>
      <c r="N166" s="235"/>
      <c r="O166" s="245"/>
      <c r="P166" s="246"/>
    </row>
    <row r="167" spans="1:17" x14ac:dyDescent="0.15">
      <c r="A167" s="247"/>
      <c r="B167" s="248"/>
      <c r="C167" s="234"/>
      <c r="D167" s="243"/>
      <c r="E167" s="243"/>
      <c r="F167" s="247"/>
      <c r="G167" s="243"/>
      <c r="H167" s="234"/>
      <c r="I167" s="243"/>
      <c r="J167" s="234"/>
      <c r="K167" s="235"/>
      <c r="L167" s="235"/>
      <c r="M167" s="236"/>
      <c r="N167" s="235"/>
      <c r="O167" s="245"/>
      <c r="P167" s="246"/>
    </row>
    <row r="168" spans="1:17" x14ac:dyDescent="0.15">
      <c r="A168" s="249"/>
      <c r="B168" s="250"/>
      <c r="C168" s="186"/>
      <c r="D168" s="251"/>
      <c r="E168" s="251"/>
      <c r="F168" s="183"/>
      <c r="G168" s="251"/>
      <c r="H168" s="186"/>
      <c r="I168" s="251"/>
      <c r="J168" s="186"/>
      <c r="K168" s="252"/>
      <c r="L168" s="252"/>
      <c r="M168" s="253"/>
      <c r="N168" s="252"/>
      <c r="O168" s="236"/>
      <c r="P168" s="235"/>
    </row>
    <row r="169" spans="1:17" x14ac:dyDescent="0.15">
      <c r="A169" s="249"/>
      <c r="B169" s="250"/>
      <c r="C169" s="186"/>
      <c r="D169" s="251"/>
      <c r="E169" s="251"/>
      <c r="F169" s="183"/>
      <c r="G169" s="251"/>
      <c r="H169" s="186"/>
      <c r="I169" s="251"/>
      <c r="J169" s="253"/>
      <c r="K169" s="252"/>
      <c r="L169" s="252"/>
      <c r="M169" s="253"/>
      <c r="N169" s="252"/>
      <c r="P169" s="235"/>
    </row>
    <row r="170" spans="1:17" x14ac:dyDescent="0.15">
      <c r="A170" s="249"/>
      <c r="B170" s="250"/>
      <c r="C170" s="186"/>
      <c r="D170" s="251"/>
      <c r="E170" s="251"/>
      <c r="F170" s="183"/>
      <c r="G170" s="251"/>
      <c r="H170" s="186"/>
      <c r="I170" s="251"/>
      <c r="J170" s="253"/>
      <c r="K170" s="252"/>
      <c r="L170" s="254"/>
      <c r="M170" s="255"/>
      <c r="N170" s="254"/>
      <c r="O170" s="253"/>
      <c r="P170" s="235"/>
    </row>
    <row r="171" spans="1:17" x14ac:dyDescent="0.15">
      <c r="A171" s="181"/>
      <c r="B171" s="250"/>
      <c r="C171" s="186"/>
      <c r="D171" s="251"/>
      <c r="E171" s="251"/>
      <c r="F171" s="183"/>
      <c r="G171" s="251"/>
      <c r="H171" s="186"/>
      <c r="I171" s="251"/>
      <c r="J171" s="253"/>
      <c r="K171" s="252"/>
      <c r="L171" s="254"/>
      <c r="M171" s="255"/>
      <c r="N171" s="254"/>
      <c r="O171" s="256"/>
      <c r="P171" s="252"/>
    </row>
    <row r="172" spans="1:17" x14ac:dyDescent="0.15">
      <c r="A172" s="183"/>
      <c r="B172" s="250"/>
      <c r="C172" s="186"/>
      <c r="D172" s="251"/>
      <c r="E172" s="251"/>
      <c r="F172" s="183"/>
      <c r="G172" s="251"/>
      <c r="H172" s="186"/>
      <c r="I172" s="251"/>
      <c r="J172" s="253"/>
      <c r="K172" s="252"/>
      <c r="L172" s="254"/>
      <c r="M172" s="255"/>
      <c r="N172" s="257"/>
      <c r="O172" s="256"/>
      <c r="P172" s="252"/>
    </row>
    <row r="173" spans="1:17" x14ac:dyDescent="0.15">
      <c r="A173" s="252"/>
      <c r="B173" s="250"/>
      <c r="C173" s="186"/>
      <c r="D173" s="251"/>
      <c r="E173" s="251"/>
      <c r="F173" s="183"/>
      <c r="G173" s="251"/>
      <c r="H173" s="186"/>
      <c r="I173" s="251"/>
      <c r="J173" s="186"/>
      <c r="K173" s="252"/>
      <c r="L173" s="254"/>
      <c r="M173" s="255"/>
      <c r="N173" s="257"/>
      <c r="P173" s="255"/>
    </row>
    <row r="174" spans="1:17" x14ac:dyDescent="0.15">
      <c r="A174" s="235"/>
      <c r="B174" s="250"/>
      <c r="C174" s="186"/>
      <c r="D174" s="251"/>
      <c r="E174" s="251"/>
      <c r="F174" s="183"/>
      <c r="G174" s="251"/>
      <c r="H174" s="186"/>
      <c r="I174" s="251"/>
      <c r="J174" s="186"/>
      <c r="K174" s="183"/>
      <c r="N174" s="258"/>
    </row>
  </sheetData>
  <mergeCells count="21">
    <mergeCell ref="B166:D166"/>
    <mergeCell ref="F166:G166"/>
    <mergeCell ref="F160:G160"/>
    <mergeCell ref="F161:G161"/>
    <mergeCell ref="F162:G162"/>
    <mergeCell ref="F163:G163"/>
    <mergeCell ref="F164:G164"/>
    <mergeCell ref="B165:D165"/>
    <mergeCell ref="F165:G165"/>
    <mergeCell ref="F159:G159"/>
    <mergeCell ref="J3:L3"/>
    <mergeCell ref="A4:C4"/>
    <mergeCell ref="D4:H4"/>
    <mergeCell ref="I4:N4"/>
    <mergeCell ref="J5:K5"/>
    <mergeCell ref="L5:N5"/>
    <mergeCell ref="B155:D155"/>
    <mergeCell ref="F155:G155"/>
    <mergeCell ref="F156:G156"/>
    <mergeCell ref="F157:G157"/>
    <mergeCell ref="F158:G158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Q168"/>
  <sheetViews>
    <sheetView zoomScale="115" zoomScaleNormal="115" workbookViewId="0">
      <pane ySplit="6" topLeftCell="A7" activePane="bottomLeft" state="frozen"/>
      <selection pane="bottomLeft" activeCell="A7" sqref="A7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3" style="180" bestFit="1" customWidth="1"/>
    <col min="11" max="11" width="9.7109375" style="182" bestFit="1" customWidth="1"/>
    <col min="12" max="12" width="12.7109375" style="181" customWidth="1"/>
    <col min="13" max="13" width="9.140625" style="180" bestFit="1" customWidth="1"/>
    <col min="14" max="14" width="9.7109375" style="182" bestFit="1" customWidth="1"/>
    <col min="15" max="15" width="10.5703125" style="180" bestFit="1" customWidth="1"/>
    <col min="16" max="16" width="13.85546875" style="180" bestFit="1" customWidth="1"/>
    <col min="17" max="16384" width="18.5703125" style="182"/>
  </cols>
  <sheetData>
    <row r="1" spans="1:17" x14ac:dyDescent="0.15">
      <c r="A1" s="178" t="s">
        <v>204</v>
      </c>
      <c r="N1" s="183"/>
      <c r="P1" s="184"/>
    </row>
    <row r="2" spans="1:17" x14ac:dyDescent="0.15">
      <c r="A2" s="178" t="s">
        <v>112</v>
      </c>
      <c r="P2" s="185"/>
    </row>
    <row r="3" spans="1:17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7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7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7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7" x14ac:dyDescent="0.15">
      <c r="A7" s="193" t="s">
        <v>116</v>
      </c>
      <c r="B7" s="263"/>
      <c r="C7" s="195">
        <v>17890.912000000011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C7+H10+H16</f>
        <v>17890.912000000011</v>
      </c>
      <c r="P7" s="195">
        <f>+C148</f>
        <v>736073.91200000001</v>
      </c>
    </row>
    <row r="8" spans="1:17" x14ac:dyDescent="0.15">
      <c r="A8" s="193" t="s">
        <v>117</v>
      </c>
      <c r="B8" s="193"/>
      <c r="C8" s="199">
        <v>107771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17890.912000000011</v>
      </c>
      <c r="P8" s="199">
        <f t="shared" ref="P8:P10" si="0">P7+H8-J8-M8</f>
        <v>736073.91200000001</v>
      </c>
    </row>
    <row r="9" spans="1:17" x14ac:dyDescent="0.15">
      <c r="A9" s="193" t="s">
        <v>118</v>
      </c>
      <c r="B9" s="193"/>
      <c r="C9" s="199">
        <v>35934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0" si="1">+O8-J9-M9</f>
        <v>17890.912000000011</v>
      </c>
      <c r="P9" s="199">
        <f t="shared" si="0"/>
        <v>736073.91200000001</v>
      </c>
    </row>
    <row r="10" spans="1:17" x14ac:dyDescent="0.15">
      <c r="A10" s="193" t="s">
        <v>140</v>
      </c>
      <c r="B10" s="193"/>
      <c r="C10" s="199">
        <v>143652</v>
      </c>
      <c r="D10" s="200"/>
      <c r="E10" s="193"/>
      <c r="F10" s="203"/>
      <c r="G10" s="193"/>
      <c r="H10" s="199"/>
      <c r="I10" s="204"/>
      <c r="J10" s="199"/>
      <c r="K10" s="205"/>
      <c r="L10" s="193"/>
      <c r="M10" s="199"/>
      <c r="N10" s="205"/>
      <c r="O10" s="199">
        <f t="shared" si="1"/>
        <v>17890.912000000011</v>
      </c>
      <c r="P10" s="199">
        <f t="shared" si="0"/>
        <v>736073.91200000001</v>
      </c>
    </row>
    <row r="11" spans="1:17" x14ac:dyDescent="0.15">
      <c r="A11" s="193" t="s">
        <v>141</v>
      </c>
      <c r="B11" s="193"/>
      <c r="C11" s="199">
        <v>143606</v>
      </c>
      <c r="D11" s="200" t="s">
        <v>159</v>
      </c>
      <c r="E11" s="193" t="s">
        <v>54</v>
      </c>
      <c r="F11" s="203" t="s">
        <v>189</v>
      </c>
      <c r="G11" s="193"/>
      <c r="H11" s="199">
        <v>107803</v>
      </c>
      <c r="I11" s="200" t="s">
        <v>159</v>
      </c>
      <c r="J11" s="199">
        <v>17891</v>
      </c>
      <c r="K11" s="205" t="s">
        <v>192</v>
      </c>
      <c r="L11" s="193"/>
      <c r="M11" s="199"/>
      <c r="N11" s="205"/>
      <c r="O11" s="199">
        <f t="shared" ref="O11:O21" si="2">+O10-J11-M11</f>
        <v>-8.7999999988824129E-2</v>
      </c>
      <c r="P11" s="199">
        <f t="shared" ref="P11:P21" si="3">P10+H11-J11-M11</f>
        <v>825985.91200000001</v>
      </c>
      <c r="Q11" s="259">
        <f>SUM(J11)</f>
        <v>17891</v>
      </c>
    </row>
    <row r="12" spans="1:17" x14ac:dyDescent="0.15">
      <c r="A12" s="193" t="s">
        <v>142</v>
      </c>
      <c r="B12" s="193"/>
      <c r="C12" s="199">
        <v>143667</v>
      </c>
      <c r="D12" s="200"/>
      <c r="E12" s="193"/>
      <c r="F12" s="203"/>
      <c r="G12" s="193"/>
      <c r="H12" s="199"/>
      <c r="I12" s="200" t="s">
        <v>159</v>
      </c>
      <c r="J12" s="199">
        <v>51</v>
      </c>
      <c r="K12" s="205" t="s">
        <v>193</v>
      </c>
      <c r="L12" s="193"/>
      <c r="M12" s="199"/>
      <c r="N12" s="205"/>
      <c r="O12" s="199">
        <f>C8+O11-J12-M12</f>
        <v>107719.91200000001</v>
      </c>
      <c r="P12" s="199">
        <f t="shared" ref="P12:P15" si="4">P11+H12-J12-M12</f>
        <v>825934.91200000001</v>
      </c>
    </row>
    <row r="13" spans="1:17" x14ac:dyDescent="0.15">
      <c r="A13" s="193" t="s">
        <v>143</v>
      </c>
      <c r="B13" s="198"/>
      <c r="C13" s="199">
        <v>143553</v>
      </c>
      <c r="D13" s="200" t="s">
        <v>160</v>
      </c>
      <c r="E13" s="193" t="s">
        <v>54</v>
      </c>
      <c r="F13" s="203" t="s">
        <v>190</v>
      </c>
      <c r="G13" s="198"/>
      <c r="H13" s="199">
        <v>107816</v>
      </c>
      <c r="I13" s="204" t="s">
        <v>160</v>
      </c>
      <c r="J13" s="199">
        <v>9357</v>
      </c>
      <c r="K13" s="205" t="s">
        <v>193</v>
      </c>
      <c r="L13" s="193"/>
      <c r="M13" s="199"/>
      <c r="N13" s="205"/>
      <c r="O13" s="199">
        <f t="shared" ref="O13:O15" si="5">+O12-J13-M13</f>
        <v>98362.912000000011</v>
      </c>
      <c r="P13" s="199">
        <f t="shared" si="4"/>
        <v>924393.91200000001</v>
      </c>
    </row>
    <row r="14" spans="1:17" x14ac:dyDescent="0.15">
      <c r="A14" s="193"/>
      <c r="B14" s="198"/>
      <c r="C14" s="199"/>
      <c r="D14" s="204"/>
      <c r="E14" s="193"/>
      <c r="F14" s="205"/>
      <c r="G14" s="198"/>
      <c r="H14" s="199"/>
      <c r="I14" s="200" t="s">
        <v>161</v>
      </c>
      <c r="J14" s="199">
        <v>4583</v>
      </c>
      <c r="K14" s="205" t="s">
        <v>193</v>
      </c>
      <c r="L14" s="193"/>
      <c r="M14" s="199"/>
      <c r="N14" s="207"/>
      <c r="O14" s="199">
        <f t="shared" si="5"/>
        <v>93779.912000000011</v>
      </c>
      <c r="P14" s="199">
        <f t="shared" si="4"/>
        <v>919810.91200000001</v>
      </c>
    </row>
    <row r="15" spans="1:17" x14ac:dyDescent="0.15">
      <c r="A15" s="193"/>
      <c r="B15" s="198"/>
      <c r="C15" s="199"/>
      <c r="D15" s="204"/>
      <c r="E15" s="203"/>
      <c r="F15" s="205"/>
      <c r="G15" s="198"/>
      <c r="H15" s="199"/>
      <c r="I15" s="200" t="s">
        <v>162</v>
      </c>
      <c r="J15" s="199">
        <v>6267</v>
      </c>
      <c r="K15" s="205" t="s">
        <v>193</v>
      </c>
      <c r="L15" s="193"/>
      <c r="M15" s="199"/>
      <c r="N15" s="207"/>
      <c r="O15" s="199">
        <f t="shared" si="5"/>
        <v>87512.912000000011</v>
      </c>
      <c r="P15" s="199">
        <f t="shared" si="4"/>
        <v>913543.91200000001</v>
      </c>
      <c r="Q15" s="259"/>
    </row>
    <row r="16" spans="1:17" x14ac:dyDescent="0.15">
      <c r="A16" s="193"/>
      <c r="B16" s="198"/>
      <c r="C16" s="199"/>
      <c r="D16" s="200"/>
      <c r="E16" s="193"/>
      <c r="F16" s="203"/>
      <c r="G16" s="193"/>
      <c r="H16" s="199"/>
      <c r="I16" s="200" t="s">
        <v>163</v>
      </c>
      <c r="J16" s="199">
        <v>4396</v>
      </c>
      <c r="K16" s="205" t="s">
        <v>193</v>
      </c>
      <c r="L16" s="193"/>
      <c r="M16" s="199"/>
      <c r="N16" s="207"/>
      <c r="O16" s="199">
        <f t="shared" si="2"/>
        <v>83116.912000000011</v>
      </c>
      <c r="P16" s="199">
        <f t="shared" si="3"/>
        <v>909147.91200000001</v>
      </c>
      <c r="Q16" s="259"/>
    </row>
    <row r="17" spans="1:17" x14ac:dyDescent="0.15">
      <c r="A17" s="193"/>
      <c r="B17" s="198"/>
      <c r="C17" s="199"/>
      <c r="D17" s="200"/>
      <c r="E17" s="193"/>
      <c r="F17" s="203"/>
      <c r="G17" s="193"/>
      <c r="H17" s="199"/>
      <c r="I17" s="200" t="s">
        <v>164</v>
      </c>
      <c r="J17" s="199">
        <v>23299</v>
      </c>
      <c r="K17" s="205" t="s">
        <v>193</v>
      </c>
      <c r="L17" s="193" t="s">
        <v>205</v>
      </c>
      <c r="M17" s="199">
        <v>16394</v>
      </c>
      <c r="N17" s="205" t="s">
        <v>193</v>
      </c>
      <c r="O17" s="199">
        <f t="shared" si="2"/>
        <v>43423.912000000011</v>
      </c>
      <c r="P17" s="199">
        <f t="shared" si="3"/>
        <v>869454.91200000001</v>
      </c>
    </row>
    <row r="18" spans="1:17" x14ac:dyDescent="0.15">
      <c r="A18" s="193"/>
      <c r="B18" s="198"/>
      <c r="C18" s="199"/>
      <c r="D18" s="200"/>
      <c r="E18" s="193"/>
      <c r="F18" s="205"/>
      <c r="G18" s="198"/>
      <c r="H18" s="199"/>
      <c r="I18" s="200" t="s">
        <v>165</v>
      </c>
      <c r="J18" s="199">
        <v>9438</v>
      </c>
      <c r="K18" s="205" t="s">
        <v>193</v>
      </c>
      <c r="L18" s="193" t="s">
        <v>205</v>
      </c>
      <c r="M18" s="199">
        <v>8744</v>
      </c>
      <c r="N18" s="205" t="s">
        <v>193</v>
      </c>
      <c r="O18" s="199">
        <f t="shared" si="2"/>
        <v>25241.912000000011</v>
      </c>
      <c r="P18" s="199">
        <f t="shared" si="3"/>
        <v>851272.91200000001</v>
      </c>
    </row>
    <row r="19" spans="1:17" x14ac:dyDescent="0.15">
      <c r="A19" s="193"/>
      <c r="B19" s="198"/>
      <c r="C19" s="199"/>
      <c r="D19" s="200"/>
      <c r="E19" s="193"/>
      <c r="F19" s="205"/>
      <c r="G19" s="193"/>
      <c r="H19" s="199"/>
      <c r="I19" s="200" t="s">
        <v>166</v>
      </c>
      <c r="J19" s="199">
        <v>5477</v>
      </c>
      <c r="K19" s="205" t="s">
        <v>193</v>
      </c>
      <c r="L19" s="193"/>
      <c r="M19" s="199"/>
      <c r="N19" s="205"/>
      <c r="O19" s="199">
        <f t="shared" si="2"/>
        <v>19764.912000000011</v>
      </c>
      <c r="P19" s="199">
        <f t="shared" si="3"/>
        <v>845795.91200000001</v>
      </c>
      <c r="Q19" s="259">
        <f>SUM(J12:J22)+Q20</f>
        <v>107771</v>
      </c>
    </row>
    <row r="20" spans="1:17" x14ac:dyDescent="0.15">
      <c r="A20" s="193"/>
      <c r="B20" s="198"/>
      <c r="C20" s="199"/>
      <c r="D20" s="200"/>
      <c r="E20" s="193"/>
      <c r="F20" s="205"/>
      <c r="G20" s="198"/>
      <c r="H20" s="199"/>
      <c r="I20" s="200" t="s">
        <v>167</v>
      </c>
      <c r="J20" s="199">
        <v>7318</v>
      </c>
      <c r="K20" s="205" t="s">
        <v>193</v>
      </c>
      <c r="L20" s="193"/>
      <c r="M20" s="199"/>
      <c r="N20" s="205"/>
      <c r="O20" s="199">
        <f t="shared" si="2"/>
        <v>12446.912000000011</v>
      </c>
      <c r="P20" s="199">
        <f t="shared" si="3"/>
        <v>838477.91200000001</v>
      </c>
      <c r="Q20" s="259">
        <f>SUM(M17:M18)</f>
        <v>25138</v>
      </c>
    </row>
    <row r="21" spans="1:17" x14ac:dyDescent="0.15">
      <c r="A21" s="193"/>
      <c r="B21" s="208"/>
      <c r="C21" s="199"/>
      <c r="D21" s="204"/>
      <c r="E21" s="193"/>
      <c r="F21" s="209"/>
      <c r="G21" s="198"/>
      <c r="H21" s="199"/>
      <c r="I21" s="200" t="s">
        <v>168</v>
      </c>
      <c r="J21" s="199">
        <v>5521</v>
      </c>
      <c r="K21" s="205" t="s">
        <v>193</v>
      </c>
      <c r="L21" s="193"/>
      <c r="M21" s="199"/>
      <c r="N21" s="207"/>
      <c r="O21" s="199">
        <f t="shared" si="2"/>
        <v>6925.9120000000112</v>
      </c>
      <c r="P21" s="199">
        <f t="shared" si="3"/>
        <v>832956.91200000001</v>
      </c>
    </row>
    <row r="22" spans="1:17" x14ac:dyDescent="0.15">
      <c r="A22" s="193"/>
      <c r="B22" s="210"/>
      <c r="C22" s="199"/>
      <c r="D22" s="204"/>
      <c r="E22" s="203"/>
      <c r="F22" s="193"/>
      <c r="G22" s="210"/>
      <c r="H22" s="199"/>
      <c r="I22" s="200" t="s">
        <v>169</v>
      </c>
      <c r="J22" s="199">
        <v>6926</v>
      </c>
      <c r="K22" s="205" t="s">
        <v>193</v>
      </c>
      <c r="L22" s="193"/>
      <c r="M22" s="199"/>
      <c r="N22" s="207"/>
      <c r="O22" s="199">
        <f t="shared" ref="O22" si="6">+O21-J22-M22</f>
        <v>-8.7999999988824129E-2</v>
      </c>
      <c r="P22" s="199">
        <f t="shared" ref="P22:P23" si="7">P21+H22-J22-M22</f>
        <v>826030.91200000001</v>
      </c>
      <c r="Q22" s="259"/>
    </row>
    <row r="23" spans="1:17" x14ac:dyDescent="0.15">
      <c r="A23" s="193"/>
      <c r="B23" s="210"/>
      <c r="C23" s="199"/>
      <c r="D23" s="204"/>
      <c r="E23" s="203"/>
      <c r="F23" s="193"/>
      <c r="G23" s="210"/>
      <c r="H23" s="199"/>
      <c r="I23" s="200" t="s">
        <v>169</v>
      </c>
      <c r="J23" s="199"/>
      <c r="K23" s="205"/>
      <c r="L23" s="193" t="s">
        <v>205</v>
      </c>
      <c r="M23" s="199">
        <v>35934</v>
      </c>
      <c r="N23" s="205" t="s">
        <v>194</v>
      </c>
      <c r="O23" s="199">
        <f>C9+O22-J23-M23</f>
        <v>-8.7999999988824129E-2</v>
      </c>
      <c r="P23" s="199">
        <f t="shared" si="7"/>
        <v>790096.91200000001</v>
      </c>
      <c r="Q23" s="259">
        <f>SUM(M23)</f>
        <v>35934</v>
      </c>
    </row>
    <row r="24" spans="1:17" x14ac:dyDescent="0.15">
      <c r="A24" s="193"/>
      <c r="B24" s="210"/>
      <c r="C24" s="199"/>
      <c r="D24" s="204"/>
      <c r="E24" s="203"/>
      <c r="F24" s="193"/>
      <c r="G24" s="210"/>
      <c r="H24" s="199"/>
      <c r="I24" s="200" t="s">
        <v>169</v>
      </c>
      <c r="J24" s="199">
        <v>4641</v>
      </c>
      <c r="K24" s="205" t="s">
        <v>195</v>
      </c>
      <c r="L24" s="193" t="s">
        <v>205</v>
      </c>
      <c r="M24" s="199">
        <v>5836</v>
      </c>
      <c r="N24" s="205" t="s">
        <v>195</v>
      </c>
      <c r="O24" s="199">
        <f>C10+O23-J24-M24</f>
        <v>133174.91200000001</v>
      </c>
      <c r="P24" s="199">
        <f t="shared" ref="P24" si="8">P23+H24-J24-M24</f>
        <v>779619.91200000001</v>
      </c>
    </row>
    <row r="25" spans="1:17" x14ac:dyDescent="0.15">
      <c r="A25" s="193"/>
      <c r="B25" s="210"/>
      <c r="C25" s="199"/>
      <c r="D25" s="204"/>
      <c r="E25" s="203"/>
      <c r="F25" s="193"/>
      <c r="G25" s="210"/>
      <c r="H25" s="199"/>
      <c r="I25" s="200" t="s">
        <v>170</v>
      </c>
      <c r="J25" s="199">
        <v>12235</v>
      </c>
      <c r="K25" s="205" t="s">
        <v>195</v>
      </c>
      <c r="L25" s="193" t="s">
        <v>205</v>
      </c>
      <c r="M25" s="199">
        <v>997</v>
      </c>
      <c r="N25" s="205" t="s">
        <v>195</v>
      </c>
      <c r="O25" s="199">
        <f t="shared" ref="O25:O26" si="9">+O24-J25-M25</f>
        <v>119942.91200000001</v>
      </c>
      <c r="P25" s="199">
        <f t="shared" ref="P25:P26" si="10">P24+H25-J25-M25</f>
        <v>766387.91200000001</v>
      </c>
    </row>
    <row r="26" spans="1:17" x14ac:dyDescent="0.15">
      <c r="A26" s="211"/>
      <c r="B26" s="211"/>
      <c r="C26" s="199"/>
      <c r="D26" s="204"/>
      <c r="E26" s="193"/>
      <c r="F26" s="212"/>
      <c r="G26" s="213"/>
      <c r="H26" s="199"/>
      <c r="I26" s="200" t="s">
        <v>171</v>
      </c>
      <c r="J26" s="199">
        <v>4684</v>
      </c>
      <c r="K26" s="205" t="s">
        <v>195</v>
      </c>
      <c r="L26" s="193"/>
      <c r="M26" s="199"/>
      <c r="N26" s="205"/>
      <c r="O26" s="199">
        <f t="shared" si="9"/>
        <v>115258.91200000001</v>
      </c>
      <c r="P26" s="199">
        <f t="shared" si="10"/>
        <v>761703.91200000001</v>
      </c>
    </row>
    <row r="27" spans="1:17" x14ac:dyDescent="0.15">
      <c r="A27" s="205"/>
      <c r="B27" s="208"/>
      <c r="C27" s="199"/>
      <c r="D27" s="200"/>
      <c r="E27" s="193"/>
      <c r="F27" s="203"/>
      <c r="G27" s="198"/>
      <c r="H27" s="199"/>
      <c r="I27" s="200" t="s">
        <v>172</v>
      </c>
      <c r="J27" s="199">
        <v>19617</v>
      </c>
      <c r="K27" s="205" t="s">
        <v>195</v>
      </c>
      <c r="L27" s="193"/>
      <c r="M27" s="199"/>
      <c r="N27" s="207"/>
      <c r="O27" s="199">
        <f t="shared" ref="O27:O91" si="11">+O26-J27-M27</f>
        <v>95641.912000000011</v>
      </c>
      <c r="P27" s="199">
        <f t="shared" ref="P27:P91" si="12">P26+H27-J27-M27</f>
        <v>742086.91200000001</v>
      </c>
    </row>
    <row r="28" spans="1:17" x14ac:dyDescent="0.15">
      <c r="A28" s="205"/>
      <c r="B28" s="208"/>
      <c r="C28" s="199"/>
      <c r="D28" s="204"/>
      <c r="E28" s="193"/>
      <c r="F28" s="193"/>
      <c r="G28" s="198"/>
      <c r="H28" s="199"/>
      <c r="I28" s="200" t="s">
        <v>173</v>
      </c>
      <c r="J28" s="199">
        <v>21140</v>
      </c>
      <c r="K28" s="205" t="s">
        <v>195</v>
      </c>
      <c r="L28" s="193"/>
      <c r="M28" s="199"/>
      <c r="N28" s="207"/>
      <c r="O28" s="199">
        <f t="shared" si="11"/>
        <v>74501.912000000011</v>
      </c>
      <c r="P28" s="199">
        <f t="shared" si="12"/>
        <v>720946.91200000001</v>
      </c>
    </row>
    <row r="29" spans="1:17" x14ac:dyDescent="0.15">
      <c r="A29" s="205"/>
      <c r="B29" s="208"/>
      <c r="C29" s="199"/>
      <c r="D29" s="204"/>
      <c r="E29" s="193"/>
      <c r="F29" s="193"/>
      <c r="G29" s="198"/>
      <c r="H29" s="199"/>
      <c r="I29" s="200" t="s">
        <v>174</v>
      </c>
      <c r="J29" s="199">
        <v>6577</v>
      </c>
      <c r="K29" s="205" t="s">
        <v>195</v>
      </c>
      <c r="L29" s="193"/>
      <c r="M29" s="199"/>
      <c r="N29" s="207"/>
      <c r="O29" s="199">
        <f t="shared" si="11"/>
        <v>67924.912000000011</v>
      </c>
      <c r="P29" s="199">
        <f t="shared" si="12"/>
        <v>714369.91200000001</v>
      </c>
    </row>
    <row r="30" spans="1:17" x14ac:dyDescent="0.15">
      <c r="A30" s="205"/>
      <c r="B30" s="208"/>
      <c r="C30" s="199"/>
      <c r="D30" s="200"/>
      <c r="E30" s="193"/>
      <c r="F30" s="205"/>
      <c r="G30" s="193"/>
      <c r="H30" s="199"/>
      <c r="I30" s="200" t="s">
        <v>175</v>
      </c>
      <c r="J30" s="199">
        <v>9725</v>
      </c>
      <c r="K30" s="205" t="s">
        <v>195</v>
      </c>
      <c r="L30" s="193"/>
      <c r="M30" s="199"/>
      <c r="N30" s="207"/>
      <c r="O30" s="199">
        <f t="shared" si="11"/>
        <v>58199.912000000011</v>
      </c>
      <c r="P30" s="199">
        <f t="shared" si="12"/>
        <v>704644.91200000001</v>
      </c>
    </row>
    <row r="31" spans="1:17" x14ac:dyDescent="0.15">
      <c r="A31" s="205"/>
      <c r="B31" s="208"/>
      <c r="C31" s="199"/>
      <c r="D31" s="204"/>
      <c r="E31" s="193"/>
      <c r="F31" s="193"/>
      <c r="G31" s="198"/>
      <c r="H31" s="199"/>
      <c r="I31" s="200" t="s">
        <v>176</v>
      </c>
      <c r="J31" s="199">
        <v>12786</v>
      </c>
      <c r="K31" s="205" t="s">
        <v>195</v>
      </c>
      <c r="L31" s="193"/>
      <c r="M31" s="199"/>
      <c r="N31" s="207"/>
      <c r="O31" s="199">
        <f t="shared" si="11"/>
        <v>45413.912000000011</v>
      </c>
      <c r="P31" s="199">
        <f t="shared" si="12"/>
        <v>691858.91200000001</v>
      </c>
    </row>
    <row r="32" spans="1:17" x14ac:dyDescent="0.15">
      <c r="A32" s="193"/>
      <c r="B32" s="193"/>
      <c r="C32" s="199"/>
      <c r="D32" s="204"/>
      <c r="E32" s="193"/>
      <c r="F32" s="203"/>
      <c r="G32" s="198"/>
      <c r="H32" s="199"/>
      <c r="I32" s="200" t="s">
        <v>177</v>
      </c>
      <c r="J32" s="199">
        <v>8205</v>
      </c>
      <c r="K32" s="205" t="s">
        <v>195</v>
      </c>
      <c r="L32" s="193"/>
      <c r="M32" s="199"/>
      <c r="N32" s="207"/>
      <c r="O32" s="199">
        <f t="shared" si="11"/>
        <v>37208.912000000011</v>
      </c>
      <c r="P32" s="199">
        <f t="shared" si="12"/>
        <v>683653.91200000001</v>
      </c>
    </row>
    <row r="33" spans="1:17" x14ac:dyDescent="0.15">
      <c r="A33" s="193"/>
      <c r="B33" s="193"/>
      <c r="C33" s="199"/>
      <c r="D33" s="204"/>
      <c r="E33" s="193"/>
      <c r="F33" s="203"/>
      <c r="G33" s="198"/>
      <c r="H33" s="199"/>
      <c r="I33" s="200" t="s">
        <v>178</v>
      </c>
      <c r="J33" s="199">
        <v>4196</v>
      </c>
      <c r="K33" s="205" t="s">
        <v>195</v>
      </c>
      <c r="L33" s="193"/>
      <c r="M33" s="199"/>
      <c r="N33" s="207"/>
      <c r="O33" s="199">
        <f t="shared" si="11"/>
        <v>33012.912000000011</v>
      </c>
      <c r="P33" s="199">
        <f t="shared" si="12"/>
        <v>679457.91200000001</v>
      </c>
    </row>
    <row r="34" spans="1:17" x14ac:dyDescent="0.15">
      <c r="A34" s="193"/>
      <c r="B34" s="193"/>
      <c r="C34" s="199"/>
      <c r="D34" s="204"/>
      <c r="E34" s="193"/>
      <c r="F34" s="203"/>
      <c r="G34" s="198"/>
      <c r="H34" s="199"/>
      <c r="I34" s="200" t="s">
        <v>179</v>
      </c>
      <c r="J34" s="199">
        <v>3624</v>
      </c>
      <c r="K34" s="205" t="s">
        <v>195</v>
      </c>
      <c r="L34" s="193"/>
      <c r="M34" s="199"/>
      <c r="N34" s="207"/>
      <c r="O34" s="199">
        <f t="shared" si="11"/>
        <v>29388.912000000011</v>
      </c>
      <c r="P34" s="199">
        <f t="shared" si="12"/>
        <v>675833.91200000001</v>
      </c>
    </row>
    <row r="35" spans="1:17" x14ac:dyDescent="0.15">
      <c r="A35" s="193"/>
      <c r="B35" s="193"/>
      <c r="C35" s="199"/>
      <c r="D35" s="200"/>
      <c r="E35" s="193"/>
      <c r="F35" s="193"/>
      <c r="G35" s="210"/>
      <c r="H35" s="199"/>
      <c r="I35" s="200" t="s">
        <v>180</v>
      </c>
      <c r="J35" s="199">
        <v>3901</v>
      </c>
      <c r="K35" s="205" t="s">
        <v>195</v>
      </c>
      <c r="L35" s="193"/>
      <c r="M35" s="199"/>
      <c r="N35" s="207"/>
      <c r="O35" s="199">
        <f t="shared" si="11"/>
        <v>25487.912000000011</v>
      </c>
      <c r="P35" s="199">
        <f t="shared" si="12"/>
        <v>671932.91200000001</v>
      </c>
      <c r="Q35" s="259">
        <f>SUM(J24:J36)+Q36</f>
        <v>143652</v>
      </c>
    </row>
    <row r="36" spans="1:17" x14ac:dyDescent="0.15">
      <c r="A36" s="193"/>
      <c r="B36" s="193"/>
      <c r="C36" s="199"/>
      <c r="D36" s="204"/>
      <c r="E36" s="203"/>
      <c r="F36" s="193"/>
      <c r="G36" s="210"/>
      <c r="H36" s="199"/>
      <c r="I36" s="200" t="s">
        <v>181</v>
      </c>
      <c r="J36" s="199">
        <v>25488</v>
      </c>
      <c r="K36" s="205" t="s">
        <v>195</v>
      </c>
      <c r="L36" s="193"/>
      <c r="M36" s="199"/>
      <c r="N36" s="193"/>
      <c r="O36" s="199">
        <f t="shared" si="11"/>
        <v>-8.7999999988824129E-2</v>
      </c>
      <c r="P36" s="199">
        <f t="shared" si="12"/>
        <v>646444.91200000001</v>
      </c>
      <c r="Q36" s="259">
        <f>SUM(M24:M25)</f>
        <v>6833</v>
      </c>
    </row>
    <row r="37" spans="1:17" x14ac:dyDescent="0.15">
      <c r="A37" s="193"/>
      <c r="B37" s="193"/>
      <c r="C37" s="199"/>
      <c r="D37" s="204"/>
      <c r="E37" s="203"/>
      <c r="F37" s="193"/>
      <c r="G37" s="210"/>
      <c r="H37" s="199"/>
      <c r="I37" s="200" t="s">
        <v>181</v>
      </c>
      <c r="J37" s="199">
        <v>32477</v>
      </c>
      <c r="K37" s="193" t="s">
        <v>196</v>
      </c>
      <c r="L37" s="193"/>
      <c r="M37" s="199"/>
      <c r="N37" s="193"/>
      <c r="O37" s="199">
        <f>C11+O36-J37-M37</f>
        <v>111128.91200000001</v>
      </c>
      <c r="P37" s="199">
        <f t="shared" ref="P37:P41" si="13">P36+H37-J37-M37</f>
        <v>613967.91200000001</v>
      </c>
    </row>
    <row r="38" spans="1:17" x14ac:dyDescent="0.15">
      <c r="A38" s="193"/>
      <c r="B38" s="193"/>
      <c r="C38" s="199"/>
      <c r="D38" s="200"/>
      <c r="E38" s="193"/>
      <c r="F38" s="205"/>
      <c r="G38" s="193"/>
      <c r="H38" s="199"/>
      <c r="I38" s="200" t="s">
        <v>182</v>
      </c>
      <c r="J38" s="199">
        <v>8048</v>
      </c>
      <c r="K38" s="193" t="s">
        <v>196</v>
      </c>
      <c r="L38" s="193"/>
      <c r="M38" s="199"/>
      <c r="N38" s="193"/>
      <c r="O38" s="199">
        <f t="shared" ref="O38:O41" si="14">+O37-J38-M38</f>
        <v>103080.91200000001</v>
      </c>
      <c r="P38" s="199">
        <f t="shared" si="13"/>
        <v>605919.91200000001</v>
      </c>
    </row>
    <row r="39" spans="1:17" x14ac:dyDescent="0.15">
      <c r="A39" s="193"/>
      <c r="B39" s="193"/>
      <c r="C39" s="199"/>
      <c r="D39" s="200" t="s">
        <v>183</v>
      </c>
      <c r="E39" s="193" t="s">
        <v>54</v>
      </c>
      <c r="F39" s="193" t="s">
        <v>191</v>
      </c>
      <c r="G39" s="210"/>
      <c r="H39" s="199">
        <v>143842</v>
      </c>
      <c r="I39" s="200" t="s">
        <v>183</v>
      </c>
      <c r="J39" s="199">
        <v>14395</v>
      </c>
      <c r="K39" s="193" t="s">
        <v>196</v>
      </c>
      <c r="L39" s="193"/>
      <c r="M39" s="199"/>
      <c r="N39" s="193"/>
      <c r="O39" s="199">
        <f t="shared" si="14"/>
        <v>88685.912000000011</v>
      </c>
      <c r="P39" s="199">
        <f t="shared" si="13"/>
        <v>735366.91200000001</v>
      </c>
    </row>
    <row r="40" spans="1:17" x14ac:dyDescent="0.15">
      <c r="A40" s="193"/>
      <c r="B40" s="193"/>
      <c r="C40" s="199"/>
      <c r="D40" s="200"/>
      <c r="E40" s="193"/>
      <c r="F40" s="193"/>
      <c r="G40" s="210"/>
      <c r="H40" s="199"/>
      <c r="I40" s="200" t="s">
        <v>184</v>
      </c>
      <c r="J40" s="199">
        <v>3186</v>
      </c>
      <c r="K40" s="193" t="s">
        <v>196</v>
      </c>
      <c r="L40" s="193"/>
      <c r="M40" s="199"/>
      <c r="N40" s="193"/>
      <c r="O40" s="199">
        <f t="shared" si="14"/>
        <v>85499.912000000011</v>
      </c>
      <c r="P40" s="199">
        <f t="shared" si="13"/>
        <v>732180.91200000001</v>
      </c>
    </row>
    <row r="41" spans="1:17" x14ac:dyDescent="0.15">
      <c r="A41" s="193"/>
      <c r="B41" s="193"/>
      <c r="C41" s="199"/>
      <c r="D41" s="200"/>
      <c r="E41" s="193"/>
      <c r="F41" s="193"/>
      <c r="G41" s="210"/>
      <c r="H41" s="199"/>
      <c r="I41" s="200" t="s">
        <v>185</v>
      </c>
      <c r="J41" s="199">
        <v>8761</v>
      </c>
      <c r="K41" s="193" t="s">
        <v>196</v>
      </c>
      <c r="L41" s="193"/>
      <c r="M41" s="199"/>
      <c r="N41" s="193"/>
      <c r="O41" s="199">
        <f t="shared" si="14"/>
        <v>76738.912000000011</v>
      </c>
      <c r="P41" s="199">
        <f t="shared" si="13"/>
        <v>723419.91200000001</v>
      </c>
    </row>
    <row r="42" spans="1:17" x14ac:dyDescent="0.15">
      <c r="A42" s="193"/>
      <c r="B42" s="193"/>
      <c r="C42" s="199"/>
      <c r="D42" s="200"/>
      <c r="E42" s="193"/>
      <c r="F42" s="193"/>
      <c r="G42" s="210"/>
      <c r="H42" s="199"/>
      <c r="I42" s="200" t="s">
        <v>186</v>
      </c>
      <c r="J42" s="199">
        <v>5552</v>
      </c>
      <c r="K42" s="207" t="s">
        <v>196</v>
      </c>
      <c r="L42" s="193"/>
      <c r="M42" s="199"/>
      <c r="N42" s="207"/>
      <c r="O42" s="199">
        <f t="shared" si="11"/>
        <v>71186.912000000011</v>
      </c>
      <c r="P42" s="199">
        <f t="shared" si="12"/>
        <v>717867.91200000001</v>
      </c>
      <c r="Q42" s="259"/>
    </row>
    <row r="43" spans="1:17" x14ac:dyDescent="0.15">
      <c r="A43" s="193"/>
      <c r="B43" s="193"/>
      <c r="C43" s="199"/>
      <c r="D43" s="204"/>
      <c r="E43" s="193"/>
      <c r="F43" s="193"/>
      <c r="G43" s="210"/>
      <c r="H43" s="199"/>
      <c r="I43" s="200" t="s">
        <v>187</v>
      </c>
      <c r="J43" s="199">
        <v>3953</v>
      </c>
      <c r="K43" s="193" t="s">
        <v>196</v>
      </c>
      <c r="L43" s="193"/>
      <c r="M43" s="199"/>
      <c r="N43" s="193"/>
      <c r="O43" s="199">
        <f t="shared" si="11"/>
        <v>67233.912000000011</v>
      </c>
      <c r="P43" s="199">
        <f t="shared" si="12"/>
        <v>713914.91200000001</v>
      </c>
      <c r="Q43" s="259"/>
    </row>
    <row r="44" spans="1:17" x14ac:dyDescent="0.15">
      <c r="A44" s="193"/>
      <c r="B44" s="193"/>
      <c r="C44" s="199"/>
      <c r="D44" s="204"/>
      <c r="E44" s="193"/>
      <c r="F44" s="193"/>
      <c r="G44" s="210"/>
      <c r="H44" s="199"/>
      <c r="I44" s="200" t="s">
        <v>188</v>
      </c>
      <c r="J44" s="199">
        <v>6987</v>
      </c>
      <c r="K44" s="193" t="s">
        <v>196</v>
      </c>
      <c r="L44" s="193"/>
      <c r="M44" s="199"/>
      <c r="N44" s="193"/>
      <c r="O44" s="199">
        <f t="shared" si="11"/>
        <v>60246.912000000011</v>
      </c>
      <c r="P44" s="199">
        <f t="shared" si="12"/>
        <v>706927.91200000001</v>
      </c>
      <c r="Q44" s="259">
        <f>SUM(J37:J44)</f>
        <v>83359</v>
      </c>
    </row>
    <row r="45" spans="1:17" hidden="1" x14ac:dyDescent="0.15">
      <c r="A45" s="193"/>
      <c r="B45" s="193"/>
      <c r="C45" s="199"/>
      <c r="D45" s="204"/>
      <c r="E45" s="193"/>
      <c r="F45" s="193"/>
      <c r="G45" s="210"/>
      <c r="H45" s="199"/>
      <c r="I45" s="200"/>
      <c r="J45" s="199"/>
      <c r="K45" s="193"/>
      <c r="L45" s="193"/>
      <c r="M45" s="199"/>
      <c r="N45" s="193"/>
      <c r="O45" s="199">
        <f t="shared" si="11"/>
        <v>60246.912000000011</v>
      </c>
      <c r="P45" s="199">
        <f t="shared" si="12"/>
        <v>706927.91200000001</v>
      </c>
      <c r="Q45" s="259"/>
    </row>
    <row r="46" spans="1:17" hidden="1" x14ac:dyDescent="0.15">
      <c r="A46" s="193"/>
      <c r="B46" s="193"/>
      <c r="C46" s="199"/>
      <c r="D46" s="204"/>
      <c r="E46" s="193"/>
      <c r="F46" s="193"/>
      <c r="G46" s="210"/>
      <c r="H46" s="199"/>
      <c r="I46" s="200"/>
      <c r="J46" s="199"/>
      <c r="K46" s="193"/>
      <c r="L46" s="193"/>
      <c r="M46" s="199"/>
      <c r="N46" s="193"/>
      <c r="O46" s="199">
        <f t="shared" si="11"/>
        <v>60246.912000000011</v>
      </c>
      <c r="P46" s="199">
        <f t="shared" si="12"/>
        <v>706927.91200000001</v>
      </c>
      <c r="Q46" s="259"/>
    </row>
    <row r="47" spans="1:17" hidden="1" x14ac:dyDescent="0.15">
      <c r="A47" s="193"/>
      <c r="B47" s="193"/>
      <c r="C47" s="199"/>
      <c r="D47" s="204"/>
      <c r="E47" s="193"/>
      <c r="F47" s="193"/>
      <c r="G47" s="210"/>
      <c r="H47" s="199"/>
      <c r="I47" s="200"/>
      <c r="J47" s="199"/>
      <c r="K47" s="193"/>
      <c r="L47" s="193"/>
      <c r="M47" s="199"/>
      <c r="N47" s="193"/>
      <c r="O47" s="199">
        <f t="shared" si="11"/>
        <v>60246.912000000011</v>
      </c>
      <c r="P47" s="199">
        <f t="shared" si="12"/>
        <v>706927.91200000001</v>
      </c>
    </row>
    <row r="48" spans="1:17" hidden="1" x14ac:dyDescent="0.15">
      <c r="A48" s="193"/>
      <c r="B48" s="193"/>
      <c r="C48" s="199"/>
      <c r="D48" s="200"/>
      <c r="E48" s="193"/>
      <c r="F48" s="193"/>
      <c r="G48" s="210"/>
      <c r="H48" s="199"/>
      <c r="I48" s="200"/>
      <c r="J48" s="199"/>
      <c r="K48" s="193"/>
      <c r="L48" s="193"/>
      <c r="M48" s="199"/>
      <c r="N48" s="207"/>
      <c r="O48" s="199">
        <f t="shared" si="11"/>
        <v>60246.912000000011</v>
      </c>
      <c r="P48" s="199">
        <f t="shared" si="12"/>
        <v>706927.91200000001</v>
      </c>
    </row>
    <row r="49" spans="1:17" hidden="1" x14ac:dyDescent="0.15">
      <c r="A49" s="193"/>
      <c r="B49" s="193"/>
      <c r="C49" s="199"/>
      <c r="D49" s="200"/>
      <c r="E49" s="193"/>
      <c r="F49" s="205"/>
      <c r="G49" s="193"/>
      <c r="H49" s="199"/>
      <c r="I49" s="200"/>
      <c r="J49" s="199"/>
      <c r="K49" s="193"/>
      <c r="L49" s="193"/>
      <c r="M49" s="199"/>
      <c r="N49" s="193"/>
      <c r="O49" s="199">
        <f t="shared" si="11"/>
        <v>60246.912000000011</v>
      </c>
      <c r="P49" s="199">
        <f t="shared" si="12"/>
        <v>706927.91200000001</v>
      </c>
    </row>
    <row r="50" spans="1:17" hidden="1" x14ac:dyDescent="0.15">
      <c r="A50" s="193"/>
      <c r="B50" s="193"/>
      <c r="C50" s="199"/>
      <c r="D50" s="204"/>
      <c r="E50" s="193"/>
      <c r="F50" s="203"/>
      <c r="G50" s="210"/>
      <c r="H50" s="199"/>
      <c r="I50" s="200"/>
      <c r="J50" s="199"/>
      <c r="K50" s="193"/>
      <c r="L50" s="193"/>
      <c r="M50" s="199"/>
      <c r="N50" s="193"/>
      <c r="O50" s="199">
        <f t="shared" si="11"/>
        <v>60246.912000000011</v>
      </c>
      <c r="P50" s="199">
        <f t="shared" si="12"/>
        <v>706927.91200000001</v>
      </c>
      <c r="Q50" s="259"/>
    </row>
    <row r="51" spans="1:17" hidden="1" x14ac:dyDescent="0.15">
      <c r="A51" s="193"/>
      <c r="B51" s="193"/>
      <c r="C51" s="199"/>
      <c r="D51" s="204"/>
      <c r="E51" s="193"/>
      <c r="F51" s="203"/>
      <c r="G51" s="210"/>
      <c r="H51" s="199"/>
      <c r="I51" s="200"/>
      <c r="J51" s="199"/>
      <c r="K51" s="193"/>
      <c r="L51" s="193"/>
      <c r="M51" s="199"/>
      <c r="N51" s="193"/>
      <c r="O51" s="199">
        <f t="shared" si="11"/>
        <v>60246.912000000011</v>
      </c>
      <c r="P51" s="199">
        <f t="shared" si="12"/>
        <v>706927.91200000001</v>
      </c>
      <c r="Q51" s="259"/>
    </row>
    <row r="52" spans="1:17" s="214" customFormat="1" hidden="1" x14ac:dyDescent="0.15">
      <c r="A52" s="193"/>
      <c r="B52" s="193"/>
      <c r="C52" s="199"/>
      <c r="D52" s="204"/>
      <c r="E52" s="193"/>
      <c r="F52" s="193"/>
      <c r="G52" s="210"/>
      <c r="H52" s="199"/>
      <c r="I52" s="200"/>
      <c r="J52" s="199"/>
      <c r="K52" s="193"/>
      <c r="L52" s="193"/>
      <c r="M52" s="199"/>
      <c r="N52" s="193"/>
      <c r="O52" s="199">
        <f t="shared" si="11"/>
        <v>60246.912000000011</v>
      </c>
      <c r="P52" s="199">
        <f t="shared" si="12"/>
        <v>706927.91200000001</v>
      </c>
    </row>
    <row r="53" spans="1:17" s="214" customFormat="1" hidden="1" x14ac:dyDescent="0.15">
      <c r="A53" s="193"/>
      <c r="B53" s="193"/>
      <c r="C53" s="199"/>
      <c r="D53" s="204"/>
      <c r="E53" s="193"/>
      <c r="F53" s="193"/>
      <c r="G53" s="210"/>
      <c r="H53" s="199"/>
      <c r="I53" s="200"/>
      <c r="J53" s="199"/>
      <c r="K53" s="193"/>
      <c r="L53" s="193"/>
      <c r="M53" s="199"/>
      <c r="N53" s="193"/>
      <c r="O53" s="199">
        <f t="shared" si="11"/>
        <v>60246.912000000011</v>
      </c>
      <c r="P53" s="199">
        <f t="shared" si="12"/>
        <v>706927.91200000001</v>
      </c>
      <c r="Q53" s="260"/>
    </row>
    <row r="54" spans="1:17" s="214" customFormat="1" hidden="1" x14ac:dyDescent="0.15">
      <c r="A54" s="193"/>
      <c r="B54" s="198"/>
      <c r="C54" s="199"/>
      <c r="D54" s="200"/>
      <c r="E54" s="203"/>
      <c r="F54" s="203"/>
      <c r="G54" s="198"/>
      <c r="H54" s="199"/>
      <c r="I54" s="200"/>
      <c r="J54" s="199"/>
      <c r="K54" s="193"/>
      <c r="L54" s="193"/>
      <c r="M54" s="199"/>
      <c r="N54" s="193"/>
      <c r="O54" s="199">
        <f t="shared" si="11"/>
        <v>60246.912000000011</v>
      </c>
      <c r="P54" s="199">
        <f t="shared" si="12"/>
        <v>706927.91200000001</v>
      </c>
      <c r="Q54" s="260"/>
    </row>
    <row r="55" spans="1:17" s="214" customFormat="1" hidden="1" x14ac:dyDescent="0.15">
      <c r="A55" s="193"/>
      <c r="B55" s="198"/>
      <c r="C55" s="199"/>
      <c r="D55" s="200"/>
      <c r="E55" s="193"/>
      <c r="F55" s="205"/>
      <c r="G55" s="198"/>
      <c r="H55" s="199"/>
      <c r="I55" s="200"/>
      <c r="J55" s="199"/>
      <c r="K55" s="193"/>
      <c r="L55" s="193"/>
      <c r="M55" s="199"/>
      <c r="N55" s="193"/>
      <c r="O55" s="199">
        <f t="shared" si="11"/>
        <v>60246.912000000011</v>
      </c>
      <c r="P55" s="199">
        <f t="shared" si="12"/>
        <v>706927.91200000001</v>
      </c>
      <c r="Q55" s="260"/>
    </row>
    <row r="56" spans="1:17" s="214" customFormat="1" hidden="1" x14ac:dyDescent="0.15">
      <c r="A56" s="193"/>
      <c r="B56" s="198"/>
      <c r="C56" s="199"/>
      <c r="D56" s="200"/>
      <c r="E56" s="193"/>
      <c r="F56" s="205"/>
      <c r="G56" s="198"/>
      <c r="H56" s="199"/>
      <c r="I56" s="204"/>
      <c r="J56" s="199"/>
      <c r="K56" s="193"/>
      <c r="L56" s="193"/>
      <c r="M56" s="199"/>
      <c r="N56" s="193"/>
      <c r="O56" s="199">
        <f t="shared" si="11"/>
        <v>60246.912000000011</v>
      </c>
      <c r="P56" s="199">
        <f t="shared" si="12"/>
        <v>706927.91200000001</v>
      </c>
    </row>
    <row r="57" spans="1:17" s="214" customFormat="1" hidden="1" x14ac:dyDescent="0.15">
      <c r="A57" s="193"/>
      <c r="B57" s="198"/>
      <c r="C57" s="199"/>
      <c r="D57" s="200"/>
      <c r="E57" s="193"/>
      <c r="F57" s="205"/>
      <c r="G57" s="198"/>
      <c r="H57" s="199"/>
      <c r="I57" s="200"/>
      <c r="J57" s="199"/>
      <c r="K57" s="193"/>
      <c r="L57" s="193"/>
      <c r="M57" s="199"/>
      <c r="N57" s="193"/>
      <c r="O57" s="199">
        <f t="shared" si="11"/>
        <v>60246.912000000011</v>
      </c>
      <c r="P57" s="199">
        <f t="shared" si="12"/>
        <v>706927.91200000001</v>
      </c>
    </row>
    <row r="58" spans="1:17" s="214" customFormat="1" hidden="1" x14ac:dyDescent="0.15">
      <c r="A58" s="193"/>
      <c r="B58" s="198"/>
      <c r="C58" s="199"/>
      <c r="D58" s="200"/>
      <c r="E58" s="193"/>
      <c r="F58" s="205"/>
      <c r="G58" s="198"/>
      <c r="H58" s="199"/>
      <c r="I58" s="200"/>
      <c r="J58" s="199"/>
      <c r="K58" s="193"/>
      <c r="L58" s="193"/>
      <c r="M58" s="199"/>
      <c r="N58" s="193"/>
      <c r="O58" s="199">
        <f t="shared" si="11"/>
        <v>60246.912000000011</v>
      </c>
      <c r="P58" s="199">
        <f t="shared" si="12"/>
        <v>706927.91200000001</v>
      </c>
    </row>
    <row r="59" spans="1:17" s="214" customFormat="1" hidden="1" x14ac:dyDescent="0.15">
      <c r="A59" s="193"/>
      <c r="B59" s="198"/>
      <c r="C59" s="199"/>
      <c r="D59" s="204"/>
      <c r="E59" s="193"/>
      <c r="F59" s="205"/>
      <c r="G59" s="198"/>
      <c r="H59" s="199"/>
      <c r="I59" s="204"/>
      <c r="J59" s="199"/>
      <c r="K59" s="207"/>
      <c r="L59" s="193"/>
      <c r="M59" s="199"/>
      <c r="N59" s="193"/>
      <c r="O59" s="199">
        <f t="shared" si="11"/>
        <v>60246.912000000011</v>
      </c>
      <c r="P59" s="199">
        <f t="shared" si="12"/>
        <v>706927.91200000001</v>
      </c>
    </row>
    <row r="60" spans="1:17" s="214" customFormat="1" hidden="1" x14ac:dyDescent="0.15">
      <c r="A60" s="193"/>
      <c r="B60" s="193"/>
      <c r="C60" s="199"/>
      <c r="D60" s="204"/>
      <c r="E60" s="193"/>
      <c r="F60" s="203"/>
      <c r="G60" s="210"/>
      <c r="H60" s="199"/>
      <c r="I60" s="204"/>
      <c r="J60" s="199"/>
      <c r="K60" s="193"/>
      <c r="L60" s="193"/>
      <c r="M60" s="199"/>
      <c r="N60" s="193"/>
      <c r="O60" s="199">
        <f t="shared" si="11"/>
        <v>60246.912000000011</v>
      </c>
      <c r="P60" s="199">
        <f t="shared" si="12"/>
        <v>706927.91200000001</v>
      </c>
    </row>
    <row r="61" spans="1:17" s="214" customFormat="1" hidden="1" x14ac:dyDescent="0.15">
      <c r="A61" s="193"/>
      <c r="B61" s="193"/>
      <c r="C61" s="199"/>
      <c r="D61" s="200"/>
      <c r="E61" s="193"/>
      <c r="F61" s="205"/>
      <c r="G61" s="198"/>
      <c r="H61" s="199"/>
      <c r="I61" s="204"/>
      <c r="J61" s="199"/>
      <c r="K61" s="193"/>
      <c r="L61" s="193"/>
      <c r="M61" s="199"/>
      <c r="N61" s="193"/>
      <c r="O61" s="199">
        <f t="shared" si="11"/>
        <v>60246.912000000011</v>
      </c>
      <c r="P61" s="199">
        <f t="shared" si="12"/>
        <v>706927.91200000001</v>
      </c>
    </row>
    <row r="62" spans="1:17" s="214" customFormat="1" hidden="1" x14ac:dyDescent="0.15">
      <c r="A62" s="193"/>
      <c r="B62" s="193"/>
      <c r="C62" s="199"/>
      <c r="D62" s="204"/>
      <c r="E62" s="193"/>
      <c r="F62" s="193"/>
      <c r="G62" s="210"/>
      <c r="H62" s="199"/>
      <c r="I62" s="204"/>
      <c r="J62" s="199"/>
      <c r="K62" s="193"/>
      <c r="L62" s="193"/>
      <c r="M62" s="199"/>
      <c r="N62" s="193"/>
      <c r="O62" s="199">
        <f t="shared" si="11"/>
        <v>60246.912000000011</v>
      </c>
      <c r="P62" s="199">
        <f t="shared" si="12"/>
        <v>706927.91200000001</v>
      </c>
    </row>
    <row r="63" spans="1:17" s="214" customFormat="1" hidden="1" x14ac:dyDescent="0.15">
      <c r="A63" s="193"/>
      <c r="B63" s="193"/>
      <c r="C63" s="199"/>
      <c r="D63" s="204"/>
      <c r="E63" s="193"/>
      <c r="F63" s="203"/>
      <c r="G63" s="210"/>
      <c r="H63" s="199"/>
      <c r="I63" s="204"/>
      <c r="J63" s="199"/>
      <c r="K63" s="193"/>
      <c r="L63" s="193"/>
      <c r="M63" s="199"/>
      <c r="N63" s="193"/>
      <c r="O63" s="199">
        <f t="shared" si="11"/>
        <v>60246.912000000011</v>
      </c>
      <c r="P63" s="199">
        <f t="shared" si="12"/>
        <v>706927.91200000001</v>
      </c>
    </row>
    <row r="64" spans="1:17" s="214" customFormat="1" hidden="1" x14ac:dyDescent="0.15">
      <c r="A64" s="193"/>
      <c r="B64" s="193"/>
      <c r="C64" s="199"/>
      <c r="D64" s="204"/>
      <c r="E64" s="193"/>
      <c r="F64" s="193"/>
      <c r="G64" s="198"/>
      <c r="H64" s="199"/>
      <c r="I64" s="204"/>
      <c r="J64" s="199"/>
      <c r="K64" s="193"/>
      <c r="L64" s="193"/>
      <c r="M64" s="199"/>
      <c r="N64" s="193"/>
      <c r="O64" s="199">
        <f t="shared" si="11"/>
        <v>60246.912000000011</v>
      </c>
      <c r="P64" s="199">
        <f t="shared" si="12"/>
        <v>706927.91200000001</v>
      </c>
    </row>
    <row r="65" spans="1:16" s="214" customFormat="1" hidden="1" x14ac:dyDescent="0.15">
      <c r="A65" s="193"/>
      <c r="B65" s="193"/>
      <c r="C65" s="199"/>
      <c r="D65" s="200"/>
      <c r="E65" s="193"/>
      <c r="F65" s="193"/>
      <c r="G65" s="198"/>
      <c r="H65" s="199"/>
      <c r="I65" s="204"/>
      <c r="J65" s="199"/>
      <c r="K65" s="193"/>
      <c r="L65" s="193"/>
      <c r="M65" s="199"/>
      <c r="N65" s="193"/>
      <c r="O65" s="199">
        <f t="shared" si="11"/>
        <v>60246.912000000011</v>
      </c>
      <c r="P65" s="199">
        <f t="shared" si="12"/>
        <v>706927.91200000001</v>
      </c>
    </row>
    <row r="66" spans="1:16" s="214" customFormat="1" hidden="1" x14ac:dyDescent="0.15">
      <c r="A66" s="193"/>
      <c r="B66" s="193"/>
      <c r="C66" s="199"/>
      <c r="D66" s="204"/>
      <c r="E66" s="193"/>
      <c r="F66" s="203"/>
      <c r="G66" s="215"/>
      <c r="H66" s="199"/>
      <c r="I66" s="204"/>
      <c r="J66" s="199"/>
      <c r="K66" s="193"/>
      <c r="L66" s="193"/>
      <c r="M66" s="199"/>
      <c r="N66" s="193"/>
      <c r="O66" s="199">
        <f t="shared" si="11"/>
        <v>60246.912000000011</v>
      </c>
      <c r="P66" s="199">
        <f t="shared" si="12"/>
        <v>706927.91200000001</v>
      </c>
    </row>
    <row r="67" spans="1:16" s="214" customFormat="1" hidden="1" x14ac:dyDescent="0.15">
      <c r="A67" s="193"/>
      <c r="B67" s="193"/>
      <c r="C67" s="199"/>
      <c r="D67" s="200"/>
      <c r="E67" s="193"/>
      <c r="F67" s="193"/>
      <c r="G67" s="198"/>
      <c r="H67" s="199"/>
      <c r="I67" s="204"/>
      <c r="J67" s="199"/>
      <c r="K67" s="207"/>
      <c r="L67" s="193"/>
      <c r="M67" s="199"/>
      <c r="N67" s="193"/>
      <c r="O67" s="199">
        <f t="shared" si="11"/>
        <v>60246.912000000011</v>
      </c>
      <c r="P67" s="199">
        <f t="shared" si="12"/>
        <v>706927.91200000001</v>
      </c>
    </row>
    <row r="68" spans="1:16" s="214" customFormat="1" hidden="1" x14ac:dyDescent="0.15">
      <c r="A68" s="193"/>
      <c r="B68" s="193"/>
      <c r="C68" s="199"/>
      <c r="D68" s="204"/>
      <c r="E68" s="193"/>
      <c r="F68" s="193"/>
      <c r="G68" s="198"/>
      <c r="H68" s="199"/>
      <c r="I68" s="204"/>
      <c r="J68" s="199"/>
      <c r="K68" s="193"/>
      <c r="L68" s="193"/>
      <c r="M68" s="199"/>
      <c r="N68" s="193"/>
      <c r="O68" s="199">
        <f t="shared" si="11"/>
        <v>60246.912000000011</v>
      </c>
      <c r="P68" s="199">
        <f t="shared" si="12"/>
        <v>706927.91200000001</v>
      </c>
    </row>
    <row r="69" spans="1:16" s="214" customFormat="1" hidden="1" x14ac:dyDescent="0.15">
      <c r="A69" s="193"/>
      <c r="B69" s="193"/>
      <c r="C69" s="199"/>
      <c r="D69" s="204"/>
      <c r="E69" s="193"/>
      <c r="F69" s="193"/>
      <c r="G69" s="198"/>
      <c r="H69" s="199"/>
      <c r="I69" s="204"/>
      <c r="J69" s="199"/>
      <c r="K69" s="193"/>
      <c r="L69" s="193"/>
      <c r="M69" s="199"/>
      <c r="N69" s="193"/>
      <c r="O69" s="199">
        <f t="shared" si="11"/>
        <v>60246.912000000011</v>
      </c>
      <c r="P69" s="199">
        <f t="shared" si="12"/>
        <v>706927.91200000001</v>
      </c>
    </row>
    <row r="70" spans="1:16" s="214" customFormat="1" hidden="1" x14ac:dyDescent="0.15">
      <c r="A70" s="193"/>
      <c r="B70" s="193"/>
      <c r="C70" s="199"/>
      <c r="D70" s="200"/>
      <c r="E70" s="193"/>
      <c r="F70" s="193"/>
      <c r="G70" s="198"/>
      <c r="H70" s="199"/>
      <c r="I70" s="204"/>
      <c r="J70" s="199"/>
      <c r="K70" s="207"/>
      <c r="L70" s="193"/>
      <c r="M70" s="199"/>
      <c r="N70" s="193"/>
      <c r="O70" s="199">
        <f t="shared" si="11"/>
        <v>60246.912000000011</v>
      </c>
      <c r="P70" s="199">
        <f t="shared" si="12"/>
        <v>706927.91200000001</v>
      </c>
    </row>
    <row r="71" spans="1:16" s="214" customFormat="1" hidden="1" x14ac:dyDescent="0.15">
      <c r="A71" s="193"/>
      <c r="B71" s="193"/>
      <c r="C71" s="199"/>
      <c r="D71" s="204"/>
      <c r="E71" s="193"/>
      <c r="F71" s="203"/>
      <c r="G71" s="210"/>
      <c r="H71" s="199"/>
      <c r="I71" s="204"/>
      <c r="J71" s="199"/>
      <c r="K71" s="193"/>
      <c r="L71" s="193"/>
      <c r="M71" s="199"/>
      <c r="N71" s="193"/>
      <c r="O71" s="199">
        <f t="shared" si="11"/>
        <v>60246.912000000011</v>
      </c>
      <c r="P71" s="199">
        <f t="shared" si="12"/>
        <v>706927.91200000001</v>
      </c>
    </row>
    <row r="72" spans="1:16" s="214" customFormat="1" hidden="1" x14ac:dyDescent="0.15">
      <c r="A72" s="193"/>
      <c r="B72" s="193"/>
      <c r="C72" s="199"/>
      <c r="D72" s="204"/>
      <c r="E72" s="193"/>
      <c r="F72" s="193"/>
      <c r="G72" s="198"/>
      <c r="H72" s="199"/>
      <c r="I72" s="204"/>
      <c r="J72" s="199"/>
      <c r="K72" s="205"/>
      <c r="L72" s="193"/>
      <c r="M72" s="199"/>
      <c r="N72" s="193"/>
      <c r="O72" s="199">
        <f t="shared" si="11"/>
        <v>60246.912000000011</v>
      </c>
      <c r="P72" s="199">
        <f t="shared" si="12"/>
        <v>706927.91200000001</v>
      </c>
    </row>
    <row r="73" spans="1:16" s="214" customFormat="1" hidden="1" x14ac:dyDescent="0.15">
      <c r="A73" s="193"/>
      <c r="B73" s="193"/>
      <c r="C73" s="199"/>
      <c r="D73" s="204"/>
      <c r="E73" s="193"/>
      <c r="F73" s="193"/>
      <c r="G73" s="198"/>
      <c r="H73" s="199"/>
      <c r="I73" s="204"/>
      <c r="J73" s="199"/>
      <c r="K73" s="205"/>
      <c r="L73" s="193"/>
      <c r="M73" s="199"/>
      <c r="N73" s="193"/>
      <c r="O73" s="199">
        <f t="shared" si="11"/>
        <v>60246.912000000011</v>
      </c>
      <c r="P73" s="199">
        <f t="shared" si="12"/>
        <v>706927.91200000001</v>
      </c>
    </row>
    <row r="74" spans="1:16" s="214" customFormat="1" hidden="1" x14ac:dyDescent="0.15">
      <c r="A74" s="193"/>
      <c r="B74" s="193"/>
      <c r="C74" s="199"/>
      <c r="D74" s="204"/>
      <c r="E74" s="193"/>
      <c r="F74" s="193"/>
      <c r="G74" s="198"/>
      <c r="H74" s="199"/>
      <c r="I74" s="204"/>
      <c r="J74" s="199"/>
      <c r="K74" s="193"/>
      <c r="L74" s="193"/>
      <c r="M74" s="199"/>
      <c r="N74" s="193"/>
      <c r="O74" s="199">
        <f t="shared" si="11"/>
        <v>60246.912000000011</v>
      </c>
      <c r="P74" s="199">
        <f t="shared" si="12"/>
        <v>706927.91200000001</v>
      </c>
    </row>
    <row r="75" spans="1:16" s="214" customFormat="1" hidden="1" x14ac:dyDescent="0.15">
      <c r="A75" s="193"/>
      <c r="B75" s="193"/>
      <c r="C75" s="199"/>
      <c r="D75" s="204"/>
      <c r="E75" s="193"/>
      <c r="F75" s="205"/>
      <c r="G75" s="198"/>
      <c r="H75" s="199"/>
      <c r="I75" s="204"/>
      <c r="J75" s="199"/>
      <c r="K75" s="193"/>
      <c r="L75" s="193"/>
      <c r="M75" s="199"/>
      <c r="N75" s="193"/>
      <c r="O75" s="199">
        <f t="shared" si="11"/>
        <v>60246.912000000011</v>
      </c>
      <c r="P75" s="199">
        <f t="shared" si="12"/>
        <v>706927.91200000001</v>
      </c>
    </row>
    <row r="76" spans="1:16" s="214" customFormat="1" hidden="1" x14ac:dyDescent="0.15">
      <c r="A76" s="193"/>
      <c r="B76" s="193"/>
      <c r="C76" s="199"/>
      <c r="D76" s="200"/>
      <c r="E76" s="193"/>
      <c r="F76" s="205"/>
      <c r="G76" s="198"/>
      <c r="H76" s="199"/>
      <c r="I76" s="204"/>
      <c r="J76" s="199"/>
      <c r="K76" s="193"/>
      <c r="L76" s="193"/>
      <c r="M76" s="199"/>
      <c r="N76" s="193"/>
      <c r="O76" s="199">
        <f t="shared" si="11"/>
        <v>60246.912000000011</v>
      </c>
      <c r="P76" s="199">
        <f t="shared" si="12"/>
        <v>706927.91200000001</v>
      </c>
    </row>
    <row r="77" spans="1:16" s="214" customFormat="1" hidden="1" x14ac:dyDescent="0.15">
      <c r="A77" s="193"/>
      <c r="B77" s="193"/>
      <c r="C77" s="199"/>
      <c r="D77" s="204"/>
      <c r="E77" s="193"/>
      <c r="F77" s="203"/>
      <c r="G77" s="198"/>
      <c r="H77" s="199"/>
      <c r="I77" s="204"/>
      <c r="J77" s="199"/>
      <c r="K77" s="193"/>
      <c r="L77" s="193"/>
      <c r="M77" s="199"/>
      <c r="N77" s="193"/>
      <c r="O77" s="199">
        <f t="shared" si="11"/>
        <v>60246.912000000011</v>
      </c>
      <c r="P77" s="199">
        <f t="shared" si="12"/>
        <v>706927.91200000001</v>
      </c>
    </row>
    <row r="78" spans="1:16" s="214" customFormat="1" hidden="1" x14ac:dyDescent="0.15">
      <c r="A78" s="193"/>
      <c r="B78" s="193"/>
      <c r="C78" s="199"/>
      <c r="D78" s="204"/>
      <c r="E78" s="193"/>
      <c r="F78" s="193"/>
      <c r="G78" s="198"/>
      <c r="H78" s="199"/>
      <c r="I78" s="204"/>
      <c r="J78" s="199"/>
      <c r="K78" s="193"/>
      <c r="L78" s="193"/>
      <c r="M78" s="199"/>
      <c r="N78" s="193"/>
      <c r="O78" s="199">
        <f t="shared" si="11"/>
        <v>60246.912000000011</v>
      </c>
      <c r="P78" s="199">
        <f t="shared" si="12"/>
        <v>706927.91200000001</v>
      </c>
    </row>
    <row r="79" spans="1:16" s="214" customFormat="1" hidden="1" x14ac:dyDescent="0.15">
      <c r="A79" s="193"/>
      <c r="B79" s="193"/>
      <c r="C79" s="199"/>
      <c r="D79" s="200"/>
      <c r="E79" s="193"/>
      <c r="F79" s="193"/>
      <c r="G79" s="198"/>
      <c r="H79" s="199"/>
      <c r="I79" s="204"/>
      <c r="J79" s="199"/>
      <c r="K79" s="193"/>
      <c r="L79" s="193"/>
      <c r="M79" s="199"/>
      <c r="N79" s="193"/>
      <c r="O79" s="199">
        <f t="shared" si="11"/>
        <v>60246.912000000011</v>
      </c>
      <c r="P79" s="199">
        <f t="shared" si="12"/>
        <v>706927.91200000001</v>
      </c>
    </row>
    <row r="80" spans="1:16" s="214" customFormat="1" hidden="1" x14ac:dyDescent="0.15">
      <c r="A80" s="193"/>
      <c r="B80" s="193"/>
      <c r="C80" s="199"/>
      <c r="D80" s="200"/>
      <c r="E80" s="193"/>
      <c r="F80" s="203"/>
      <c r="G80" s="215"/>
      <c r="H80" s="199"/>
      <c r="I80" s="204"/>
      <c r="J80" s="199"/>
      <c r="K80" s="193"/>
      <c r="L80" s="193"/>
      <c r="M80" s="199"/>
      <c r="N80" s="193"/>
      <c r="O80" s="199">
        <f t="shared" si="11"/>
        <v>60246.912000000011</v>
      </c>
      <c r="P80" s="199">
        <f t="shared" si="12"/>
        <v>706927.91200000001</v>
      </c>
    </row>
    <row r="81" spans="1:16" s="214" customFormat="1" hidden="1" x14ac:dyDescent="0.15">
      <c r="A81" s="193"/>
      <c r="B81" s="193"/>
      <c r="C81" s="199"/>
      <c r="D81" s="200"/>
      <c r="E81" s="193"/>
      <c r="F81" s="203"/>
      <c r="G81" s="215"/>
      <c r="H81" s="199"/>
      <c r="I81" s="200"/>
      <c r="J81" s="199"/>
      <c r="K81" s="193"/>
      <c r="L81" s="193"/>
      <c r="M81" s="199"/>
      <c r="N81" s="193"/>
      <c r="O81" s="199">
        <f t="shared" si="11"/>
        <v>60246.912000000011</v>
      </c>
      <c r="P81" s="199">
        <f t="shared" si="12"/>
        <v>706927.91200000001</v>
      </c>
    </row>
    <row r="82" spans="1:16" hidden="1" x14ac:dyDescent="0.15">
      <c r="A82" s="193"/>
      <c r="B82" s="193"/>
      <c r="C82" s="199"/>
      <c r="D82" s="204"/>
      <c r="E82" s="193"/>
      <c r="F82" s="205"/>
      <c r="G82" s="198"/>
      <c r="H82" s="199"/>
      <c r="I82" s="204"/>
      <c r="J82" s="199"/>
      <c r="K82" s="193"/>
      <c r="L82" s="193"/>
      <c r="M82" s="199"/>
      <c r="N82" s="193"/>
      <c r="O82" s="199">
        <f t="shared" si="11"/>
        <v>60246.912000000011</v>
      </c>
      <c r="P82" s="199">
        <f t="shared" si="12"/>
        <v>706927.91200000001</v>
      </c>
    </row>
    <row r="83" spans="1:16" hidden="1" x14ac:dyDescent="0.15">
      <c r="A83" s="193"/>
      <c r="B83" s="193"/>
      <c r="C83" s="199"/>
      <c r="D83" s="204"/>
      <c r="E83" s="193"/>
      <c r="F83" s="205"/>
      <c r="G83" s="198"/>
      <c r="H83" s="199"/>
      <c r="I83" s="204"/>
      <c r="J83" s="199"/>
      <c r="K83" s="193"/>
      <c r="L83" s="193"/>
      <c r="M83" s="199"/>
      <c r="N83" s="193"/>
      <c r="O83" s="199">
        <f t="shared" si="11"/>
        <v>60246.912000000011</v>
      </c>
      <c r="P83" s="199">
        <f t="shared" si="12"/>
        <v>706927.91200000001</v>
      </c>
    </row>
    <row r="84" spans="1:16" hidden="1" x14ac:dyDescent="0.15">
      <c r="A84" s="193"/>
      <c r="B84" s="193"/>
      <c r="C84" s="199"/>
      <c r="D84" s="204"/>
      <c r="E84" s="193"/>
      <c r="F84" s="203"/>
      <c r="G84" s="198"/>
      <c r="H84" s="199"/>
      <c r="I84" s="204"/>
      <c r="J84" s="199"/>
      <c r="K84" s="193"/>
      <c r="L84" s="193"/>
      <c r="M84" s="199"/>
      <c r="N84" s="193"/>
      <c r="O84" s="199">
        <f t="shared" si="11"/>
        <v>60246.912000000011</v>
      </c>
      <c r="P84" s="199">
        <f t="shared" si="12"/>
        <v>706927.91200000001</v>
      </c>
    </row>
    <row r="85" spans="1:16" hidden="1" x14ac:dyDescent="0.15">
      <c r="A85" s="193"/>
      <c r="B85" s="193"/>
      <c r="C85" s="199"/>
      <c r="D85" s="200"/>
      <c r="E85" s="193"/>
      <c r="F85" s="193"/>
      <c r="G85" s="210"/>
      <c r="H85" s="199"/>
      <c r="I85" s="204"/>
      <c r="J85" s="199"/>
      <c r="K85" s="193"/>
      <c r="L85" s="193"/>
      <c r="M85" s="199"/>
      <c r="N85" s="193"/>
      <c r="O85" s="199">
        <f t="shared" si="11"/>
        <v>60246.912000000011</v>
      </c>
      <c r="P85" s="199">
        <f t="shared" si="12"/>
        <v>706927.91200000001</v>
      </c>
    </row>
    <row r="86" spans="1:16" hidden="1" x14ac:dyDescent="0.15">
      <c r="A86" s="193"/>
      <c r="B86" s="193"/>
      <c r="C86" s="199"/>
      <c r="D86" s="204"/>
      <c r="E86" s="193"/>
      <c r="F86" s="193"/>
      <c r="G86" s="210"/>
      <c r="H86" s="199"/>
      <c r="I86" s="204"/>
      <c r="J86" s="199"/>
      <c r="K86" s="193"/>
      <c r="L86" s="193"/>
      <c r="M86" s="199"/>
      <c r="N86" s="193"/>
      <c r="O86" s="199">
        <f t="shared" si="11"/>
        <v>60246.912000000011</v>
      </c>
      <c r="P86" s="199">
        <f t="shared" si="12"/>
        <v>706927.91200000001</v>
      </c>
    </row>
    <row r="87" spans="1:16" hidden="1" x14ac:dyDescent="0.15">
      <c r="A87" s="193"/>
      <c r="B87" s="193"/>
      <c r="C87" s="199"/>
      <c r="D87" s="200"/>
      <c r="E87" s="193"/>
      <c r="F87" s="203"/>
      <c r="G87" s="198"/>
      <c r="H87" s="199"/>
      <c r="I87" s="204"/>
      <c r="J87" s="199"/>
      <c r="K87" s="193"/>
      <c r="L87" s="193"/>
      <c r="M87" s="199"/>
      <c r="N87" s="193"/>
      <c r="O87" s="199">
        <f t="shared" si="11"/>
        <v>60246.912000000011</v>
      </c>
      <c r="P87" s="199">
        <f t="shared" si="12"/>
        <v>706927.91200000001</v>
      </c>
    </row>
    <row r="88" spans="1:16" hidden="1" x14ac:dyDescent="0.15">
      <c r="A88" s="193"/>
      <c r="B88" s="193"/>
      <c r="C88" s="199"/>
      <c r="D88" s="204"/>
      <c r="E88" s="193"/>
      <c r="F88" s="193"/>
      <c r="G88" s="210"/>
      <c r="H88" s="199"/>
      <c r="I88" s="204"/>
      <c r="J88" s="199"/>
      <c r="K88" s="211"/>
      <c r="L88" s="193"/>
      <c r="M88" s="199"/>
      <c r="N88" s="193"/>
      <c r="O88" s="199">
        <f t="shared" si="11"/>
        <v>60246.912000000011</v>
      </c>
      <c r="P88" s="199">
        <f t="shared" si="12"/>
        <v>706927.91200000001</v>
      </c>
    </row>
    <row r="89" spans="1:16" hidden="1" x14ac:dyDescent="0.15">
      <c r="A89" s="193"/>
      <c r="B89" s="193"/>
      <c r="C89" s="199"/>
      <c r="D89" s="200"/>
      <c r="E89" s="193"/>
      <c r="F89" s="193"/>
      <c r="G89" s="216"/>
      <c r="H89" s="199"/>
      <c r="I89" s="204"/>
      <c r="J89" s="199"/>
      <c r="K89" s="193"/>
      <c r="L89" s="193"/>
      <c r="M89" s="199"/>
      <c r="N89" s="193"/>
      <c r="O89" s="199">
        <f t="shared" si="11"/>
        <v>60246.912000000011</v>
      </c>
      <c r="P89" s="199">
        <f t="shared" si="12"/>
        <v>706927.91200000001</v>
      </c>
    </row>
    <row r="90" spans="1:16" hidden="1" x14ac:dyDescent="0.15">
      <c r="A90" s="193"/>
      <c r="B90" s="193"/>
      <c r="C90" s="199"/>
      <c r="D90" s="204"/>
      <c r="E90" s="193"/>
      <c r="F90" s="203"/>
      <c r="G90" s="215"/>
      <c r="H90" s="199"/>
      <c r="I90" s="204"/>
      <c r="J90" s="199"/>
      <c r="K90" s="193"/>
      <c r="L90" s="193"/>
      <c r="M90" s="199"/>
      <c r="N90" s="193"/>
      <c r="O90" s="199">
        <f t="shared" si="11"/>
        <v>60246.912000000011</v>
      </c>
      <c r="P90" s="199">
        <f t="shared" si="12"/>
        <v>706927.91200000001</v>
      </c>
    </row>
    <row r="91" spans="1:16" hidden="1" x14ac:dyDescent="0.15">
      <c r="A91" s="193"/>
      <c r="B91" s="193"/>
      <c r="C91" s="199"/>
      <c r="D91" s="204"/>
      <c r="E91" s="193"/>
      <c r="F91" s="193"/>
      <c r="G91" s="210"/>
      <c r="H91" s="199"/>
      <c r="I91" s="204"/>
      <c r="J91" s="199"/>
      <c r="K91" s="193"/>
      <c r="L91" s="193"/>
      <c r="M91" s="199"/>
      <c r="N91" s="193"/>
      <c r="O91" s="199">
        <f t="shared" si="11"/>
        <v>60246.912000000011</v>
      </c>
      <c r="P91" s="199">
        <f t="shared" si="12"/>
        <v>706927.91200000001</v>
      </c>
    </row>
    <row r="92" spans="1:16" hidden="1" x14ac:dyDescent="0.15">
      <c r="A92" s="193"/>
      <c r="B92" s="193"/>
      <c r="C92" s="199"/>
      <c r="D92" s="204"/>
      <c r="E92" s="193"/>
      <c r="F92" s="193"/>
      <c r="G92" s="210"/>
      <c r="H92" s="199"/>
      <c r="I92" s="204"/>
      <c r="J92" s="199"/>
      <c r="K92" s="193"/>
      <c r="L92" s="193"/>
      <c r="M92" s="199"/>
      <c r="N92" s="193"/>
      <c r="O92" s="199">
        <f t="shared" ref="O92:O147" si="15">+O91-J92-M92</f>
        <v>60246.912000000011</v>
      </c>
      <c r="P92" s="199">
        <f t="shared" ref="P92:P147" si="16">P91+H92-J92-M92</f>
        <v>706927.91200000001</v>
      </c>
    </row>
    <row r="93" spans="1:16" hidden="1" x14ac:dyDescent="0.15">
      <c r="A93" s="193"/>
      <c r="B93" s="193"/>
      <c r="C93" s="199"/>
      <c r="D93" s="204"/>
      <c r="E93" s="193"/>
      <c r="F93" s="203"/>
      <c r="G93" s="198"/>
      <c r="H93" s="199"/>
      <c r="I93" s="204"/>
      <c r="J93" s="199"/>
      <c r="K93" s="193"/>
      <c r="L93" s="193"/>
      <c r="M93" s="199"/>
      <c r="N93" s="193"/>
      <c r="O93" s="199">
        <f t="shared" si="15"/>
        <v>60246.912000000011</v>
      </c>
      <c r="P93" s="199">
        <f t="shared" si="16"/>
        <v>706927.91200000001</v>
      </c>
    </row>
    <row r="94" spans="1:16" hidden="1" x14ac:dyDescent="0.15">
      <c r="A94" s="193"/>
      <c r="B94" s="193"/>
      <c r="C94" s="199"/>
      <c r="D94" s="200"/>
      <c r="E94" s="193"/>
      <c r="F94" s="193"/>
      <c r="G94" s="210"/>
      <c r="H94" s="199"/>
      <c r="I94" s="204"/>
      <c r="J94" s="199"/>
      <c r="K94" s="193"/>
      <c r="L94" s="193"/>
      <c r="M94" s="199"/>
      <c r="N94" s="193"/>
      <c r="O94" s="199">
        <f t="shared" si="15"/>
        <v>60246.912000000011</v>
      </c>
      <c r="P94" s="199">
        <f t="shared" si="16"/>
        <v>706927.91200000001</v>
      </c>
    </row>
    <row r="95" spans="1:16" hidden="1" x14ac:dyDescent="0.15">
      <c r="A95" s="193"/>
      <c r="B95" s="193"/>
      <c r="C95" s="199"/>
      <c r="D95" s="204"/>
      <c r="E95" s="193"/>
      <c r="F95" s="193"/>
      <c r="G95" s="210"/>
      <c r="H95" s="199"/>
      <c r="I95" s="204"/>
      <c r="J95" s="199"/>
      <c r="K95" s="211"/>
      <c r="L95" s="193"/>
      <c r="M95" s="199"/>
      <c r="N95" s="193"/>
      <c r="O95" s="199">
        <f t="shared" si="15"/>
        <v>60246.912000000011</v>
      </c>
      <c r="P95" s="199">
        <f t="shared" si="16"/>
        <v>706927.91200000001</v>
      </c>
    </row>
    <row r="96" spans="1:16" hidden="1" x14ac:dyDescent="0.15">
      <c r="A96" s="193"/>
      <c r="B96" s="193"/>
      <c r="C96" s="199"/>
      <c r="D96" s="204"/>
      <c r="E96" s="193"/>
      <c r="F96" s="193"/>
      <c r="G96" s="210"/>
      <c r="H96" s="199"/>
      <c r="I96" s="204"/>
      <c r="J96" s="199"/>
      <c r="K96" s="211"/>
      <c r="L96" s="193"/>
      <c r="M96" s="199"/>
      <c r="N96" s="193"/>
      <c r="O96" s="199">
        <f t="shared" si="15"/>
        <v>60246.912000000011</v>
      </c>
      <c r="P96" s="199">
        <f t="shared" si="16"/>
        <v>706927.91200000001</v>
      </c>
    </row>
    <row r="97" spans="1:16" hidden="1" x14ac:dyDescent="0.15">
      <c r="A97" s="193"/>
      <c r="B97" s="193"/>
      <c r="C97" s="199"/>
      <c r="D97" s="200"/>
      <c r="E97" s="193"/>
      <c r="F97" s="205"/>
      <c r="G97" s="198"/>
      <c r="H97" s="199"/>
      <c r="I97" s="204"/>
      <c r="J97" s="199"/>
      <c r="K97" s="193"/>
      <c r="L97" s="193"/>
      <c r="M97" s="199"/>
      <c r="N97" s="193"/>
      <c r="O97" s="199">
        <f t="shared" si="15"/>
        <v>60246.912000000011</v>
      </c>
      <c r="P97" s="199">
        <f t="shared" si="16"/>
        <v>706927.91200000001</v>
      </c>
    </row>
    <row r="98" spans="1:16" hidden="1" x14ac:dyDescent="0.15">
      <c r="A98" s="193"/>
      <c r="B98" s="193"/>
      <c r="C98" s="199"/>
      <c r="D98" s="204"/>
      <c r="E98" s="193"/>
      <c r="F98" s="205"/>
      <c r="G98" s="198"/>
      <c r="H98" s="199"/>
      <c r="I98" s="204"/>
      <c r="J98" s="199"/>
      <c r="K98" s="193"/>
      <c r="L98" s="193"/>
      <c r="M98" s="199"/>
      <c r="N98" s="193"/>
      <c r="O98" s="199">
        <f t="shared" si="15"/>
        <v>60246.912000000011</v>
      </c>
      <c r="P98" s="199">
        <f t="shared" si="16"/>
        <v>706927.91200000001</v>
      </c>
    </row>
    <row r="99" spans="1:16" hidden="1" x14ac:dyDescent="0.15">
      <c r="A99" s="193"/>
      <c r="B99" s="193"/>
      <c r="C99" s="199"/>
      <c r="D99" s="204"/>
      <c r="E99" s="193"/>
      <c r="F99" s="205"/>
      <c r="G99" s="198"/>
      <c r="H99" s="199"/>
      <c r="I99" s="204"/>
      <c r="J99" s="199"/>
      <c r="K99" s="193"/>
      <c r="L99" s="193"/>
      <c r="M99" s="199"/>
      <c r="N99" s="193"/>
      <c r="O99" s="199">
        <f t="shared" si="15"/>
        <v>60246.912000000011</v>
      </c>
      <c r="P99" s="199">
        <f t="shared" si="16"/>
        <v>706927.91200000001</v>
      </c>
    </row>
    <row r="100" spans="1:16" hidden="1" x14ac:dyDescent="0.15">
      <c r="A100" s="193"/>
      <c r="B100" s="193"/>
      <c r="C100" s="199"/>
      <c r="D100" s="204"/>
      <c r="E100" s="193"/>
      <c r="F100" s="205"/>
      <c r="G100" s="198"/>
      <c r="H100" s="199"/>
      <c r="I100" s="204"/>
      <c r="J100" s="199"/>
      <c r="K100" s="193"/>
      <c r="L100" s="193"/>
      <c r="M100" s="199"/>
      <c r="N100" s="193"/>
      <c r="O100" s="199">
        <f t="shared" si="15"/>
        <v>60246.912000000011</v>
      </c>
      <c r="P100" s="199">
        <f t="shared" si="16"/>
        <v>706927.91200000001</v>
      </c>
    </row>
    <row r="101" spans="1:16" hidden="1" x14ac:dyDescent="0.15">
      <c r="A101" s="193"/>
      <c r="B101" s="193"/>
      <c r="C101" s="199"/>
      <c r="D101" s="204"/>
      <c r="E101" s="193"/>
      <c r="F101" s="205"/>
      <c r="G101" s="198"/>
      <c r="H101" s="199"/>
      <c r="I101" s="200"/>
      <c r="J101" s="199"/>
      <c r="K101" s="193"/>
      <c r="L101" s="193"/>
      <c r="M101" s="199"/>
      <c r="N101" s="193"/>
      <c r="O101" s="199">
        <f t="shared" si="15"/>
        <v>60246.912000000011</v>
      </c>
      <c r="P101" s="199">
        <f t="shared" si="16"/>
        <v>706927.91200000001</v>
      </c>
    </row>
    <row r="102" spans="1:16" hidden="1" x14ac:dyDescent="0.15">
      <c r="A102" s="193"/>
      <c r="B102" s="193"/>
      <c r="C102" s="199"/>
      <c r="D102" s="204"/>
      <c r="E102" s="193"/>
      <c r="F102" s="205"/>
      <c r="G102" s="198"/>
      <c r="H102" s="199"/>
      <c r="I102" s="204"/>
      <c r="J102" s="199"/>
      <c r="K102" s="193"/>
      <c r="L102" s="193"/>
      <c r="M102" s="199"/>
      <c r="N102" s="193"/>
      <c r="O102" s="199">
        <f t="shared" si="15"/>
        <v>60246.912000000011</v>
      </c>
      <c r="P102" s="199">
        <f t="shared" si="16"/>
        <v>706927.91200000001</v>
      </c>
    </row>
    <row r="103" spans="1:16" hidden="1" x14ac:dyDescent="0.15">
      <c r="A103" s="193"/>
      <c r="B103" s="193"/>
      <c r="C103" s="199"/>
      <c r="D103" s="204"/>
      <c r="E103" s="193"/>
      <c r="F103" s="217"/>
      <c r="G103" s="198"/>
      <c r="H103" s="199"/>
      <c r="I103" s="204"/>
      <c r="J103" s="199"/>
      <c r="K103" s="193"/>
      <c r="L103" s="193"/>
      <c r="M103" s="199"/>
      <c r="N103" s="193"/>
      <c r="O103" s="199">
        <f t="shared" si="15"/>
        <v>60246.912000000011</v>
      </c>
      <c r="P103" s="199">
        <f t="shared" si="16"/>
        <v>706927.91200000001</v>
      </c>
    </row>
    <row r="104" spans="1:16" hidden="1" x14ac:dyDescent="0.15">
      <c r="A104" s="193"/>
      <c r="B104" s="193"/>
      <c r="C104" s="199"/>
      <c r="D104" s="204"/>
      <c r="E104" s="193"/>
      <c r="F104" s="217"/>
      <c r="G104" s="198"/>
      <c r="H104" s="199"/>
      <c r="I104" s="200"/>
      <c r="J104" s="199"/>
      <c r="K104" s="193"/>
      <c r="L104" s="193"/>
      <c r="M104" s="199"/>
      <c r="N104" s="193"/>
      <c r="O104" s="199">
        <f t="shared" si="15"/>
        <v>60246.912000000011</v>
      </c>
      <c r="P104" s="199">
        <f t="shared" si="16"/>
        <v>706927.91200000001</v>
      </c>
    </row>
    <row r="105" spans="1:16" hidden="1" x14ac:dyDescent="0.15">
      <c r="A105" s="193"/>
      <c r="B105" s="193"/>
      <c r="C105" s="199"/>
      <c r="D105" s="204"/>
      <c r="E105" s="193"/>
      <c r="F105" s="205"/>
      <c r="G105" s="198"/>
      <c r="H105" s="199"/>
      <c r="I105" s="204"/>
      <c r="J105" s="199"/>
      <c r="K105" s="193"/>
      <c r="L105" s="193"/>
      <c r="M105" s="199"/>
      <c r="N105" s="193"/>
      <c r="O105" s="199">
        <f t="shared" si="15"/>
        <v>60246.912000000011</v>
      </c>
      <c r="P105" s="199">
        <f t="shared" si="16"/>
        <v>706927.91200000001</v>
      </c>
    </row>
    <row r="106" spans="1:16" hidden="1" x14ac:dyDescent="0.15">
      <c r="A106" s="193"/>
      <c r="B106" s="193"/>
      <c r="C106" s="199"/>
      <c r="D106" s="200"/>
      <c r="E106" s="193"/>
      <c r="F106" s="203"/>
      <c r="G106" s="215"/>
      <c r="H106" s="199"/>
      <c r="I106" s="204"/>
      <c r="J106" s="199"/>
      <c r="K106" s="193"/>
      <c r="L106" s="193"/>
      <c r="M106" s="199"/>
      <c r="N106" s="193"/>
      <c r="O106" s="199">
        <f t="shared" si="15"/>
        <v>60246.912000000011</v>
      </c>
      <c r="P106" s="199">
        <f t="shared" si="16"/>
        <v>706927.91200000001</v>
      </c>
    </row>
    <row r="107" spans="1:16" hidden="1" x14ac:dyDescent="0.15">
      <c r="A107" s="193"/>
      <c r="B107" s="193"/>
      <c r="C107" s="199"/>
      <c r="D107" s="204"/>
      <c r="E107" s="193"/>
      <c r="F107" s="203"/>
      <c r="G107" s="215"/>
      <c r="H107" s="199"/>
      <c r="I107" s="204"/>
      <c r="J107" s="199"/>
      <c r="K107" s="193"/>
      <c r="L107" s="193"/>
      <c r="M107" s="199"/>
      <c r="N107" s="193"/>
      <c r="O107" s="199">
        <f t="shared" si="15"/>
        <v>60246.912000000011</v>
      </c>
      <c r="P107" s="199">
        <f t="shared" si="16"/>
        <v>706927.91200000001</v>
      </c>
    </row>
    <row r="108" spans="1:16" hidden="1" x14ac:dyDescent="0.15">
      <c r="A108" s="193"/>
      <c r="B108" s="193"/>
      <c r="C108" s="199"/>
      <c r="D108" s="204"/>
      <c r="E108" s="193"/>
      <c r="F108" s="203"/>
      <c r="G108" s="215"/>
      <c r="H108" s="199"/>
      <c r="I108" s="204"/>
      <c r="J108" s="199"/>
      <c r="K108" s="193"/>
      <c r="L108" s="193"/>
      <c r="M108" s="199"/>
      <c r="N108" s="193"/>
      <c r="O108" s="199">
        <f t="shared" si="15"/>
        <v>60246.912000000011</v>
      </c>
      <c r="P108" s="199">
        <f t="shared" si="16"/>
        <v>706927.91200000001</v>
      </c>
    </row>
    <row r="109" spans="1:16" hidden="1" x14ac:dyDescent="0.15">
      <c r="A109" s="193"/>
      <c r="B109" s="193"/>
      <c r="C109" s="199"/>
      <c r="D109" s="204"/>
      <c r="E109" s="193"/>
      <c r="F109" s="203"/>
      <c r="G109" s="215"/>
      <c r="H109" s="199"/>
      <c r="I109" s="204"/>
      <c r="J109" s="199"/>
      <c r="K109" s="193"/>
      <c r="L109" s="193"/>
      <c r="M109" s="199"/>
      <c r="N109" s="193"/>
      <c r="O109" s="199">
        <f t="shared" si="15"/>
        <v>60246.912000000011</v>
      </c>
      <c r="P109" s="199">
        <f t="shared" si="16"/>
        <v>706927.91200000001</v>
      </c>
    </row>
    <row r="110" spans="1:16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4"/>
      <c r="J110" s="199"/>
      <c r="K110" s="205"/>
      <c r="L110" s="193"/>
      <c r="M110" s="199"/>
      <c r="N110" s="193"/>
      <c r="O110" s="199">
        <f t="shared" si="15"/>
        <v>60246.912000000011</v>
      </c>
      <c r="P110" s="199">
        <f t="shared" si="16"/>
        <v>706927.91200000001</v>
      </c>
    </row>
    <row r="111" spans="1:16" hidden="1" x14ac:dyDescent="0.15">
      <c r="A111" s="193"/>
      <c r="B111" s="193"/>
      <c r="C111" s="199"/>
      <c r="D111" s="204"/>
      <c r="E111" s="193"/>
      <c r="F111" s="217"/>
      <c r="G111" s="218"/>
      <c r="H111" s="199"/>
      <c r="I111" s="204"/>
      <c r="J111" s="199"/>
      <c r="K111" s="193"/>
      <c r="L111" s="193"/>
      <c r="M111" s="199"/>
      <c r="N111" s="193"/>
      <c r="O111" s="199">
        <f t="shared" si="15"/>
        <v>60246.912000000011</v>
      </c>
      <c r="P111" s="199">
        <f t="shared" si="16"/>
        <v>706927.91200000001</v>
      </c>
    </row>
    <row r="112" spans="1:16" hidden="1" x14ac:dyDescent="0.15">
      <c r="A112" s="193"/>
      <c r="B112" s="193"/>
      <c r="C112" s="199"/>
      <c r="D112" s="204"/>
      <c r="E112" s="193"/>
      <c r="F112" s="193"/>
      <c r="G112" s="210"/>
      <c r="H112" s="199"/>
      <c r="I112" s="204"/>
      <c r="J112" s="199"/>
      <c r="K112" s="193"/>
      <c r="L112" s="193"/>
      <c r="M112" s="199"/>
      <c r="N112" s="193"/>
      <c r="O112" s="199">
        <f t="shared" si="15"/>
        <v>60246.912000000011</v>
      </c>
      <c r="P112" s="199">
        <f t="shared" si="16"/>
        <v>706927.91200000001</v>
      </c>
    </row>
    <row r="113" spans="1:16" hidden="1" x14ac:dyDescent="0.15">
      <c r="A113" s="193"/>
      <c r="B113" s="193"/>
      <c r="C113" s="199"/>
      <c r="D113" s="204"/>
      <c r="E113" s="193"/>
      <c r="F113" s="193"/>
      <c r="G113" s="210"/>
      <c r="H113" s="199"/>
      <c r="I113" s="204"/>
      <c r="J113" s="199"/>
      <c r="K113" s="193"/>
      <c r="L113" s="193"/>
      <c r="M113" s="199"/>
      <c r="N113" s="193"/>
      <c r="O113" s="199">
        <f t="shared" si="15"/>
        <v>60246.912000000011</v>
      </c>
      <c r="P113" s="199">
        <f t="shared" si="16"/>
        <v>706927.91200000001</v>
      </c>
    </row>
    <row r="114" spans="1:16" hidden="1" x14ac:dyDescent="0.15">
      <c r="A114" s="193"/>
      <c r="B114" s="193"/>
      <c r="C114" s="199"/>
      <c r="D114" s="204"/>
      <c r="E114" s="193"/>
      <c r="F114" s="193"/>
      <c r="G114" s="210"/>
      <c r="H114" s="199"/>
      <c r="I114" s="204"/>
      <c r="J114" s="199"/>
      <c r="K114" s="193"/>
      <c r="L114" s="193"/>
      <c r="M114" s="199"/>
      <c r="N114" s="193"/>
      <c r="O114" s="199">
        <f t="shared" si="15"/>
        <v>60246.912000000011</v>
      </c>
      <c r="P114" s="199">
        <f t="shared" si="16"/>
        <v>706927.91200000001</v>
      </c>
    </row>
    <row r="115" spans="1:16" hidden="1" x14ac:dyDescent="0.15">
      <c r="A115" s="193"/>
      <c r="B115" s="193"/>
      <c r="C115" s="199"/>
      <c r="D115" s="204"/>
      <c r="E115" s="193"/>
      <c r="F115" s="203"/>
      <c r="G115" s="218"/>
      <c r="H115" s="199"/>
      <c r="I115" s="204"/>
      <c r="J115" s="199"/>
      <c r="K115" s="193"/>
      <c r="L115" s="193"/>
      <c r="M115" s="199"/>
      <c r="N115" s="193"/>
      <c r="O115" s="199">
        <f t="shared" si="15"/>
        <v>60246.912000000011</v>
      </c>
      <c r="P115" s="199">
        <f t="shared" si="16"/>
        <v>706927.91200000001</v>
      </c>
    </row>
    <row r="116" spans="1:16" hidden="1" x14ac:dyDescent="0.15">
      <c r="A116" s="193"/>
      <c r="B116" s="193"/>
      <c r="C116" s="199"/>
      <c r="D116" s="204"/>
      <c r="E116" s="193"/>
      <c r="F116" s="205"/>
      <c r="G116" s="198"/>
      <c r="H116" s="199"/>
      <c r="I116" s="204"/>
      <c r="J116" s="199"/>
      <c r="K116" s="205"/>
      <c r="L116" s="193"/>
      <c r="M116" s="199"/>
      <c r="N116" s="193"/>
      <c r="O116" s="199">
        <f t="shared" si="15"/>
        <v>60246.912000000011</v>
      </c>
      <c r="P116" s="199">
        <f t="shared" si="16"/>
        <v>706927.91200000001</v>
      </c>
    </row>
    <row r="117" spans="1:16" hidden="1" x14ac:dyDescent="0.15">
      <c r="A117" s="193"/>
      <c r="B117" s="193"/>
      <c r="C117" s="199"/>
      <c r="D117" s="204"/>
      <c r="E117" s="193"/>
      <c r="F117" s="205"/>
      <c r="G117" s="198"/>
      <c r="H117" s="199"/>
      <c r="I117" s="204"/>
      <c r="J117" s="199"/>
      <c r="K117" s="193"/>
      <c r="L117" s="193"/>
      <c r="M117" s="199"/>
      <c r="N117" s="205"/>
      <c r="O117" s="199">
        <f t="shared" si="15"/>
        <v>60246.912000000011</v>
      </c>
      <c r="P117" s="199">
        <f t="shared" si="16"/>
        <v>706927.91200000001</v>
      </c>
    </row>
    <row r="118" spans="1:16" hidden="1" x14ac:dyDescent="0.15">
      <c r="A118" s="193"/>
      <c r="B118" s="193"/>
      <c r="C118" s="199"/>
      <c r="D118" s="204"/>
      <c r="E118" s="193"/>
      <c r="F118" s="217"/>
      <c r="G118" s="218"/>
      <c r="H118" s="199"/>
      <c r="I118" s="204"/>
      <c r="J118" s="199"/>
      <c r="K118" s="193"/>
      <c r="L118" s="193"/>
      <c r="M118" s="199"/>
      <c r="N118" s="193"/>
      <c r="O118" s="199">
        <f t="shared" si="15"/>
        <v>60246.912000000011</v>
      </c>
      <c r="P118" s="199">
        <f t="shared" si="16"/>
        <v>706927.91200000001</v>
      </c>
    </row>
    <row r="119" spans="1:16" hidden="1" x14ac:dyDescent="0.15">
      <c r="A119" s="193"/>
      <c r="B119" s="193"/>
      <c r="C119" s="199"/>
      <c r="D119" s="204"/>
      <c r="E119" s="193"/>
      <c r="F119" s="207"/>
      <c r="G119" s="198"/>
      <c r="H119" s="199"/>
      <c r="I119" s="204"/>
      <c r="J119" s="199"/>
      <c r="K119" s="203"/>
      <c r="L119" s="193"/>
      <c r="M119" s="199"/>
      <c r="N119" s="193"/>
      <c r="O119" s="199">
        <f t="shared" si="15"/>
        <v>60246.912000000011</v>
      </c>
      <c r="P119" s="199">
        <f t="shared" si="16"/>
        <v>706927.91200000001</v>
      </c>
    </row>
    <row r="120" spans="1:16" hidden="1" x14ac:dyDescent="0.15">
      <c r="A120" s="193"/>
      <c r="B120" s="193"/>
      <c r="C120" s="199"/>
      <c r="D120" s="204"/>
      <c r="E120" s="193"/>
      <c r="F120" s="207"/>
      <c r="G120" s="198"/>
      <c r="H120" s="199"/>
      <c r="I120" s="204"/>
      <c r="J120" s="199"/>
      <c r="K120" s="203"/>
      <c r="L120" s="193"/>
      <c r="M120" s="199"/>
      <c r="N120" s="203"/>
      <c r="O120" s="199">
        <f t="shared" si="15"/>
        <v>60246.912000000011</v>
      </c>
      <c r="P120" s="199">
        <f t="shared" si="16"/>
        <v>706927.91200000001</v>
      </c>
    </row>
    <row r="121" spans="1:16" hidden="1" x14ac:dyDescent="0.15">
      <c r="A121" s="193"/>
      <c r="B121" s="193"/>
      <c r="C121" s="199"/>
      <c r="D121" s="204"/>
      <c r="E121" s="193"/>
      <c r="F121" s="207"/>
      <c r="G121" s="198"/>
      <c r="H121" s="199"/>
      <c r="I121" s="204"/>
      <c r="J121" s="199"/>
      <c r="K121" s="203"/>
      <c r="L121" s="193"/>
      <c r="M121" s="199"/>
      <c r="N121" s="203"/>
      <c r="O121" s="199">
        <f t="shared" si="15"/>
        <v>60246.912000000011</v>
      </c>
      <c r="P121" s="199">
        <f t="shared" si="16"/>
        <v>706927.91200000001</v>
      </c>
    </row>
    <row r="122" spans="1:16" hidden="1" x14ac:dyDescent="0.15">
      <c r="A122" s="193"/>
      <c r="B122" s="193"/>
      <c r="C122" s="199"/>
      <c r="D122" s="204"/>
      <c r="E122" s="193"/>
      <c r="F122" s="207"/>
      <c r="G122" s="198"/>
      <c r="H122" s="199"/>
      <c r="I122" s="204"/>
      <c r="J122" s="199"/>
      <c r="K122" s="193"/>
      <c r="L122" s="193"/>
      <c r="M122" s="199"/>
      <c r="N122" s="203"/>
      <c r="O122" s="199">
        <f t="shared" si="15"/>
        <v>60246.912000000011</v>
      </c>
      <c r="P122" s="199">
        <f t="shared" si="16"/>
        <v>706927.91200000001</v>
      </c>
    </row>
    <row r="123" spans="1:16" hidden="1" x14ac:dyDescent="0.15">
      <c r="A123" s="193"/>
      <c r="B123" s="193"/>
      <c r="C123" s="199"/>
      <c r="D123" s="204"/>
      <c r="E123" s="193"/>
      <c r="F123" s="217"/>
      <c r="G123" s="218"/>
      <c r="H123" s="199"/>
      <c r="I123" s="204"/>
      <c r="J123" s="199"/>
      <c r="K123" s="203"/>
      <c r="L123" s="193"/>
      <c r="M123" s="199"/>
      <c r="N123" s="203"/>
      <c r="O123" s="199">
        <f t="shared" si="15"/>
        <v>60246.912000000011</v>
      </c>
      <c r="P123" s="199">
        <f t="shared" si="16"/>
        <v>706927.91200000001</v>
      </c>
    </row>
    <row r="124" spans="1:16" hidden="1" x14ac:dyDescent="0.15">
      <c r="A124" s="193"/>
      <c r="B124" s="193"/>
      <c r="C124" s="199"/>
      <c r="D124" s="204"/>
      <c r="E124" s="193"/>
      <c r="F124" s="193"/>
      <c r="G124" s="210"/>
      <c r="H124" s="199"/>
      <c r="I124" s="204"/>
      <c r="J124" s="199"/>
      <c r="K124" s="205"/>
      <c r="L124" s="193"/>
      <c r="M124" s="199"/>
      <c r="N124" s="203"/>
      <c r="O124" s="199">
        <f t="shared" si="15"/>
        <v>60246.912000000011</v>
      </c>
      <c r="P124" s="199">
        <f t="shared" si="16"/>
        <v>706927.91200000001</v>
      </c>
    </row>
    <row r="125" spans="1:16" hidden="1" x14ac:dyDescent="0.15">
      <c r="A125" s="193"/>
      <c r="B125" s="193"/>
      <c r="C125" s="199"/>
      <c r="D125" s="204"/>
      <c r="E125" s="193"/>
      <c r="F125" s="193"/>
      <c r="G125" s="210"/>
      <c r="H125" s="199"/>
      <c r="I125" s="204"/>
      <c r="J125" s="199"/>
      <c r="K125" s="205"/>
      <c r="L125" s="193"/>
      <c r="M125" s="199"/>
      <c r="N125" s="203"/>
      <c r="O125" s="199">
        <f t="shared" si="15"/>
        <v>60246.912000000011</v>
      </c>
      <c r="P125" s="199">
        <f t="shared" si="16"/>
        <v>706927.91200000001</v>
      </c>
    </row>
    <row r="126" spans="1:16" hidden="1" x14ac:dyDescent="0.15">
      <c r="A126" s="193"/>
      <c r="B126" s="193"/>
      <c r="C126" s="199"/>
      <c r="D126" s="204"/>
      <c r="E126" s="193"/>
      <c r="F126" s="205"/>
      <c r="G126" s="218"/>
      <c r="H126" s="199"/>
      <c r="I126" s="204"/>
      <c r="J126" s="199"/>
      <c r="K126" s="203"/>
      <c r="L126" s="193"/>
      <c r="M126" s="199"/>
      <c r="N126" s="203"/>
      <c r="O126" s="199">
        <f t="shared" si="15"/>
        <v>60246.912000000011</v>
      </c>
      <c r="P126" s="199">
        <f t="shared" si="16"/>
        <v>706927.91200000001</v>
      </c>
    </row>
    <row r="127" spans="1:16" hidden="1" x14ac:dyDescent="0.15">
      <c r="A127" s="193"/>
      <c r="B127" s="193"/>
      <c r="C127" s="199"/>
      <c r="D127" s="204"/>
      <c r="E127" s="193"/>
      <c r="F127" s="205"/>
      <c r="G127" s="198"/>
      <c r="H127" s="199"/>
      <c r="I127" s="204"/>
      <c r="J127" s="199"/>
      <c r="K127" s="193"/>
      <c r="L127" s="193"/>
      <c r="M127" s="199"/>
      <c r="N127" s="203"/>
      <c r="O127" s="199">
        <f t="shared" si="15"/>
        <v>60246.912000000011</v>
      </c>
      <c r="P127" s="199">
        <f t="shared" si="16"/>
        <v>706927.91200000001</v>
      </c>
    </row>
    <row r="128" spans="1:16" hidden="1" x14ac:dyDescent="0.15">
      <c r="A128" s="193"/>
      <c r="B128" s="193"/>
      <c r="C128" s="199"/>
      <c r="D128" s="204"/>
      <c r="E128" s="193"/>
      <c r="F128" s="205"/>
      <c r="G128" s="198"/>
      <c r="H128" s="199"/>
      <c r="I128" s="204"/>
      <c r="J128" s="199"/>
      <c r="K128" s="193"/>
      <c r="L128" s="193"/>
      <c r="M128" s="199"/>
      <c r="N128" s="193"/>
      <c r="O128" s="199">
        <f t="shared" si="15"/>
        <v>60246.912000000011</v>
      </c>
      <c r="P128" s="199">
        <f t="shared" si="16"/>
        <v>706927.91200000001</v>
      </c>
    </row>
    <row r="129" spans="1:16" hidden="1" x14ac:dyDescent="0.15">
      <c r="A129" s="193"/>
      <c r="B129" s="193"/>
      <c r="C129" s="199"/>
      <c r="D129" s="204"/>
      <c r="E129" s="193"/>
      <c r="F129" s="217"/>
      <c r="G129" s="218"/>
      <c r="H129" s="199"/>
      <c r="I129" s="204"/>
      <c r="J129" s="199"/>
      <c r="K129" s="203"/>
      <c r="L129" s="193"/>
      <c r="M129" s="199"/>
      <c r="N129" s="203"/>
      <c r="O129" s="199">
        <f t="shared" si="15"/>
        <v>60246.912000000011</v>
      </c>
      <c r="P129" s="199">
        <f t="shared" si="16"/>
        <v>706927.91200000001</v>
      </c>
    </row>
    <row r="130" spans="1:16" hidden="1" x14ac:dyDescent="0.15">
      <c r="A130" s="193"/>
      <c r="B130" s="193"/>
      <c r="C130" s="199"/>
      <c r="D130" s="204"/>
      <c r="E130" s="193"/>
      <c r="F130" s="217"/>
      <c r="G130" s="215"/>
      <c r="H130" s="199"/>
      <c r="I130" s="204"/>
      <c r="J130" s="199"/>
      <c r="K130" s="203"/>
      <c r="L130" s="193"/>
      <c r="M130" s="199"/>
      <c r="N130" s="203"/>
      <c r="O130" s="199">
        <f t="shared" si="15"/>
        <v>60246.912000000011</v>
      </c>
      <c r="P130" s="199">
        <f t="shared" si="16"/>
        <v>706927.91200000001</v>
      </c>
    </row>
    <row r="131" spans="1:16" hidden="1" x14ac:dyDescent="0.15">
      <c r="A131" s="193"/>
      <c r="B131" s="193"/>
      <c r="C131" s="199"/>
      <c r="D131" s="204"/>
      <c r="E131" s="193"/>
      <c r="F131" s="217"/>
      <c r="G131" s="215"/>
      <c r="H131" s="199"/>
      <c r="I131" s="204"/>
      <c r="J131" s="199"/>
      <c r="K131" s="193"/>
      <c r="L131" s="193"/>
      <c r="M131" s="199"/>
      <c r="N131" s="203"/>
      <c r="O131" s="199">
        <f t="shared" si="15"/>
        <v>60246.912000000011</v>
      </c>
      <c r="P131" s="199">
        <f t="shared" si="16"/>
        <v>706927.91200000001</v>
      </c>
    </row>
    <row r="132" spans="1:16" hidden="1" x14ac:dyDescent="0.15">
      <c r="A132" s="193"/>
      <c r="B132" s="193"/>
      <c r="C132" s="199"/>
      <c r="D132" s="204"/>
      <c r="E132" s="193"/>
      <c r="F132" s="217"/>
      <c r="G132" s="218"/>
      <c r="H132" s="199"/>
      <c r="I132" s="204"/>
      <c r="J132" s="199"/>
      <c r="K132" s="203"/>
      <c r="L132" s="193"/>
      <c r="M132" s="199"/>
      <c r="N132" s="203"/>
      <c r="O132" s="199">
        <f t="shared" si="15"/>
        <v>60246.912000000011</v>
      </c>
      <c r="P132" s="199">
        <f t="shared" si="16"/>
        <v>706927.91200000001</v>
      </c>
    </row>
    <row r="133" spans="1:16" hidden="1" x14ac:dyDescent="0.15">
      <c r="A133" s="193"/>
      <c r="B133" s="193"/>
      <c r="C133" s="199"/>
      <c r="D133" s="204"/>
      <c r="E133" s="193"/>
      <c r="F133" s="193"/>
      <c r="G133" s="198"/>
      <c r="H133" s="199"/>
      <c r="I133" s="204"/>
      <c r="J133" s="199"/>
      <c r="K133" s="193"/>
      <c r="L133" s="193"/>
      <c r="M133" s="199"/>
      <c r="N133" s="203"/>
      <c r="O133" s="199">
        <f t="shared" si="15"/>
        <v>60246.912000000011</v>
      </c>
      <c r="P133" s="199">
        <f t="shared" si="16"/>
        <v>706927.91200000001</v>
      </c>
    </row>
    <row r="134" spans="1:16" hidden="1" x14ac:dyDescent="0.15">
      <c r="A134" s="193"/>
      <c r="B134" s="193"/>
      <c r="C134" s="199"/>
      <c r="D134" s="204"/>
      <c r="E134" s="193"/>
      <c r="F134" s="193"/>
      <c r="G134" s="198"/>
      <c r="H134" s="199"/>
      <c r="I134" s="204"/>
      <c r="J134" s="199"/>
      <c r="K134" s="193"/>
      <c r="L134" s="193"/>
      <c r="M134" s="199"/>
      <c r="N134" s="203"/>
      <c r="O134" s="199">
        <f t="shared" si="15"/>
        <v>60246.912000000011</v>
      </c>
      <c r="P134" s="199">
        <f t="shared" si="16"/>
        <v>706927.91200000001</v>
      </c>
    </row>
    <row r="135" spans="1:16" hidden="1" x14ac:dyDescent="0.15">
      <c r="A135" s="193"/>
      <c r="B135" s="193"/>
      <c r="C135" s="199"/>
      <c r="D135" s="204"/>
      <c r="E135" s="193"/>
      <c r="F135" s="217"/>
      <c r="G135" s="218"/>
      <c r="H135" s="199"/>
      <c r="I135" s="204"/>
      <c r="J135" s="199"/>
      <c r="K135" s="203"/>
      <c r="L135" s="193"/>
      <c r="M135" s="199"/>
      <c r="N135" s="203"/>
      <c r="O135" s="199">
        <f t="shared" si="15"/>
        <v>60246.912000000011</v>
      </c>
      <c r="P135" s="199">
        <f t="shared" si="16"/>
        <v>706927.91200000001</v>
      </c>
    </row>
    <row r="136" spans="1:16" hidden="1" x14ac:dyDescent="0.15">
      <c r="A136" s="193"/>
      <c r="B136" s="193"/>
      <c r="C136" s="199"/>
      <c r="D136" s="204"/>
      <c r="E136" s="193"/>
      <c r="F136" s="217"/>
      <c r="G136" s="198"/>
      <c r="H136" s="199"/>
      <c r="I136" s="204"/>
      <c r="J136" s="199"/>
      <c r="K136" s="193"/>
      <c r="L136" s="193"/>
      <c r="M136" s="199"/>
      <c r="N136" s="203"/>
      <c r="O136" s="199">
        <f t="shared" si="15"/>
        <v>60246.912000000011</v>
      </c>
      <c r="P136" s="199">
        <f t="shared" si="16"/>
        <v>706927.91200000001</v>
      </c>
    </row>
    <row r="137" spans="1:16" hidden="1" x14ac:dyDescent="0.15">
      <c r="A137" s="193"/>
      <c r="B137" s="193"/>
      <c r="C137" s="199"/>
      <c r="D137" s="204"/>
      <c r="E137" s="193"/>
      <c r="F137" s="217"/>
      <c r="G137" s="198"/>
      <c r="H137" s="199"/>
      <c r="I137" s="204"/>
      <c r="J137" s="199"/>
      <c r="K137" s="193"/>
      <c r="L137" s="193"/>
      <c r="M137" s="199"/>
      <c r="N137" s="203"/>
      <c r="O137" s="199">
        <f t="shared" si="15"/>
        <v>60246.912000000011</v>
      </c>
      <c r="P137" s="199">
        <f t="shared" si="16"/>
        <v>706927.91200000001</v>
      </c>
    </row>
    <row r="138" spans="1:16" hidden="1" x14ac:dyDescent="0.15">
      <c r="A138" s="193"/>
      <c r="B138" s="193"/>
      <c r="C138" s="199"/>
      <c r="D138" s="204"/>
      <c r="E138" s="193"/>
      <c r="F138" s="203"/>
      <c r="G138" s="218"/>
      <c r="H138" s="199"/>
      <c r="I138" s="204"/>
      <c r="J138" s="199"/>
      <c r="K138" s="203"/>
      <c r="L138" s="193"/>
      <c r="M138" s="199"/>
      <c r="N138" s="203"/>
      <c r="O138" s="199">
        <f t="shared" si="15"/>
        <v>60246.912000000011</v>
      </c>
      <c r="P138" s="199">
        <f t="shared" si="16"/>
        <v>706927.91200000001</v>
      </c>
    </row>
    <row r="139" spans="1:16" hidden="1" x14ac:dyDescent="0.15">
      <c r="A139" s="193"/>
      <c r="B139" s="193"/>
      <c r="C139" s="199"/>
      <c r="D139" s="204"/>
      <c r="E139" s="193"/>
      <c r="F139" s="203"/>
      <c r="G139" s="219"/>
      <c r="H139" s="199"/>
      <c r="I139" s="204"/>
      <c r="J139" s="199"/>
      <c r="K139" s="193"/>
      <c r="L139" s="193"/>
      <c r="M139" s="199"/>
      <c r="N139" s="203"/>
      <c r="O139" s="199">
        <f t="shared" si="15"/>
        <v>60246.912000000011</v>
      </c>
      <c r="P139" s="199">
        <f t="shared" si="16"/>
        <v>706927.91200000001</v>
      </c>
    </row>
    <row r="140" spans="1:16" hidden="1" x14ac:dyDescent="0.15">
      <c r="A140" s="193"/>
      <c r="B140" s="193"/>
      <c r="C140" s="199"/>
      <c r="D140" s="204"/>
      <c r="E140" s="193"/>
      <c r="F140" s="203"/>
      <c r="G140" s="219"/>
      <c r="H140" s="199"/>
      <c r="I140" s="204"/>
      <c r="J140" s="199"/>
      <c r="K140" s="203"/>
      <c r="L140" s="193"/>
      <c r="M140" s="199"/>
      <c r="N140" s="203"/>
      <c r="O140" s="199">
        <f t="shared" si="15"/>
        <v>60246.912000000011</v>
      </c>
      <c r="P140" s="199">
        <f t="shared" si="16"/>
        <v>706927.91200000001</v>
      </c>
    </row>
    <row r="141" spans="1:16" hidden="1" x14ac:dyDescent="0.15">
      <c r="A141" s="193"/>
      <c r="B141" s="193"/>
      <c r="C141" s="199"/>
      <c r="D141" s="204"/>
      <c r="E141" s="193"/>
      <c r="F141" s="203"/>
      <c r="G141" s="219"/>
      <c r="H141" s="199"/>
      <c r="I141" s="204"/>
      <c r="J141" s="199"/>
      <c r="K141" s="193"/>
      <c r="L141" s="193"/>
      <c r="M141" s="199"/>
      <c r="N141" s="203"/>
      <c r="O141" s="199">
        <f t="shared" si="15"/>
        <v>60246.912000000011</v>
      </c>
      <c r="P141" s="199">
        <f t="shared" si="16"/>
        <v>706927.91200000001</v>
      </c>
    </row>
    <row r="142" spans="1:16" hidden="1" x14ac:dyDescent="0.15">
      <c r="A142" s="193"/>
      <c r="B142" s="193"/>
      <c r="C142" s="199"/>
      <c r="D142" s="204"/>
      <c r="E142" s="193"/>
      <c r="F142" s="193"/>
      <c r="G142" s="198"/>
      <c r="H142" s="199"/>
      <c r="I142" s="204"/>
      <c r="J142" s="199"/>
      <c r="K142" s="193"/>
      <c r="L142" s="193"/>
      <c r="M142" s="199"/>
      <c r="N142" s="203"/>
      <c r="O142" s="199">
        <f t="shared" si="15"/>
        <v>60246.912000000011</v>
      </c>
      <c r="P142" s="199">
        <f t="shared" si="16"/>
        <v>706927.91200000001</v>
      </c>
    </row>
    <row r="143" spans="1:16" hidden="1" x14ac:dyDescent="0.15">
      <c r="A143" s="193"/>
      <c r="B143" s="193"/>
      <c r="C143" s="199"/>
      <c r="D143" s="204"/>
      <c r="E143" s="193"/>
      <c r="F143" s="203"/>
      <c r="G143" s="219"/>
      <c r="H143" s="199"/>
      <c r="I143" s="204"/>
      <c r="J143" s="199"/>
      <c r="K143" s="193"/>
      <c r="L143" s="193"/>
      <c r="M143" s="199"/>
      <c r="N143" s="193"/>
      <c r="O143" s="199">
        <f t="shared" si="15"/>
        <v>60246.912000000011</v>
      </c>
      <c r="P143" s="199">
        <f t="shared" si="16"/>
        <v>706927.91200000001</v>
      </c>
    </row>
    <row r="144" spans="1:16" hidden="1" x14ac:dyDescent="0.15">
      <c r="A144" s="193"/>
      <c r="B144" s="193"/>
      <c r="C144" s="199"/>
      <c r="D144" s="204"/>
      <c r="E144" s="193"/>
      <c r="F144" s="203"/>
      <c r="G144" s="219"/>
      <c r="H144" s="199"/>
      <c r="I144" s="204"/>
      <c r="J144" s="199"/>
      <c r="K144" s="193"/>
      <c r="L144" s="193"/>
      <c r="M144" s="199"/>
      <c r="N144" s="193"/>
      <c r="O144" s="199">
        <f t="shared" si="15"/>
        <v>60246.912000000011</v>
      </c>
      <c r="P144" s="199">
        <f t="shared" si="16"/>
        <v>706927.91200000001</v>
      </c>
    </row>
    <row r="145" spans="1:17" hidden="1" x14ac:dyDescent="0.15">
      <c r="A145" s="193"/>
      <c r="B145" s="193"/>
      <c r="C145" s="199"/>
      <c r="D145" s="204"/>
      <c r="E145" s="193"/>
      <c r="F145" s="203"/>
      <c r="G145" s="219"/>
      <c r="H145" s="199"/>
      <c r="I145" s="204"/>
      <c r="J145" s="199"/>
      <c r="K145" s="193"/>
      <c r="L145" s="193"/>
      <c r="M145" s="199"/>
      <c r="N145" s="193"/>
      <c r="O145" s="199">
        <f t="shared" si="15"/>
        <v>60246.912000000011</v>
      </c>
      <c r="P145" s="199">
        <f t="shared" si="16"/>
        <v>706927.91200000001</v>
      </c>
    </row>
    <row r="146" spans="1:17" hidden="1" x14ac:dyDescent="0.15">
      <c r="A146" s="193"/>
      <c r="B146" s="193"/>
      <c r="C146" s="199"/>
      <c r="D146" s="204"/>
      <c r="E146" s="193"/>
      <c r="F146" s="193"/>
      <c r="G146" s="210"/>
      <c r="H146" s="199"/>
      <c r="I146" s="204"/>
      <c r="J146" s="199"/>
      <c r="K146" s="193"/>
      <c r="L146" s="193"/>
      <c r="M146" s="199"/>
      <c r="N146" s="193"/>
      <c r="O146" s="199">
        <f t="shared" si="15"/>
        <v>60246.912000000011</v>
      </c>
      <c r="P146" s="199">
        <f t="shared" si="16"/>
        <v>706927.91200000001</v>
      </c>
    </row>
    <row r="147" spans="1:17" x14ac:dyDescent="0.15">
      <c r="A147" s="220"/>
      <c r="B147" s="220"/>
      <c r="C147" s="221"/>
      <c r="D147" s="222"/>
      <c r="E147" s="220"/>
      <c r="F147" s="220"/>
      <c r="G147" s="223"/>
      <c r="H147" s="221"/>
      <c r="I147" s="222"/>
      <c r="J147" s="221"/>
      <c r="K147" s="220"/>
      <c r="L147" s="220"/>
      <c r="M147" s="221"/>
      <c r="N147" s="220"/>
      <c r="O147" s="199">
        <f t="shared" si="15"/>
        <v>60246.912000000011</v>
      </c>
      <c r="P147" s="199">
        <f t="shared" si="16"/>
        <v>706927.91200000001</v>
      </c>
    </row>
    <row r="148" spans="1:17" x14ac:dyDescent="0.15">
      <c r="A148" s="224"/>
      <c r="B148" s="224"/>
      <c r="C148" s="225">
        <f>SUM(C7:C134)</f>
        <v>736073.91200000001</v>
      </c>
      <c r="D148" s="224"/>
      <c r="E148" s="224"/>
      <c r="F148" s="224"/>
      <c r="G148" s="224"/>
      <c r="H148" s="225">
        <f>SUM(H7:H146)</f>
        <v>359461</v>
      </c>
      <c r="I148" s="226"/>
      <c r="J148" s="225">
        <f>SUM(J7:J146)</f>
        <v>320702</v>
      </c>
      <c r="K148" s="224"/>
      <c r="L148" s="224"/>
      <c r="M148" s="225">
        <f>SUM(M9:M146)</f>
        <v>67905</v>
      </c>
      <c r="N148" s="224"/>
      <c r="O148" s="227"/>
      <c r="P148" s="228">
        <f>C148+H148-J148-M148</f>
        <v>706927.91200000001</v>
      </c>
      <c r="Q148" s="259">
        <f>+Q44+O149</f>
        <v>143605.91200000001</v>
      </c>
    </row>
    <row r="149" spans="1:17" x14ac:dyDescent="0.15">
      <c r="A149" s="230"/>
      <c r="B149" s="615"/>
      <c r="C149" s="615"/>
      <c r="D149" s="615"/>
      <c r="E149" s="231"/>
      <c r="F149" s="624"/>
      <c r="G149" s="624"/>
      <c r="H149" s="232"/>
      <c r="I149" s="233"/>
      <c r="J149" s="234"/>
      <c r="K149" s="235"/>
      <c r="L149" s="235" t="s">
        <v>200</v>
      </c>
      <c r="M149" s="236">
        <f>+M148+J148</f>
        <v>388607</v>
      </c>
      <c r="N149" s="235"/>
      <c r="O149" s="237">
        <f>+O147</f>
        <v>60246.912000000011</v>
      </c>
      <c r="P149" s="264" t="s">
        <v>196</v>
      </c>
    </row>
    <row r="150" spans="1:17" x14ac:dyDescent="0.15">
      <c r="A150" s="241" t="s">
        <v>193</v>
      </c>
      <c r="B150" s="262" t="s">
        <v>201</v>
      </c>
      <c r="C150" s="262"/>
      <c r="D150" s="262"/>
      <c r="E150" s="231" t="s">
        <v>67</v>
      </c>
      <c r="F150" s="624">
        <v>23517974.760000002</v>
      </c>
      <c r="G150" s="624"/>
      <c r="H150" s="232" t="s">
        <v>98</v>
      </c>
      <c r="I150" s="233">
        <v>40035</v>
      </c>
      <c r="J150" s="234" t="s">
        <v>199</v>
      </c>
      <c r="K150" s="268">
        <f>+Q20</f>
        <v>25138</v>
      </c>
      <c r="L150" s="235"/>
      <c r="M150" s="236"/>
      <c r="N150" s="235"/>
      <c r="O150" s="237">
        <f>+C12</f>
        <v>143667</v>
      </c>
      <c r="P150" s="264" t="s">
        <v>197</v>
      </c>
    </row>
    <row r="151" spans="1:17" x14ac:dyDescent="0.15">
      <c r="A151" s="241" t="s">
        <v>194</v>
      </c>
      <c r="B151" s="262" t="s">
        <v>202</v>
      </c>
      <c r="C151" s="262"/>
      <c r="D151" s="262"/>
      <c r="E151" s="231" t="s">
        <v>67</v>
      </c>
      <c r="F151" s="624">
        <v>45610621.079999998</v>
      </c>
      <c r="G151" s="624"/>
      <c r="H151" s="232" t="s">
        <v>98</v>
      </c>
      <c r="I151" s="233">
        <v>40035</v>
      </c>
      <c r="J151" s="234" t="s">
        <v>199</v>
      </c>
      <c r="K151" s="268">
        <f>+Q23</f>
        <v>35934</v>
      </c>
      <c r="L151" s="235"/>
      <c r="M151" s="236"/>
      <c r="N151" s="235"/>
      <c r="O151" s="237">
        <f>+C13</f>
        <v>143553</v>
      </c>
      <c r="P151" s="238" t="s">
        <v>198</v>
      </c>
    </row>
    <row r="152" spans="1:17" x14ac:dyDescent="0.15">
      <c r="A152" s="241" t="s">
        <v>195</v>
      </c>
      <c r="B152" s="262" t="s">
        <v>203</v>
      </c>
      <c r="C152" s="262"/>
      <c r="D152" s="262"/>
      <c r="E152" s="231" t="s">
        <v>67</v>
      </c>
      <c r="F152" s="624">
        <v>35378371.560000002</v>
      </c>
      <c r="G152" s="624"/>
      <c r="H152" s="232" t="s">
        <v>98</v>
      </c>
      <c r="I152" s="233">
        <v>40042</v>
      </c>
      <c r="J152" s="234" t="s">
        <v>199</v>
      </c>
      <c r="K152" s="268">
        <f>+Q36</f>
        <v>6833</v>
      </c>
      <c r="L152" s="235"/>
      <c r="M152" s="236"/>
      <c r="N152" s="235"/>
      <c r="O152" s="237">
        <f>+H11</f>
        <v>107803</v>
      </c>
      <c r="P152" s="238" t="s">
        <v>189</v>
      </c>
    </row>
    <row r="153" spans="1:17" ht="12" thickBot="1" x14ac:dyDescent="0.2">
      <c r="A153" s="241"/>
      <c r="B153" s="262"/>
      <c r="C153" s="262"/>
      <c r="D153" s="262"/>
      <c r="E153" s="231"/>
      <c r="F153" s="624"/>
      <c r="G153" s="624"/>
      <c r="H153" s="232"/>
      <c r="I153" s="233"/>
      <c r="J153" s="232" t="s">
        <v>18</v>
      </c>
      <c r="K153" s="269">
        <f>SUM(K150:K152)</f>
        <v>67905</v>
      </c>
      <c r="L153" s="235"/>
      <c r="M153" s="236"/>
      <c r="N153" s="235"/>
      <c r="O153" s="237">
        <f>+H13</f>
        <v>107816</v>
      </c>
      <c r="P153" s="238" t="s">
        <v>190</v>
      </c>
    </row>
    <row r="154" spans="1:17" ht="12" thickTop="1" x14ac:dyDescent="0.15">
      <c r="A154" s="241"/>
      <c r="B154" s="262"/>
      <c r="C154" s="262"/>
      <c r="D154" s="262"/>
      <c r="E154" s="231"/>
      <c r="F154" s="624"/>
      <c r="G154" s="624"/>
      <c r="H154" s="232"/>
      <c r="I154" s="233"/>
      <c r="J154" s="234"/>
      <c r="K154" s="235"/>
      <c r="L154" s="235"/>
      <c r="M154" s="236"/>
      <c r="N154" s="235"/>
      <c r="O154" s="237">
        <f>+H39</f>
        <v>143842</v>
      </c>
      <c r="P154" s="238" t="s">
        <v>191</v>
      </c>
    </row>
    <row r="155" spans="1:17" hidden="1" x14ac:dyDescent="0.15">
      <c r="A155" s="241"/>
      <c r="B155" s="262"/>
      <c r="C155" s="262"/>
      <c r="D155" s="262"/>
      <c r="E155" s="231"/>
      <c r="F155" s="624"/>
      <c r="G155" s="624"/>
      <c r="H155" s="232"/>
      <c r="I155" s="233"/>
      <c r="J155" s="234"/>
      <c r="K155" s="235"/>
      <c r="L155" s="235"/>
      <c r="M155" s="236"/>
      <c r="N155" s="235"/>
      <c r="O155" s="237"/>
      <c r="P155" s="238"/>
    </row>
    <row r="156" spans="1:17" hidden="1" x14ac:dyDescent="0.15">
      <c r="A156" s="243"/>
      <c r="B156" s="262"/>
      <c r="C156" s="262"/>
      <c r="D156" s="262"/>
      <c r="E156" s="231"/>
      <c r="F156" s="624"/>
      <c r="G156" s="624"/>
      <c r="H156" s="232"/>
      <c r="I156" s="233"/>
      <c r="J156" s="234"/>
      <c r="K156" s="235"/>
      <c r="L156" s="235"/>
      <c r="M156" s="236"/>
      <c r="N156" s="235"/>
      <c r="O156" s="237"/>
      <c r="P156" s="238"/>
    </row>
    <row r="157" spans="1:17" hidden="1" x14ac:dyDescent="0.15">
      <c r="A157" s="230"/>
      <c r="B157" s="262"/>
      <c r="C157" s="262"/>
      <c r="D157" s="262"/>
      <c r="E157" s="231"/>
      <c r="F157" s="624"/>
      <c r="G157" s="624"/>
      <c r="H157" s="232"/>
      <c r="I157" s="233"/>
      <c r="J157" s="234"/>
      <c r="K157" s="235"/>
      <c r="L157" s="235"/>
      <c r="M157" s="236"/>
      <c r="N157" s="235"/>
      <c r="O157" s="237"/>
      <c r="P157" s="237"/>
    </row>
    <row r="158" spans="1:17" x14ac:dyDescent="0.15">
      <c r="A158" s="241"/>
      <c r="B158" s="262"/>
      <c r="C158" s="262"/>
      <c r="D158" s="262"/>
      <c r="E158" s="231"/>
      <c r="F158" s="624"/>
      <c r="G158" s="624"/>
      <c r="H158" s="232"/>
      <c r="I158" s="233"/>
      <c r="J158" s="234"/>
      <c r="K158" s="235"/>
      <c r="L158" s="235"/>
      <c r="M158" s="236"/>
      <c r="N158" s="266">
        <f>+P148-P158</f>
        <v>0</v>
      </c>
      <c r="O158" s="228" t="s">
        <v>56</v>
      </c>
      <c r="P158" s="242">
        <f>SUM(O149:O155)</f>
        <v>706927.91200000001</v>
      </c>
      <c r="Q158" s="259"/>
    </row>
    <row r="159" spans="1:17" x14ac:dyDescent="0.15">
      <c r="A159" s="243"/>
      <c r="B159" s="625"/>
      <c r="C159" s="625"/>
      <c r="D159" s="625"/>
      <c r="E159" s="231"/>
      <c r="F159" s="624"/>
      <c r="G159" s="624"/>
      <c r="H159" s="232"/>
      <c r="I159" s="233"/>
      <c r="J159" s="234"/>
      <c r="K159" s="235"/>
      <c r="L159" s="235"/>
      <c r="M159" s="236"/>
      <c r="N159" s="235"/>
      <c r="O159" s="236"/>
      <c r="P159" s="265"/>
    </row>
    <row r="160" spans="1:17" x14ac:dyDescent="0.15">
      <c r="A160" s="243"/>
      <c r="B160" s="625"/>
      <c r="C160" s="625"/>
      <c r="D160" s="625"/>
      <c r="E160" s="231"/>
      <c r="F160" s="624"/>
      <c r="G160" s="624"/>
      <c r="H160" s="232"/>
      <c r="I160" s="233"/>
      <c r="J160" s="234"/>
      <c r="K160" s="235"/>
      <c r="L160" s="235"/>
      <c r="M160" s="236"/>
      <c r="N160" s="235"/>
      <c r="O160" s="245"/>
      <c r="P160" s="246"/>
    </row>
    <row r="161" spans="1:16" x14ac:dyDescent="0.15">
      <c r="A161" s="247"/>
      <c r="B161" s="248"/>
      <c r="C161" s="234"/>
      <c r="D161" s="243"/>
      <c r="E161" s="243"/>
      <c r="F161" s="247"/>
      <c r="G161" s="243"/>
      <c r="H161" s="234"/>
      <c r="I161" s="243"/>
      <c r="J161" s="234"/>
      <c r="K161" s="235"/>
      <c r="L161" s="235"/>
      <c r="M161" s="236"/>
      <c r="N161" s="235"/>
      <c r="O161" s="245"/>
      <c r="P161" s="246"/>
    </row>
    <row r="162" spans="1:16" x14ac:dyDescent="0.15">
      <c r="A162" s="249"/>
      <c r="B162" s="250"/>
      <c r="C162" s="186"/>
      <c r="D162" s="251"/>
      <c r="E162" s="251"/>
      <c r="F162" s="183"/>
      <c r="G162" s="251"/>
      <c r="H162" s="186"/>
      <c r="I162" s="251"/>
      <c r="J162" s="186"/>
      <c r="K162" s="252"/>
      <c r="L162" s="252"/>
      <c r="M162" s="253"/>
      <c r="N162" s="252"/>
      <c r="O162" s="236"/>
      <c r="P162" s="235"/>
    </row>
    <row r="163" spans="1:16" x14ac:dyDescent="0.15">
      <c r="A163" s="249"/>
      <c r="B163" s="250"/>
      <c r="C163" s="186"/>
      <c r="D163" s="251"/>
      <c r="E163" s="251"/>
      <c r="F163" s="183"/>
      <c r="G163" s="251"/>
      <c r="H163" s="186"/>
      <c r="I163" s="251"/>
      <c r="J163" s="253"/>
      <c r="K163" s="252"/>
      <c r="L163" s="252"/>
      <c r="M163" s="253"/>
      <c r="N163" s="252"/>
      <c r="P163" s="235"/>
    </row>
    <row r="164" spans="1:16" x14ac:dyDescent="0.15">
      <c r="A164" s="249"/>
      <c r="B164" s="250"/>
      <c r="C164" s="186"/>
      <c r="D164" s="251"/>
      <c r="E164" s="251"/>
      <c r="F164" s="183"/>
      <c r="G164" s="251"/>
      <c r="H164" s="186"/>
      <c r="I164" s="251"/>
      <c r="J164" s="253"/>
      <c r="K164" s="252"/>
      <c r="L164" s="254"/>
      <c r="M164" s="255"/>
      <c r="N164" s="254"/>
      <c r="O164" s="253"/>
      <c r="P164" s="235"/>
    </row>
    <row r="165" spans="1:16" x14ac:dyDescent="0.15">
      <c r="A165" s="181"/>
      <c r="B165" s="250"/>
      <c r="C165" s="186"/>
      <c r="D165" s="251"/>
      <c r="E165" s="251"/>
      <c r="F165" s="183"/>
      <c r="G165" s="251"/>
      <c r="H165" s="186"/>
      <c r="I165" s="251"/>
      <c r="J165" s="253"/>
      <c r="K165" s="252"/>
      <c r="L165" s="254"/>
      <c r="M165" s="255"/>
      <c r="N165" s="254"/>
      <c r="O165" s="256"/>
      <c r="P165" s="252"/>
    </row>
    <row r="166" spans="1:16" x14ac:dyDescent="0.15">
      <c r="A166" s="183"/>
      <c r="B166" s="250"/>
      <c r="C166" s="186"/>
      <c r="D166" s="251"/>
      <c r="E166" s="251"/>
      <c r="F166" s="183"/>
      <c r="G166" s="251"/>
      <c r="H166" s="186"/>
      <c r="I166" s="251"/>
      <c r="J166" s="253"/>
      <c r="K166" s="252"/>
      <c r="L166" s="254"/>
      <c r="M166" s="255"/>
      <c r="N166" s="257"/>
      <c r="O166" s="256"/>
      <c r="P166" s="252"/>
    </row>
    <row r="167" spans="1:16" x14ac:dyDescent="0.15">
      <c r="A167" s="252"/>
      <c r="B167" s="250"/>
      <c r="C167" s="186"/>
      <c r="D167" s="251"/>
      <c r="E167" s="251"/>
      <c r="F167" s="183"/>
      <c r="G167" s="251"/>
      <c r="H167" s="186"/>
      <c r="I167" s="251"/>
      <c r="J167" s="186"/>
      <c r="K167" s="252"/>
      <c r="L167" s="254"/>
      <c r="M167" s="255"/>
      <c r="N167" s="257"/>
      <c r="P167" s="255"/>
    </row>
    <row r="168" spans="1:16" x14ac:dyDescent="0.15">
      <c r="A168" s="235"/>
      <c r="B168" s="250"/>
      <c r="C168" s="186"/>
      <c r="D168" s="251"/>
      <c r="E168" s="251"/>
      <c r="F168" s="183"/>
      <c r="G168" s="251"/>
      <c r="H168" s="186"/>
      <c r="I168" s="251"/>
      <c r="J168" s="186"/>
      <c r="K168" s="183"/>
      <c r="N168" s="258"/>
    </row>
  </sheetData>
  <mergeCells count="21">
    <mergeCell ref="F153:G153"/>
    <mergeCell ref="J3:L3"/>
    <mergeCell ref="A4:C4"/>
    <mergeCell ref="D4:H4"/>
    <mergeCell ref="I4:N4"/>
    <mergeCell ref="J5:K5"/>
    <mergeCell ref="L5:N5"/>
    <mergeCell ref="B149:D149"/>
    <mergeCell ref="F149:G149"/>
    <mergeCell ref="F150:G150"/>
    <mergeCell ref="F151:G151"/>
    <mergeCell ref="F152:G152"/>
    <mergeCell ref="B160:D160"/>
    <mergeCell ref="F160:G160"/>
    <mergeCell ref="F154:G154"/>
    <mergeCell ref="F155:G155"/>
    <mergeCell ref="F156:G156"/>
    <mergeCell ref="F157:G157"/>
    <mergeCell ref="F158:G158"/>
    <mergeCell ref="B159:D159"/>
    <mergeCell ref="F159:G159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R164"/>
  <sheetViews>
    <sheetView zoomScale="115" zoomScaleNormal="115" workbookViewId="0">
      <pane ySplit="6" topLeftCell="A22" activePane="bottomLeft" state="frozen"/>
      <selection pane="bottomLeft" activeCell="P8" sqref="P8"/>
    </sheetView>
  </sheetViews>
  <sheetFormatPr defaultColWidth="18.5703125" defaultRowHeight="11.25" x14ac:dyDescent="0.15"/>
  <cols>
    <col min="1" max="1" width="13.570312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3.14062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0.85546875" style="180" bestFit="1" customWidth="1"/>
    <col min="11" max="11" width="14.42578125" style="182" bestFit="1" customWidth="1"/>
    <col min="12" max="12" width="12.7109375" style="181" customWidth="1"/>
    <col min="13" max="13" width="9.140625" style="180" bestFit="1" customWidth="1"/>
    <col min="14" max="14" width="13.85546875" style="182" bestFit="1" customWidth="1"/>
    <col min="15" max="15" width="10.5703125" style="180" bestFit="1" customWidth="1"/>
    <col min="16" max="16" width="13.85546875" style="180" bestFit="1" customWidth="1"/>
    <col min="17" max="17" width="5" style="182" bestFit="1" customWidth="1"/>
    <col min="18" max="16384" width="18.5703125" style="182"/>
  </cols>
  <sheetData>
    <row r="1" spans="1:18" x14ac:dyDescent="0.15">
      <c r="A1" s="178" t="s">
        <v>157</v>
      </c>
      <c r="N1" s="183"/>
      <c r="P1" s="184"/>
    </row>
    <row r="2" spans="1:18" x14ac:dyDescent="0.15">
      <c r="A2" s="178" t="s">
        <v>112</v>
      </c>
      <c r="P2" s="185"/>
    </row>
    <row r="3" spans="1:18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8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8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8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8" x14ac:dyDescent="0.15">
      <c r="A7" s="193" t="s">
        <v>113</v>
      </c>
      <c r="B7" s="263" t="s">
        <v>46</v>
      </c>
      <c r="C7" s="195">
        <f>24940.912+651</f>
        <v>25591.912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C7+H10+H15</f>
        <v>25591.912</v>
      </c>
      <c r="P7" s="195">
        <f>+C144</f>
        <v>816252.91200000001</v>
      </c>
    </row>
    <row r="8" spans="1:18" x14ac:dyDescent="0.15">
      <c r="A8" s="193" t="s">
        <v>114</v>
      </c>
      <c r="B8" s="193" t="s">
        <v>47</v>
      </c>
      <c r="C8" s="199">
        <v>431141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25591.912</v>
      </c>
      <c r="P8" s="199">
        <f t="shared" ref="P8" si="0">P7+H8-J8-M8</f>
        <v>816252.91200000001</v>
      </c>
    </row>
    <row r="9" spans="1:18" x14ac:dyDescent="0.15">
      <c r="A9" s="193" t="s">
        <v>115</v>
      </c>
      <c r="B9" s="193" t="s">
        <v>85</v>
      </c>
      <c r="C9" s="199">
        <v>71885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12" si="1">+O8-J9-M9</f>
        <v>25591.912</v>
      </c>
      <c r="P9" s="199">
        <f t="shared" ref="P9:P12" si="2">P8+H9-J9-M9</f>
        <v>816252.91200000001</v>
      </c>
    </row>
    <row r="10" spans="1:18" x14ac:dyDescent="0.15">
      <c r="A10" s="193" t="s">
        <v>116</v>
      </c>
      <c r="B10" s="193" t="s">
        <v>88</v>
      </c>
      <c r="C10" s="199">
        <v>143930</v>
      </c>
      <c r="D10" s="200"/>
      <c r="E10" s="193"/>
      <c r="F10" s="203"/>
      <c r="G10" s="193"/>
      <c r="H10" s="199"/>
      <c r="I10" s="204"/>
      <c r="J10" s="199"/>
      <c r="K10" s="205"/>
      <c r="L10" s="193"/>
      <c r="M10" s="199"/>
      <c r="N10" s="205"/>
      <c r="O10" s="199">
        <f t="shared" si="1"/>
        <v>25591.912</v>
      </c>
      <c r="P10" s="199">
        <f t="shared" si="2"/>
        <v>816252.91200000001</v>
      </c>
    </row>
    <row r="11" spans="1:18" x14ac:dyDescent="0.15">
      <c r="A11" s="193" t="s">
        <v>117</v>
      </c>
      <c r="B11" s="193" t="s">
        <v>95</v>
      </c>
      <c r="C11" s="199">
        <v>107771</v>
      </c>
      <c r="D11" s="200"/>
      <c r="E11" s="193"/>
      <c r="F11" s="203"/>
      <c r="G11" s="193"/>
      <c r="H11" s="199"/>
      <c r="I11" s="200"/>
      <c r="J11" s="199"/>
      <c r="K11" s="205"/>
      <c r="L11" s="193"/>
      <c r="M11" s="199"/>
      <c r="N11" s="205"/>
      <c r="O11" s="199">
        <f t="shared" si="1"/>
        <v>25591.912</v>
      </c>
      <c r="P11" s="199">
        <f t="shared" si="2"/>
        <v>816252.91200000001</v>
      </c>
    </row>
    <row r="12" spans="1:18" x14ac:dyDescent="0.15">
      <c r="A12" s="193" t="s">
        <v>118</v>
      </c>
      <c r="B12" s="193" t="s">
        <v>96</v>
      </c>
      <c r="C12" s="199">
        <v>35934</v>
      </c>
      <c r="D12" s="204"/>
      <c r="E12" s="193"/>
      <c r="F12" s="206"/>
      <c r="G12" s="198"/>
      <c r="H12" s="199"/>
      <c r="I12" s="204"/>
      <c r="J12" s="199"/>
      <c r="K12" s="207"/>
      <c r="L12" s="193"/>
      <c r="M12" s="199"/>
      <c r="N12" s="205"/>
      <c r="O12" s="199">
        <f t="shared" si="1"/>
        <v>25591.912</v>
      </c>
      <c r="P12" s="199">
        <f t="shared" si="2"/>
        <v>816252.91200000001</v>
      </c>
    </row>
    <row r="13" spans="1:18" x14ac:dyDescent="0.15">
      <c r="A13" s="193"/>
      <c r="B13" s="198"/>
      <c r="C13" s="199"/>
      <c r="D13" s="204"/>
      <c r="E13" s="193"/>
      <c r="F13" s="205"/>
      <c r="G13" s="198"/>
      <c r="H13" s="199"/>
      <c r="I13" s="200" t="s">
        <v>119</v>
      </c>
      <c r="J13" s="199">
        <v>5396</v>
      </c>
      <c r="K13" s="205" t="s">
        <v>113</v>
      </c>
      <c r="L13" s="193"/>
      <c r="M13" s="199"/>
      <c r="N13" s="207"/>
      <c r="O13" s="199">
        <f t="shared" ref="O13:O79" si="3">+O12-J13-M13</f>
        <v>20195.912</v>
      </c>
      <c r="P13" s="199">
        <f t="shared" ref="P13:P79" si="4">P12+H13-J13-M13</f>
        <v>810856.91200000001</v>
      </c>
    </row>
    <row r="14" spans="1:18" x14ac:dyDescent="0.15">
      <c r="A14" s="193"/>
      <c r="B14" s="198"/>
      <c r="C14" s="199"/>
      <c r="D14" s="204"/>
      <c r="E14" s="203"/>
      <c r="F14" s="205"/>
      <c r="G14" s="198"/>
      <c r="H14" s="199"/>
      <c r="I14" s="200" t="s">
        <v>120</v>
      </c>
      <c r="J14" s="199">
        <v>3328</v>
      </c>
      <c r="K14" s="205" t="s">
        <v>113</v>
      </c>
      <c r="L14" s="193"/>
      <c r="M14" s="199"/>
      <c r="N14" s="207"/>
      <c r="O14" s="199">
        <f t="shared" si="3"/>
        <v>16867.912</v>
      </c>
      <c r="P14" s="199">
        <f t="shared" si="4"/>
        <v>807528.91200000001</v>
      </c>
      <c r="R14" s="259">
        <f>SUM(J13:J15)+R15</f>
        <v>25592</v>
      </c>
    </row>
    <row r="15" spans="1:18" x14ac:dyDescent="0.15">
      <c r="A15" s="193"/>
      <c r="B15" s="198"/>
      <c r="C15" s="199"/>
      <c r="D15" s="200"/>
      <c r="E15" s="193"/>
      <c r="F15" s="203"/>
      <c r="G15" s="193"/>
      <c r="H15" s="199"/>
      <c r="I15" s="200" t="s">
        <v>121</v>
      </c>
      <c r="J15" s="199">
        <v>10668</v>
      </c>
      <c r="K15" s="205" t="s">
        <v>113</v>
      </c>
      <c r="L15" s="193" t="s">
        <v>158</v>
      </c>
      <c r="M15" s="199">
        <v>6200</v>
      </c>
      <c r="N15" s="207" t="s">
        <v>113</v>
      </c>
      <c r="O15" s="199">
        <f t="shared" si="3"/>
        <v>-8.7999999999738066E-2</v>
      </c>
      <c r="P15" s="199">
        <f t="shared" si="4"/>
        <v>790660.91200000001</v>
      </c>
      <c r="R15" s="259">
        <f>+M15</f>
        <v>6200</v>
      </c>
    </row>
    <row r="16" spans="1:18" x14ac:dyDescent="0.15">
      <c r="A16" s="193"/>
      <c r="B16" s="198"/>
      <c r="C16" s="199"/>
      <c r="D16" s="200"/>
      <c r="E16" s="193"/>
      <c r="F16" s="203"/>
      <c r="G16" s="193"/>
      <c r="H16" s="199"/>
      <c r="I16" s="200" t="s">
        <v>121</v>
      </c>
      <c r="J16" s="199"/>
      <c r="K16" s="205"/>
      <c r="L16" s="193" t="s">
        <v>158</v>
      </c>
      <c r="M16" s="199">
        <v>31579</v>
      </c>
      <c r="N16" s="207" t="s">
        <v>114</v>
      </c>
      <c r="O16" s="199">
        <f>C8+O15-J16-M16</f>
        <v>399561.91200000001</v>
      </c>
      <c r="P16" s="199">
        <f t="shared" ref="P16:P18" si="5">P15+H16-J16-M16</f>
        <v>759081.91200000001</v>
      </c>
    </row>
    <row r="17" spans="1:16" x14ac:dyDescent="0.15">
      <c r="A17" s="193"/>
      <c r="B17" s="198"/>
      <c r="C17" s="199"/>
      <c r="D17" s="200"/>
      <c r="E17" s="193"/>
      <c r="F17" s="205"/>
      <c r="G17" s="198"/>
      <c r="H17" s="199"/>
      <c r="I17" s="200" t="s">
        <v>122</v>
      </c>
      <c r="J17" s="199">
        <v>4453</v>
      </c>
      <c r="K17" s="205" t="s">
        <v>114</v>
      </c>
      <c r="L17" s="193"/>
      <c r="M17" s="199"/>
      <c r="N17" s="205"/>
      <c r="O17" s="199">
        <f t="shared" ref="O17:O18" si="6">+O16-J17-M17</f>
        <v>395108.91200000001</v>
      </c>
      <c r="P17" s="199">
        <f t="shared" si="5"/>
        <v>754628.91200000001</v>
      </c>
    </row>
    <row r="18" spans="1:16" x14ac:dyDescent="0.15">
      <c r="A18" s="193"/>
      <c r="B18" s="198"/>
      <c r="C18" s="199"/>
      <c r="D18" s="200" t="s">
        <v>123</v>
      </c>
      <c r="E18" s="193" t="s">
        <v>54</v>
      </c>
      <c r="F18" s="205" t="s">
        <v>140</v>
      </c>
      <c r="G18" s="193" t="s">
        <v>123</v>
      </c>
      <c r="H18" s="199">
        <v>143652</v>
      </c>
      <c r="I18" s="200" t="s">
        <v>123</v>
      </c>
      <c r="J18" s="199">
        <v>7524</v>
      </c>
      <c r="K18" s="205" t="s">
        <v>114</v>
      </c>
      <c r="L18" s="193" t="s">
        <v>158</v>
      </c>
      <c r="M18" s="199">
        <v>2890</v>
      </c>
      <c r="N18" s="205" t="s">
        <v>114</v>
      </c>
      <c r="O18" s="199">
        <f t="shared" si="6"/>
        <v>384694.91200000001</v>
      </c>
      <c r="P18" s="199">
        <f t="shared" si="5"/>
        <v>887866.91200000001</v>
      </c>
    </row>
    <row r="19" spans="1:16" x14ac:dyDescent="0.15">
      <c r="A19" s="193"/>
      <c r="B19" s="198"/>
      <c r="C19" s="199"/>
      <c r="D19" s="200"/>
      <c r="E19" s="193"/>
      <c r="F19" s="205"/>
      <c r="G19" s="198"/>
      <c r="H19" s="199"/>
      <c r="I19" s="200" t="s">
        <v>124</v>
      </c>
      <c r="J19" s="199">
        <v>2428</v>
      </c>
      <c r="K19" s="205" t="s">
        <v>114</v>
      </c>
      <c r="L19" s="193"/>
      <c r="M19" s="199"/>
      <c r="N19" s="205"/>
      <c r="O19" s="199">
        <f t="shared" si="3"/>
        <v>382266.91200000001</v>
      </c>
      <c r="P19" s="199">
        <f t="shared" si="4"/>
        <v>885438.91200000001</v>
      </c>
    </row>
    <row r="20" spans="1:16" x14ac:dyDescent="0.15">
      <c r="A20" s="193"/>
      <c r="B20" s="208"/>
      <c r="C20" s="199"/>
      <c r="D20" s="204"/>
      <c r="E20" s="193"/>
      <c r="F20" s="209"/>
      <c r="G20" s="198"/>
      <c r="H20" s="199"/>
      <c r="I20" s="200" t="s">
        <v>125</v>
      </c>
      <c r="J20" s="199">
        <v>11326</v>
      </c>
      <c r="K20" s="207" t="s">
        <v>114</v>
      </c>
      <c r="L20" s="193" t="s">
        <v>158</v>
      </c>
      <c r="M20" s="199">
        <v>34952</v>
      </c>
      <c r="N20" s="207" t="s">
        <v>114</v>
      </c>
      <c r="O20" s="199">
        <f t="shared" si="3"/>
        <v>335988.91200000001</v>
      </c>
      <c r="P20" s="199">
        <f t="shared" si="4"/>
        <v>839160.91200000001</v>
      </c>
    </row>
    <row r="21" spans="1:16" x14ac:dyDescent="0.15">
      <c r="A21" s="193"/>
      <c r="B21" s="210"/>
      <c r="C21" s="199"/>
      <c r="D21" s="204"/>
      <c r="E21" s="203"/>
      <c r="F21" s="193"/>
      <c r="G21" s="210"/>
      <c r="H21" s="199"/>
      <c r="I21" s="200" t="s">
        <v>144</v>
      </c>
      <c r="J21" s="199">
        <v>3941</v>
      </c>
      <c r="K21" s="205" t="s">
        <v>114</v>
      </c>
      <c r="L21" s="193" t="s">
        <v>158</v>
      </c>
      <c r="M21" s="199">
        <v>18690</v>
      </c>
      <c r="N21" s="207" t="s">
        <v>114</v>
      </c>
      <c r="O21" s="199">
        <f t="shared" si="3"/>
        <v>313357.91200000001</v>
      </c>
      <c r="P21" s="199">
        <f t="shared" si="4"/>
        <v>816529.91200000001</v>
      </c>
    </row>
    <row r="22" spans="1:16" x14ac:dyDescent="0.15">
      <c r="A22" s="193"/>
      <c r="B22" s="210"/>
      <c r="C22" s="199"/>
      <c r="D22" s="204"/>
      <c r="E22" s="203"/>
      <c r="F22" s="193"/>
      <c r="G22" s="210"/>
      <c r="H22" s="199"/>
      <c r="I22" s="200" t="s">
        <v>144</v>
      </c>
      <c r="J22" s="199"/>
      <c r="K22" s="205"/>
      <c r="L22" s="193" t="s">
        <v>158</v>
      </c>
      <c r="M22" s="199">
        <v>1046</v>
      </c>
      <c r="N22" s="207" t="s">
        <v>114</v>
      </c>
      <c r="O22" s="199">
        <f t="shared" si="3"/>
        <v>312311.91200000001</v>
      </c>
      <c r="P22" s="199">
        <f t="shared" si="4"/>
        <v>815483.91200000001</v>
      </c>
    </row>
    <row r="23" spans="1:16" x14ac:dyDescent="0.15">
      <c r="A23" s="211"/>
      <c r="B23" s="211"/>
      <c r="C23" s="199"/>
      <c r="D23" s="204"/>
      <c r="E23" s="193"/>
      <c r="F23" s="212"/>
      <c r="G23" s="213"/>
      <c r="H23" s="199"/>
      <c r="I23" s="200" t="s">
        <v>145</v>
      </c>
      <c r="J23" s="199">
        <v>4207</v>
      </c>
      <c r="K23" s="193" t="s">
        <v>114</v>
      </c>
      <c r="L23" s="193" t="s">
        <v>158</v>
      </c>
      <c r="M23" s="199">
        <v>24955</v>
      </c>
      <c r="N23" s="205" t="s">
        <v>114</v>
      </c>
      <c r="O23" s="199">
        <f t="shared" si="3"/>
        <v>283149.91200000001</v>
      </c>
      <c r="P23" s="199">
        <f t="shared" si="4"/>
        <v>786321.91200000001</v>
      </c>
    </row>
    <row r="24" spans="1:16" x14ac:dyDescent="0.15">
      <c r="A24" s="205"/>
      <c r="B24" s="208"/>
      <c r="C24" s="199"/>
      <c r="D24" s="200"/>
      <c r="E24" s="193"/>
      <c r="F24" s="203"/>
      <c r="G24" s="198"/>
      <c r="H24" s="199"/>
      <c r="I24" s="200" t="s">
        <v>146</v>
      </c>
      <c r="J24" s="199">
        <v>9355</v>
      </c>
      <c r="K24" s="207" t="s">
        <v>114</v>
      </c>
      <c r="L24" s="193" t="s">
        <v>158</v>
      </c>
      <c r="M24" s="199">
        <v>36663</v>
      </c>
      <c r="N24" s="207" t="s">
        <v>114</v>
      </c>
      <c r="O24" s="199">
        <f t="shared" si="3"/>
        <v>237131.91200000001</v>
      </c>
      <c r="P24" s="199">
        <f t="shared" si="4"/>
        <v>740303.91200000001</v>
      </c>
    </row>
    <row r="25" spans="1:16" x14ac:dyDescent="0.15">
      <c r="A25" s="205"/>
      <c r="B25" s="208"/>
      <c r="C25" s="199"/>
      <c r="D25" s="204"/>
      <c r="E25" s="193"/>
      <c r="F25" s="193"/>
      <c r="G25" s="198"/>
      <c r="H25" s="199"/>
      <c r="I25" s="200" t="s">
        <v>126</v>
      </c>
      <c r="J25" s="199">
        <v>3492</v>
      </c>
      <c r="K25" s="207" t="s">
        <v>114</v>
      </c>
      <c r="L25" s="193" t="s">
        <v>158</v>
      </c>
      <c r="M25" s="199">
        <v>15216</v>
      </c>
      <c r="N25" s="207" t="s">
        <v>114</v>
      </c>
      <c r="O25" s="199">
        <f t="shared" si="3"/>
        <v>218423.91200000001</v>
      </c>
      <c r="P25" s="199">
        <f t="shared" si="4"/>
        <v>721595.91200000001</v>
      </c>
    </row>
    <row r="26" spans="1:16" x14ac:dyDescent="0.15">
      <c r="A26" s="205"/>
      <c r="B26" s="208"/>
      <c r="C26" s="199"/>
      <c r="D26" s="204"/>
      <c r="E26" s="193"/>
      <c r="F26" s="193"/>
      <c r="G26" s="198"/>
      <c r="H26" s="199"/>
      <c r="I26" s="200" t="s">
        <v>128</v>
      </c>
      <c r="J26" s="199">
        <v>4545</v>
      </c>
      <c r="K26" s="207" t="s">
        <v>114</v>
      </c>
      <c r="L26" s="193"/>
      <c r="M26" s="199"/>
      <c r="N26" s="207"/>
      <c r="O26" s="199">
        <f t="shared" si="3"/>
        <v>213878.91200000001</v>
      </c>
      <c r="P26" s="199">
        <f t="shared" si="4"/>
        <v>717050.91200000001</v>
      </c>
    </row>
    <row r="27" spans="1:16" x14ac:dyDescent="0.15">
      <c r="A27" s="205"/>
      <c r="B27" s="208"/>
      <c r="C27" s="199"/>
      <c r="D27" s="200" t="s">
        <v>129</v>
      </c>
      <c r="E27" s="193" t="s">
        <v>54</v>
      </c>
      <c r="F27" s="205" t="s">
        <v>141</v>
      </c>
      <c r="G27" s="193" t="s">
        <v>129</v>
      </c>
      <c r="H27" s="199">
        <v>143606</v>
      </c>
      <c r="I27" s="200" t="s">
        <v>129</v>
      </c>
      <c r="J27" s="199">
        <v>3497</v>
      </c>
      <c r="K27" s="207" t="s">
        <v>114</v>
      </c>
      <c r="L27" s="193" t="s">
        <v>158</v>
      </c>
      <c r="M27" s="199">
        <v>10153</v>
      </c>
      <c r="N27" s="207" t="s">
        <v>114</v>
      </c>
      <c r="O27" s="199">
        <f t="shared" si="3"/>
        <v>200228.91200000001</v>
      </c>
      <c r="P27" s="199">
        <f t="shared" si="4"/>
        <v>847006.91200000001</v>
      </c>
    </row>
    <row r="28" spans="1:16" x14ac:dyDescent="0.15">
      <c r="A28" s="205"/>
      <c r="B28" s="208"/>
      <c r="C28" s="199"/>
      <c r="D28" s="204"/>
      <c r="E28" s="193"/>
      <c r="F28" s="193"/>
      <c r="G28" s="198"/>
      <c r="H28" s="199"/>
      <c r="I28" s="200" t="s">
        <v>129</v>
      </c>
      <c r="J28" s="199"/>
      <c r="K28" s="207"/>
      <c r="L28" s="193" t="s">
        <v>158</v>
      </c>
      <c r="M28" s="199">
        <v>16553</v>
      </c>
      <c r="N28" s="207" t="s">
        <v>114</v>
      </c>
      <c r="O28" s="199">
        <f t="shared" si="3"/>
        <v>183675.91200000001</v>
      </c>
      <c r="P28" s="199">
        <f t="shared" si="4"/>
        <v>830453.91200000001</v>
      </c>
    </row>
    <row r="29" spans="1:16" x14ac:dyDescent="0.15">
      <c r="A29" s="193"/>
      <c r="B29" s="193"/>
      <c r="C29" s="199"/>
      <c r="D29" s="204"/>
      <c r="E29" s="193"/>
      <c r="F29" s="203"/>
      <c r="G29" s="198"/>
      <c r="H29" s="199"/>
      <c r="I29" s="200" t="s">
        <v>130</v>
      </c>
      <c r="J29" s="199">
        <v>8248</v>
      </c>
      <c r="K29" s="207" t="s">
        <v>114</v>
      </c>
      <c r="L29" s="193" t="s">
        <v>158</v>
      </c>
      <c r="M29" s="199">
        <v>10110</v>
      </c>
      <c r="N29" s="207" t="s">
        <v>114</v>
      </c>
      <c r="O29" s="199">
        <f t="shared" si="3"/>
        <v>165317.91200000001</v>
      </c>
      <c r="P29" s="199">
        <f t="shared" si="4"/>
        <v>812095.91200000001</v>
      </c>
    </row>
    <row r="30" spans="1:16" x14ac:dyDescent="0.15">
      <c r="A30" s="193"/>
      <c r="B30" s="193"/>
      <c r="C30" s="199"/>
      <c r="D30" s="204"/>
      <c r="E30" s="193"/>
      <c r="F30" s="203"/>
      <c r="G30" s="198"/>
      <c r="H30" s="199"/>
      <c r="I30" s="200" t="s">
        <v>130</v>
      </c>
      <c r="J30" s="199"/>
      <c r="K30" s="207"/>
      <c r="L30" s="193" t="s">
        <v>158</v>
      </c>
      <c r="M30" s="199">
        <v>16152</v>
      </c>
      <c r="N30" s="207" t="s">
        <v>114</v>
      </c>
      <c r="O30" s="199">
        <f t="shared" si="3"/>
        <v>149165.91200000001</v>
      </c>
      <c r="P30" s="199">
        <f t="shared" si="4"/>
        <v>795943.91200000001</v>
      </c>
    </row>
    <row r="31" spans="1:16" x14ac:dyDescent="0.15">
      <c r="A31" s="193"/>
      <c r="B31" s="193"/>
      <c r="C31" s="199"/>
      <c r="D31" s="204"/>
      <c r="E31" s="193"/>
      <c r="F31" s="203"/>
      <c r="G31" s="198"/>
      <c r="H31" s="199"/>
      <c r="I31" s="200" t="s">
        <v>130</v>
      </c>
      <c r="J31" s="199"/>
      <c r="K31" s="207"/>
      <c r="L31" s="193" t="s">
        <v>158</v>
      </c>
      <c r="M31" s="199">
        <v>41354</v>
      </c>
      <c r="N31" s="207" t="s">
        <v>114</v>
      </c>
      <c r="O31" s="199">
        <f t="shared" si="3"/>
        <v>107811.91200000001</v>
      </c>
      <c r="P31" s="199">
        <f t="shared" si="4"/>
        <v>754589.91200000001</v>
      </c>
    </row>
    <row r="32" spans="1:16" x14ac:dyDescent="0.15">
      <c r="A32" s="193"/>
      <c r="B32" s="193"/>
      <c r="C32" s="199"/>
      <c r="D32" s="200"/>
      <c r="E32" s="193"/>
      <c r="F32" s="193"/>
      <c r="G32" s="210"/>
      <c r="H32" s="199"/>
      <c r="I32" s="200" t="s">
        <v>131</v>
      </c>
      <c r="J32" s="199">
        <v>7887</v>
      </c>
      <c r="K32" s="193" t="s">
        <v>114</v>
      </c>
      <c r="L32" s="193"/>
      <c r="M32" s="199"/>
      <c r="N32" s="207"/>
      <c r="O32" s="199">
        <f t="shared" si="3"/>
        <v>99924.912000000011</v>
      </c>
      <c r="P32" s="199">
        <f t="shared" si="4"/>
        <v>746702.91200000001</v>
      </c>
    </row>
    <row r="33" spans="1:18" x14ac:dyDescent="0.15">
      <c r="A33" s="193"/>
      <c r="B33" s="193"/>
      <c r="C33" s="199"/>
      <c r="D33" s="204"/>
      <c r="E33" s="203"/>
      <c r="F33" s="193"/>
      <c r="G33" s="210"/>
      <c r="H33" s="199"/>
      <c r="I33" s="200" t="s">
        <v>132</v>
      </c>
      <c r="J33" s="199">
        <v>3444</v>
      </c>
      <c r="K33" s="193" t="s">
        <v>114</v>
      </c>
      <c r="L33" s="193"/>
      <c r="M33" s="199"/>
      <c r="N33" s="193"/>
      <c r="O33" s="199">
        <f t="shared" si="3"/>
        <v>96480.912000000011</v>
      </c>
      <c r="P33" s="199">
        <f t="shared" si="4"/>
        <v>743258.91200000001</v>
      </c>
    </row>
    <row r="34" spans="1:18" x14ac:dyDescent="0.15">
      <c r="A34" s="193"/>
      <c r="B34" s="193"/>
      <c r="C34" s="199"/>
      <c r="D34" s="200" t="s">
        <v>133</v>
      </c>
      <c r="E34" s="193" t="s">
        <v>54</v>
      </c>
      <c r="F34" s="205" t="s">
        <v>142</v>
      </c>
      <c r="G34" s="193" t="s">
        <v>133</v>
      </c>
      <c r="H34" s="199">
        <v>143667</v>
      </c>
      <c r="I34" s="200" t="s">
        <v>133</v>
      </c>
      <c r="J34" s="199">
        <v>5399</v>
      </c>
      <c r="K34" s="193" t="s">
        <v>114</v>
      </c>
      <c r="L34" s="193" t="s">
        <v>158</v>
      </c>
      <c r="M34" s="199">
        <v>9714</v>
      </c>
      <c r="N34" s="193" t="s">
        <v>114</v>
      </c>
      <c r="O34" s="199">
        <f t="shared" si="3"/>
        <v>81367.912000000011</v>
      </c>
      <c r="P34" s="199">
        <f t="shared" si="4"/>
        <v>871812.91200000001</v>
      </c>
    </row>
    <row r="35" spans="1:18" x14ac:dyDescent="0.15">
      <c r="A35" s="193"/>
      <c r="B35" s="193"/>
      <c r="C35" s="199"/>
      <c r="D35" s="204"/>
      <c r="E35" s="193"/>
      <c r="F35" s="193"/>
      <c r="G35" s="210"/>
      <c r="H35" s="199"/>
      <c r="I35" s="200" t="s">
        <v>133</v>
      </c>
      <c r="J35" s="199"/>
      <c r="K35" s="193"/>
      <c r="L35" s="193" t="s">
        <v>158</v>
      </c>
      <c r="M35" s="199">
        <v>15505</v>
      </c>
      <c r="N35" s="193" t="s">
        <v>114</v>
      </c>
      <c r="O35" s="199">
        <f t="shared" si="3"/>
        <v>65862.912000000011</v>
      </c>
      <c r="P35" s="199">
        <f t="shared" si="4"/>
        <v>856307.91200000001</v>
      </c>
    </row>
    <row r="36" spans="1:18" x14ac:dyDescent="0.15">
      <c r="A36" s="193"/>
      <c r="B36" s="193"/>
      <c r="C36" s="199"/>
      <c r="D36" s="200"/>
      <c r="E36" s="193"/>
      <c r="F36" s="193"/>
      <c r="G36" s="210"/>
      <c r="H36" s="199"/>
      <c r="I36" s="200" t="s">
        <v>147</v>
      </c>
      <c r="J36" s="199">
        <v>4859</v>
      </c>
      <c r="K36" s="193" t="s">
        <v>114</v>
      </c>
      <c r="L36" s="193" t="s">
        <v>158</v>
      </c>
      <c r="M36" s="199">
        <v>9994</v>
      </c>
      <c r="N36" s="193" t="s">
        <v>114</v>
      </c>
      <c r="O36" s="199">
        <f t="shared" si="3"/>
        <v>51009.912000000011</v>
      </c>
      <c r="P36" s="199">
        <f t="shared" si="4"/>
        <v>841454.91200000001</v>
      </c>
    </row>
    <row r="37" spans="1:18" x14ac:dyDescent="0.15">
      <c r="A37" s="193"/>
      <c r="B37" s="193"/>
      <c r="C37" s="199"/>
      <c r="D37" s="200"/>
      <c r="E37" s="193"/>
      <c r="F37" s="193"/>
      <c r="G37" s="210"/>
      <c r="H37" s="199"/>
      <c r="I37" s="200" t="s">
        <v>148</v>
      </c>
      <c r="J37" s="199">
        <v>5022</v>
      </c>
      <c r="K37" s="193" t="s">
        <v>114</v>
      </c>
      <c r="L37" s="193"/>
      <c r="M37" s="199"/>
      <c r="N37" s="193"/>
      <c r="O37" s="199">
        <f t="shared" si="3"/>
        <v>45987.912000000011</v>
      </c>
      <c r="P37" s="199">
        <f t="shared" si="4"/>
        <v>836432.91200000001</v>
      </c>
    </row>
    <row r="38" spans="1:18" x14ac:dyDescent="0.15">
      <c r="A38" s="193"/>
      <c r="B38" s="193"/>
      <c r="C38" s="199"/>
      <c r="D38" s="200"/>
      <c r="E38" s="193"/>
      <c r="F38" s="193"/>
      <c r="G38" s="210"/>
      <c r="H38" s="199"/>
      <c r="I38" s="200" t="s">
        <v>149</v>
      </c>
      <c r="J38" s="199">
        <v>2697</v>
      </c>
      <c r="K38" s="207" t="s">
        <v>114</v>
      </c>
      <c r="L38" s="193"/>
      <c r="M38" s="199"/>
      <c r="N38" s="207"/>
      <c r="O38" s="199">
        <f t="shared" si="3"/>
        <v>43290.912000000011</v>
      </c>
      <c r="P38" s="199">
        <f t="shared" si="4"/>
        <v>833735.91200000001</v>
      </c>
      <c r="R38" s="259">
        <f>SUM(J16:J39)+R39</f>
        <v>431141</v>
      </c>
    </row>
    <row r="39" spans="1:18" x14ac:dyDescent="0.15">
      <c r="A39" s="193"/>
      <c r="B39" s="193"/>
      <c r="C39" s="199"/>
      <c r="D39" s="204"/>
      <c r="E39" s="193"/>
      <c r="F39" s="193"/>
      <c r="G39" s="210"/>
      <c r="H39" s="199"/>
      <c r="I39" s="200" t="s">
        <v>134</v>
      </c>
      <c r="J39" s="199">
        <v>43291</v>
      </c>
      <c r="K39" s="193" t="s">
        <v>114</v>
      </c>
      <c r="L39" s="193"/>
      <c r="M39" s="199"/>
      <c r="N39" s="193"/>
      <c r="O39" s="199">
        <f t="shared" si="3"/>
        <v>-8.7999999988824129E-2</v>
      </c>
      <c r="P39" s="199">
        <f t="shared" si="4"/>
        <v>790444.91200000001</v>
      </c>
      <c r="R39" s="259">
        <f>SUM(M16:M39)</f>
        <v>295526</v>
      </c>
    </row>
    <row r="40" spans="1:18" x14ac:dyDescent="0.15">
      <c r="A40" s="193"/>
      <c r="B40" s="193"/>
      <c r="C40" s="199"/>
      <c r="D40" s="204"/>
      <c r="E40" s="193"/>
      <c r="F40" s="193"/>
      <c r="G40" s="210"/>
      <c r="H40" s="199"/>
      <c r="I40" s="200" t="s">
        <v>134</v>
      </c>
      <c r="J40" s="199">
        <v>35164</v>
      </c>
      <c r="K40" s="193" t="s">
        <v>115</v>
      </c>
      <c r="L40" s="193"/>
      <c r="M40" s="199"/>
      <c r="N40" s="193"/>
      <c r="O40" s="199">
        <f>C9+O39-J40-M40</f>
        <v>36720.912000000011</v>
      </c>
      <c r="P40" s="199">
        <f t="shared" ref="P40:P42" si="7">P39+H40-J40-M40</f>
        <v>755280.91200000001</v>
      </c>
    </row>
    <row r="41" spans="1:18" x14ac:dyDescent="0.15">
      <c r="A41" s="193"/>
      <c r="B41" s="193"/>
      <c r="C41" s="199"/>
      <c r="D41" s="204"/>
      <c r="E41" s="193"/>
      <c r="F41" s="193"/>
      <c r="G41" s="210"/>
      <c r="H41" s="199"/>
      <c r="I41" s="200" t="s">
        <v>127</v>
      </c>
      <c r="J41" s="199">
        <v>4923</v>
      </c>
      <c r="K41" s="193" t="s">
        <v>115</v>
      </c>
      <c r="L41" s="193"/>
      <c r="M41" s="199"/>
      <c r="N41" s="193"/>
      <c r="O41" s="199">
        <f t="shared" ref="O41:O42" si="8">+O40-J41-M41</f>
        <v>31797.912000000011</v>
      </c>
      <c r="P41" s="199">
        <f t="shared" si="7"/>
        <v>750357.91200000001</v>
      </c>
      <c r="R41" s="259">
        <f>SUM(J40:J42)+R42</f>
        <v>71885</v>
      </c>
    </row>
    <row r="42" spans="1:18" x14ac:dyDescent="0.15">
      <c r="A42" s="193"/>
      <c r="B42" s="193"/>
      <c r="C42" s="199"/>
      <c r="D42" s="204"/>
      <c r="E42" s="193"/>
      <c r="F42" s="193"/>
      <c r="G42" s="210"/>
      <c r="H42" s="199"/>
      <c r="I42" s="200" t="s">
        <v>135</v>
      </c>
      <c r="J42" s="199">
        <v>3756</v>
      </c>
      <c r="K42" s="193" t="s">
        <v>115</v>
      </c>
      <c r="L42" s="193" t="s">
        <v>158</v>
      </c>
      <c r="M42" s="199">
        <v>28042</v>
      </c>
      <c r="N42" s="193" t="s">
        <v>115</v>
      </c>
      <c r="O42" s="199">
        <f t="shared" si="8"/>
        <v>-8.7999999988824129E-2</v>
      </c>
      <c r="P42" s="199">
        <f t="shared" si="7"/>
        <v>718559.91200000001</v>
      </c>
      <c r="R42" s="259">
        <f>+M42</f>
        <v>28042</v>
      </c>
    </row>
    <row r="43" spans="1:18" x14ac:dyDescent="0.15">
      <c r="A43" s="193"/>
      <c r="B43" s="193"/>
      <c r="C43" s="199"/>
      <c r="D43" s="204"/>
      <c r="E43" s="193"/>
      <c r="F43" s="193"/>
      <c r="G43" s="210"/>
      <c r="H43" s="199"/>
      <c r="I43" s="200" t="s">
        <v>135</v>
      </c>
      <c r="J43" s="199"/>
      <c r="K43" s="193"/>
      <c r="L43" s="193" t="s">
        <v>158</v>
      </c>
      <c r="M43" s="199">
        <v>58817</v>
      </c>
      <c r="N43" s="193" t="s">
        <v>116</v>
      </c>
      <c r="O43" s="199">
        <f>C10+O42-J43-M43</f>
        <v>85112.912000000011</v>
      </c>
      <c r="P43" s="199">
        <f t="shared" ref="P43:P45" si="9">P42+H43-J43-M43</f>
        <v>659742.91200000001</v>
      </c>
    </row>
    <row r="44" spans="1:18" x14ac:dyDescent="0.15">
      <c r="A44" s="193"/>
      <c r="B44" s="193"/>
      <c r="C44" s="199"/>
      <c r="D44" s="200"/>
      <c r="E44" s="193"/>
      <c r="F44" s="193"/>
      <c r="G44" s="210"/>
      <c r="H44" s="199"/>
      <c r="I44" s="200" t="s">
        <v>136</v>
      </c>
      <c r="J44" s="199">
        <v>8297</v>
      </c>
      <c r="K44" s="193" t="s">
        <v>116</v>
      </c>
      <c r="L44" s="193"/>
      <c r="M44" s="199"/>
      <c r="N44" s="207"/>
      <c r="O44" s="199">
        <f t="shared" ref="O44:O45" si="10">+O43-J44-M44</f>
        <v>76815.912000000011</v>
      </c>
      <c r="P44" s="199">
        <f t="shared" si="9"/>
        <v>651445.91200000001</v>
      </c>
    </row>
    <row r="45" spans="1:18" x14ac:dyDescent="0.15">
      <c r="A45" s="193"/>
      <c r="B45" s="193"/>
      <c r="C45" s="199"/>
      <c r="D45" s="200" t="s">
        <v>137</v>
      </c>
      <c r="E45" s="193" t="s">
        <v>54</v>
      </c>
      <c r="F45" s="205" t="s">
        <v>143</v>
      </c>
      <c r="G45" s="193" t="s">
        <v>137</v>
      </c>
      <c r="H45" s="199">
        <v>143553</v>
      </c>
      <c r="I45" s="200" t="s">
        <v>137</v>
      </c>
      <c r="J45" s="199">
        <v>19489</v>
      </c>
      <c r="K45" s="193" t="s">
        <v>116</v>
      </c>
      <c r="L45" s="193"/>
      <c r="M45" s="199"/>
      <c r="N45" s="193"/>
      <c r="O45" s="199">
        <f t="shared" si="10"/>
        <v>57326.912000000011</v>
      </c>
      <c r="P45" s="199">
        <f t="shared" si="9"/>
        <v>775509.91200000001</v>
      </c>
    </row>
    <row r="46" spans="1:18" x14ac:dyDescent="0.15">
      <c r="A46" s="193"/>
      <c r="B46" s="193"/>
      <c r="C46" s="199"/>
      <c r="D46" s="204"/>
      <c r="E46" s="193"/>
      <c r="F46" s="203"/>
      <c r="G46" s="210"/>
      <c r="H46" s="199"/>
      <c r="I46" s="200" t="s">
        <v>138</v>
      </c>
      <c r="J46" s="199">
        <v>5933</v>
      </c>
      <c r="K46" s="193" t="s">
        <v>116</v>
      </c>
      <c r="L46" s="193"/>
      <c r="M46" s="199"/>
      <c r="N46" s="193"/>
      <c r="O46" s="199">
        <f t="shared" si="3"/>
        <v>51393.912000000011</v>
      </c>
      <c r="P46" s="199">
        <f t="shared" si="4"/>
        <v>769576.91200000001</v>
      </c>
      <c r="R46" s="259"/>
    </row>
    <row r="47" spans="1:18" x14ac:dyDescent="0.15">
      <c r="A47" s="193"/>
      <c r="B47" s="193"/>
      <c r="C47" s="199"/>
      <c r="D47" s="204"/>
      <c r="E47" s="193"/>
      <c r="F47" s="203"/>
      <c r="G47" s="210"/>
      <c r="H47" s="199"/>
      <c r="I47" s="200" t="s">
        <v>139</v>
      </c>
      <c r="J47" s="199">
        <v>4872</v>
      </c>
      <c r="K47" s="193" t="s">
        <v>116</v>
      </c>
      <c r="L47" s="193"/>
      <c r="M47" s="199"/>
      <c r="N47" s="193"/>
      <c r="O47" s="199">
        <f t="shared" si="3"/>
        <v>46521.912000000011</v>
      </c>
      <c r="P47" s="199">
        <f t="shared" si="4"/>
        <v>764704.91200000001</v>
      </c>
      <c r="R47" s="259"/>
    </row>
    <row r="48" spans="1:18" s="214" customFormat="1" x14ac:dyDescent="0.15">
      <c r="A48" s="193"/>
      <c r="B48" s="193"/>
      <c r="C48" s="199"/>
      <c r="D48" s="204"/>
      <c r="E48" s="193"/>
      <c r="F48" s="193"/>
      <c r="G48" s="210"/>
      <c r="H48" s="199"/>
      <c r="I48" s="200" t="s">
        <v>150</v>
      </c>
      <c r="J48" s="199">
        <v>13524</v>
      </c>
      <c r="K48" s="193" t="s">
        <v>116</v>
      </c>
      <c r="L48" s="193"/>
      <c r="M48" s="199"/>
      <c r="N48" s="193"/>
      <c r="O48" s="199">
        <f t="shared" si="3"/>
        <v>32997.912000000011</v>
      </c>
      <c r="P48" s="199">
        <f t="shared" si="4"/>
        <v>751180.91200000001</v>
      </c>
    </row>
    <row r="49" spans="1:18" s="214" customFormat="1" x14ac:dyDescent="0.15">
      <c r="A49" s="193"/>
      <c r="B49" s="193"/>
      <c r="C49" s="199"/>
      <c r="D49" s="204"/>
      <c r="E49" s="193"/>
      <c r="F49" s="193"/>
      <c r="G49" s="210"/>
      <c r="H49" s="199"/>
      <c r="I49" s="200" t="s">
        <v>151</v>
      </c>
      <c r="J49" s="199">
        <v>2414</v>
      </c>
      <c r="K49" s="193" t="s">
        <v>116</v>
      </c>
      <c r="L49" s="193"/>
      <c r="M49" s="199"/>
      <c r="N49" s="193"/>
      <c r="O49" s="199">
        <f t="shared" si="3"/>
        <v>30583.912000000011</v>
      </c>
      <c r="P49" s="199">
        <f t="shared" si="4"/>
        <v>748766.91200000001</v>
      </c>
      <c r="R49" s="260"/>
    </row>
    <row r="50" spans="1:18" s="214" customFormat="1" x14ac:dyDescent="0.15">
      <c r="A50" s="193"/>
      <c r="B50" s="198"/>
      <c r="C50" s="199"/>
      <c r="D50" s="200"/>
      <c r="E50" s="203"/>
      <c r="F50" s="203"/>
      <c r="G50" s="198"/>
      <c r="H50" s="199"/>
      <c r="I50" s="200" t="s">
        <v>152</v>
      </c>
      <c r="J50" s="199">
        <v>4290</v>
      </c>
      <c r="K50" s="193" t="s">
        <v>116</v>
      </c>
      <c r="L50" s="193"/>
      <c r="M50" s="199"/>
      <c r="N50" s="193"/>
      <c r="O50" s="199">
        <f t="shared" si="3"/>
        <v>26293.912000000011</v>
      </c>
      <c r="P50" s="199">
        <f t="shared" si="4"/>
        <v>744476.91200000001</v>
      </c>
      <c r="R50" s="260">
        <f>SUM(J43:J51)+R51</f>
        <v>126039</v>
      </c>
    </row>
    <row r="51" spans="1:18" s="214" customFormat="1" x14ac:dyDescent="0.15">
      <c r="A51" s="193"/>
      <c r="B51" s="198"/>
      <c r="C51" s="199"/>
      <c r="D51" s="200"/>
      <c r="E51" s="193"/>
      <c r="F51" s="205"/>
      <c r="G51" s="198"/>
      <c r="H51" s="199"/>
      <c r="I51" s="200" t="s">
        <v>153</v>
      </c>
      <c r="J51" s="199">
        <f>8415-12</f>
        <v>8403</v>
      </c>
      <c r="K51" s="193" t="s">
        <v>116</v>
      </c>
      <c r="L51" s="193"/>
      <c r="M51" s="199"/>
      <c r="N51" s="193"/>
      <c r="O51" s="199">
        <f t="shared" si="3"/>
        <v>17890.912000000011</v>
      </c>
      <c r="P51" s="199">
        <f t="shared" si="4"/>
        <v>736073.91200000001</v>
      </c>
      <c r="R51" s="260">
        <f>SUM(M43)</f>
        <v>58817</v>
      </c>
    </row>
    <row r="52" spans="1:18" s="214" customFormat="1" hidden="1" x14ac:dyDescent="0.15">
      <c r="A52" s="193"/>
      <c r="B52" s="198"/>
      <c r="C52" s="199"/>
      <c r="D52" s="200"/>
      <c r="E52" s="193"/>
      <c r="F52" s="205"/>
      <c r="G52" s="198"/>
      <c r="H52" s="199"/>
      <c r="I52" s="204"/>
      <c r="J52" s="199"/>
      <c r="K52" s="193"/>
      <c r="L52" s="193"/>
      <c r="M52" s="199"/>
      <c r="N52" s="193"/>
      <c r="O52" s="199">
        <f t="shared" si="3"/>
        <v>17890.912000000011</v>
      </c>
      <c r="P52" s="199">
        <f t="shared" si="4"/>
        <v>736073.91200000001</v>
      </c>
    </row>
    <row r="53" spans="1:18" s="214" customFormat="1" hidden="1" x14ac:dyDescent="0.15">
      <c r="A53" s="193"/>
      <c r="B53" s="198"/>
      <c r="C53" s="199"/>
      <c r="D53" s="200"/>
      <c r="E53" s="193"/>
      <c r="F53" s="205"/>
      <c r="G53" s="198"/>
      <c r="H53" s="199"/>
      <c r="I53" s="200"/>
      <c r="J53" s="199"/>
      <c r="K53" s="193"/>
      <c r="L53" s="193"/>
      <c r="M53" s="199"/>
      <c r="N53" s="193"/>
      <c r="O53" s="199">
        <f t="shared" si="3"/>
        <v>17890.912000000011</v>
      </c>
      <c r="P53" s="199">
        <f t="shared" si="4"/>
        <v>736073.91200000001</v>
      </c>
    </row>
    <row r="54" spans="1:18" s="214" customFormat="1" hidden="1" x14ac:dyDescent="0.15">
      <c r="A54" s="193"/>
      <c r="B54" s="198"/>
      <c r="C54" s="199"/>
      <c r="D54" s="200"/>
      <c r="E54" s="193"/>
      <c r="F54" s="205"/>
      <c r="G54" s="198"/>
      <c r="H54" s="199"/>
      <c r="I54" s="200"/>
      <c r="J54" s="199"/>
      <c r="K54" s="193"/>
      <c r="L54" s="193"/>
      <c r="M54" s="199"/>
      <c r="N54" s="193"/>
      <c r="O54" s="199">
        <f t="shared" si="3"/>
        <v>17890.912000000011</v>
      </c>
      <c r="P54" s="199">
        <f t="shared" si="4"/>
        <v>736073.91200000001</v>
      </c>
    </row>
    <row r="55" spans="1:18" s="214" customFormat="1" hidden="1" x14ac:dyDescent="0.15">
      <c r="A55" s="193"/>
      <c r="B55" s="198"/>
      <c r="C55" s="199"/>
      <c r="D55" s="204"/>
      <c r="E55" s="193"/>
      <c r="F55" s="205"/>
      <c r="G55" s="198"/>
      <c r="H55" s="199"/>
      <c r="I55" s="204"/>
      <c r="J55" s="199"/>
      <c r="K55" s="207"/>
      <c r="L55" s="193"/>
      <c r="M55" s="199"/>
      <c r="N55" s="193"/>
      <c r="O55" s="199">
        <f t="shared" si="3"/>
        <v>17890.912000000011</v>
      </c>
      <c r="P55" s="199">
        <f t="shared" si="4"/>
        <v>736073.91200000001</v>
      </c>
    </row>
    <row r="56" spans="1:18" s="214" customFormat="1" hidden="1" x14ac:dyDescent="0.15">
      <c r="A56" s="193"/>
      <c r="B56" s="193"/>
      <c r="C56" s="199"/>
      <c r="D56" s="204"/>
      <c r="E56" s="193"/>
      <c r="F56" s="203"/>
      <c r="G56" s="210"/>
      <c r="H56" s="199"/>
      <c r="I56" s="204"/>
      <c r="J56" s="199"/>
      <c r="K56" s="193"/>
      <c r="L56" s="193"/>
      <c r="M56" s="199"/>
      <c r="N56" s="193"/>
      <c r="O56" s="199">
        <f t="shared" si="3"/>
        <v>17890.912000000011</v>
      </c>
      <c r="P56" s="199">
        <f t="shared" si="4"/>
        <v>736073.91200000001</v>
      </c>
    </row>
    <row r="57" spans="1:18" s="214" customFormat="1" hidden="1" x14ac:dyDescent="0.15">
      <c r="A57" s="193"/>
      <c r="B57" s="193"/>
      <c r="C57" s="199"/>
      <c r="D57" s="200"/>
      <c r="E57" s="193"/>
      <c r="F57" s="205"/>
      <c r="G57" s="198"/>
      <c r="H57" s="199"/>
      <c r="I57" s="204"/>
      <c r="J57" s="199"/>
      <c r="K57" s="193"/>
      <c r="L57" s="193"/>
      <c r="M57" s="199"/>
      <c r="N57" s="193"/>
      <c r="O57" s="199">
        <f t="shared" si="3"/>
        <v>17890.912000000011</v>
      </c>
      <c r="P57" s="199">
        <f t="shared" si="4"/>
        <v>736073.91200000001</v>
      </c>
    </row>
    <row r="58" spans="1:18" s="214" customFormat="1" hidden="1" x14ac:dyDescent="0.15">
      <c r="A58" s="193"/>
      <c r="B58" s="193"/>
      <c r="C58" s="199"/>
      <c r="D58" s="204"/>
      <c r="E58" s="193"/>
      <c r="F58" s="193"/>
      <c r="G58" s="210"/>
      <c r="H58" s="199"/>
      <c r="I58" s="204"/>
      <c r="J58" s="199"/>
      <c r="K58" s="193"/>
      <c r="L58" s="193"/>
      <c r="M58" s="199"/>
      <c r="N58" s="193"/>
      <c r="O58" s="199">
        <f t="shared" si="3"/>
        <v>17890.912000000011</v>
      </c>
      <c r="P58" s="199">
        <f t="shared" si="4"/>
        <v>736073.91200000001</v>
      </c>
    </row>
    <row r="59" spans="1:18" s="214" customFormat="1" hidden="1" x14ac:dyDescent="0.15">
      <c r="A59" s="193"/>
      <c r="B59" s="193"/>
      <c r="C59" s="199"/>
      <c r="D59" s="204"/>
      <c r="E59" s="193"/>
      <c r="F59" s="203"/>
      <c r="G59" s="210"/>
      <c r="H59" s="199"/>
      <c r="I59" s="204"/>
      <c r="J59" s="199"/>
      <c r="K59" s="193"/>
      <c r="L59" s="193"/>
      <c r="M59" s="199"/>
      <c r="N59" s="193"/>
      <c r="O59" s="199">
        <f t="shared" si="3"/>
        <v>17890.912000000011</v>
      </c>
      <c r="P59" s="199">
        <f t="shared" si="4"/>
        <v>736073.91200000001</v>
      </c>
    </row>
    <row r="60" spans="1:18" s="214" customFormat="1" hidden="1" x14ac:dyDescent="0.15">
      <c r="A60" s="193"/>
      <c r="B60" s="193"/>
      <c r="C60" s="199"/>
      <c r="D60" s="204"/>
      <c r="E60" s="193"/>
      <c r="F60" s="193"/>
      <c r="G60" s="198"/>
      <c r="H60" s="199"/>
      <c r="I60" s="204"/>
      <c r="J60" s="199"/>
      <c r="K60" s="193"/>
      <c r="L60" s="193"/>
      <c r="M60" s="199"/>
      <c r="N60" s="193"/>
      <c r="O60" s="199">
        <f t="shared" si="3"/>
        <v>17890.912000000011</v>
      </c>
      <c r="P60" s="199">
        <f t="shared" si="4"/>
        <v>736073.91200000001</v>
      </c>
    </row>
    <row r="61" spans="1:18" s="214" customFormat="1" hidden="1" x14ac:dyDescent="0.15">
      <c r="A61" s="193"/>
      <c r="B61" s="193"/>
      <c r="C61" s="199"/>
      <c r="D61" s="200"/>
      <c r="E61" s="193"/>
      <c r="F61" s="193"/>
      <c r="G61" s="198"/>
      <c r="H61" s="199"/>
      <c r="I61" s="204"/>
      <c r="J61" s="199"/>
      <c r="K61" s="193"/>
      <c r="L61" s="193"/>
      <c r="M61" s="199"/>
      <c r="N61" s="193"/>
      <c r="O61" s="199">
        <f t="shared" si="3"/>
        <v>17890.912000000011</v>
      </c>
      <c r="P61" s="199">
        <f t="shared" si="4"/>
        <v>736073.91200000001</v>
      </c>
    </row>
    <row r="62" spans="1:18" s="214" customFormat="1" hidden="1" x14ac:dyDescent="0.15">
      <c r="A62" s="193"/>
      <c r="B62" s="193"/>
      <c r="C62" s="199"/>
      <c r="D62" s="204"/>
      <c r="E62" s="193"/>
      <c r="F62" s="203"/>
      <c r="G62" s="215"/>
      <c r="H62" s="199"/>
      <c r="I62" s="204"/>
      <c r="J62" s="199"/>
      <c r="K62" s="193"/>
      <c r="L62" s="193"/>
      <c r="M62" s="199"/>
      <c r="N62" s="193"/>
      <c r="O62" s="199">
        <f t="shared" si="3"/>
        <v>17890.912000000011</v>
      </c>
      <c r="P62" s="199">
        <f t="shared" si="4"/>
        <v>736073.91200000001</v>
      </c>
    </row>
    <row r="63" spans="1:18" s="214" customFormat="1" hidden="1" x14ac:dyDescent="0.15">
      <c r="A63" s="193"/>
      <c r="B63" s="193"/>
      <c r="C63" s="199"/>
      <c r="D63" s="200"/>
      <c r="E63" s="193"/>
      <c r="F63" s="193"/>
      <c r="G63" s="198"/>
      <c r="H63" s="199"/>
      <c r="I63" s="204"/>
      <c r="J63" s="199"/>
      <c r="K63" s="207"/>
      <c r="L63" s="193"/>
      <c r="M63" s="199"/>
      <c r="N63" s="193"/>
      <c r="O63" s="199">
        <f t="shared" si="3"/>
        <v>17890.912000000011</v>
      </c>
      <c r="P63" s="199">
        <f t="shared" si="4"/>
        <v>736073.91200000001</v>
      </c>
    </row>
    <row r="64" spans="1:18" s="214" customFormat="1" hidden="1" x14ac:dyDescent="0.15">
      <c r="A64" s="193"/>
      <c r="B64" s="193"/>
      <c r="C64" s="199"/>
      <c r="D64" s="204"/>
      <c r="E64" s="193"/>
      <c r="F64" s="193"/>
      <c r="G64" s="198"/>
      <c r="H64" s="199"/>
      <c r="I64" s="204"/>
      <c r="J64" s="199"/>
      <c r="K64" s="193"/>
      <c r="L64" s="193"/>
      <c r="M64" s="199"/>
      <c r="N64" s="193"/>
      <c r="O64" s="199">
        <f t="shared" si="3"/>
        <v>17890.912000000011</v>
      </c>
      <c r="P64" s="199">
        <f t="shared" si="4"/>
        <v>736073.91200000001</v>
      </c>
    </row>
    <row r="65" spans="1:16" s="214" customFormat="1" hidden="1" x14ac:dyDescent="0.15">
      <c r="A65" s="193"/>
      <c r="B65" s="193"/>
      <c r="C65" s="199"/>
      <c r="D65" s="204"/>
      <c r="E65" s="193"/>
      <c r="F65" s="193"/>
      <c r="G65" s="198"/>
      <c r="H65" s="199"/>
      <c r="I65" s="204"/>
      <c r="J65" s="199"/>
      <c r="K65" s="193"/>
      <c r="L65" s="193"/>
      <c r="M65" s="199"/>
      <c r="N65" s="193"/>
      <c r="O65" s="199">
        <f t="shared" si="3"/>
        <v>17890.912000000011</v>
      </c>
      <c r="P65" s="199">
        <f t="shared" si="4"/>
        <v>736073.91200000001</v>
      </c>
    </row>
    <row r="66" spans="1:16" s="214" customFormat="1" hidden="1" x14ac:dyDescent="0.15">
      <c r="A66" s="193"/>
      <c r="B66" s="193"/>
      <c r="C66" s="199"/>
      <c r="D66" s="200"/>
      <c r="E66" s="193"/>
      <c r="F66" s="193"/>
      <c r="G66" s="198"/>
      <c r="H66" s="199"/>
      <c r="I66" s="204"/>
      <c r="J66" s="199"/>
      <c r="K66" s="207"/>
      <c r="L66" s="193"/>
      <c r="M66" s="199"/>
      <c r="N66" s="193"/>
      <c r="O66" s="199">
        <f t="shared" si="3"/>
        <v>17890.912000000011</v>
      </c>
      <c r="P66" s="199">
        <f t="shared" si="4"/>
        <v>736073.91200000001</v>
      </c>
    </row>
    <row r="67" spans="1:16" s="214" customFormat="1" hidden="1" x14ac:dyDescent="0.15">
      <c r="A67" s="193"/>
      <c r="B67" s="193"/>
      <c r="C67" s="199"/>
      <c r="D67" s="204"/>
      <c r="E67" s="193"/>
      <c r="F67" s="203"/>
      <c r="G67" s="210"/>
      <c r="H67" s="199"/>
      <c r="I67" s="204"/>
      <c r="J67" s="199"/>
      <c r="K67" s="193"/>
      <c r="L67" s="193"/>
      <c r="M67" s="199"/>
      <c r="N67" s="193"/>
      <c r="O67" s="199">
        <f t="shared" si="3"/>
        <v>17890.912000000011</v>
      </c>
      <c r="P67" s="199">
        <f t="shared" si="4"/>
        <v>736073.91200000001</v>
      </c>
    </row>
    <row r="68" spans="1:16" s="214" customFormat="1" hidden="1" x14ac:dyDescent="0.15">
      <c r="A68" s="193"/>
      <c r="B68" s="193"/>
      <c r="C68" s="199"/>
      <c r="D68" s="204"/>
      <c r="E68" s="193"/>
      <c r="F68" s="193"/>
      <c r="G68" s="198"/>
      <c r="H68" s="199"/>
      <c r="I68" s="204"/>
      <c r="J68" s="199"/>
      <c r="K68" s="205"/>
      <c r="L68" s="193"/>
      <c r="M68" s="199"/>
      <c r="N68" s="193"/>
      <c r="O68" s="199">
        <f t="shared" si="3"/>
        <v>17890.912000000011</v>
      </c>
      <c r="P68" s="199">
        <f t="shared" si="4"/>
        <v>736073.91200000001</v>
      </c>
    </row>
    <row r="69" spans="1:16" s="214" customFormat="1" hidden="1" x14ac:dyDescent="0.15">
      <c r="A69" s="193"/>
      <c r="B69" s="193"/>
      <c r="C69" s="199"/>
      <c r="D69" s="204"/>
      <c r="E69" s="193"/>
      <c r="F69" s="193"/>
      <c r="G69" s="198"/>
      <c r="H69" s="199"/>
      <c r="I69" s="204"/>
      <c r="J69" s="199"/>
      <c r="K69" s="205"/>
      <c r="L69" s="193"/>
      <c r="M69" s="199"/>
      <c r="N69" s="193"/>
      <c r="O69" s="199">
        <f t="shared" si="3"/>
        <v>17890.912000000011</v>
      </c>
      <c r="P69" s="199">
        <f t="shared" si="4"/>
        <v>736073.91200000001</v>
      </c>
    </row>
    <row r="70" spans="1:16" s="214" customFormat="1" hidden="1" x14ac:dyDescent="0.15">
      <c r="A70" s="193"/>
      <c r="B70" s="193"/>
      <c r="C70" s="199"/>
      <c r="D70" s="204"/>
      <c r="E70" s="193"/>
      <c r="F70" s="193"/>
      <c r="G70" s="198"/>
      <c r="H70" s="199"/>
      <c r="I70" s="204"/>
      <c r="J70" s="199"/>
      <c r="K70" s="193"/>
      <c r="L70" s="193"/>
      <c r="M70" s="199"/>
      <c r="N70" s="193"/>
      <c r="O70" s="199">
        <f t="shared" si="3"/>
        <v>17890.912000000011</v>
      </c>
      <c r="P70" s="199">
        <f t="shared" si="4"/>
        <v>736073.91200000001</v>
      </c>
    </row>
    <row r="71" spans="1:16" s="214" customFormat="1" hidden="1" x14ac:dyDescent="0.15">
      <c r="A71" s="193"/>
      <c r="B71" s="193"/>
      <c r="C71" s="199"/>
      <c r="D71" s="204"/>
      <c r="E71" s="193"/>
      <c r="F71" s="205"/>
      <c r="G71" s="198"/>
      <c r="H71" s="199"/>
      <c r="I71" s="204"/>
      <c r="J71" s="199"/>
      <c r="K71" s="193"/>
      <c r="L71" s="193"/>
      <c r="M71" s="199"/>
      <c r="N71" s="193"/>
      <c r="O71" s="199">
        <f t="shared" si="3"/>
        <v>17890.912000000011</v>
      </c>
      <c r="P71" s="199">
        <f t="shared" si="4"/>
        <v>736073.91200000001</v>
      </c>
    </row>
    <row r="72" spans="1:16" s="214" customFormat="1" hidden="1" x14ac:dyDescent="0.15">
      <c r="A72" s="193"/>
      <c r="B72" s="193"/>
      <c r="C72" s="199"/>
      <c r="D72" s="200"/>
      <c r="E72" s="193"/>
      <c r="F72" s="205"/>
      <c r="G72" s="198"/>
      <c r="H72" s="199"/>
      <c r="I72" s="204"/>
      <c r="J72" s="199"/>
      <c r="K72" s="193"/>
      <c r="L72" s="193"/>
      <c r="M72" s="199"/>
      <c r="N72" s="193"/>
      <c r="O72" s="199">
        <f t="shared" si="3"/>
        <v>17890.912000000011</v>
      </c>
      <c r="P72" s="199">
        <f t="shared" si="4"/>
        <v>736073.91200000001</v>
      </c>
    </row>
    <row r="73" spans="1:16" s="214" customFormat="1" hidden="1" x14ac:dyDescent="0.15">
      <c r="A73" s="193"/>
      <c r="B73" s="193"/>
      <c r="C73" s="199"/>
      <c r="D73" s="204"/>
      <c r="E73" s="193"/>
      <c r="F73" s="203"/>
      <c r="G73" s="198"/>
      <c r="H73" s="199"/>
      <c r="I73" s="204"/>
      <c r="J73" s="199"/>
      <c r="K73" s="193"/>
      <c r="L73" s="193"/>
      <c r="M73" s="199"/>
      <c r="N73" s="193"/>
      <c r="O73" s="199">
        <f t="shared" si="3"/>
        <v>17890.912000000011</v>
      </c>
      <c r="P73" s="199">
        <f t="shared" si="4"/>
        <v>736073.91200000001</v>
      </c>
    </row>
    <row r="74" spans="1:16" s="214" customFormat="1" hidden="1" x14ac:dyDescent="0.15">
      <c r="A74" s="193"/>
      <c r="B74" s="193"/>
      <c r="C74" s="199"/>
      <c r="D74" s="204"/>
      <c r="E74" s="193"/>
      <c r="F74" s="193"/>
      <c r="G74" s="198"/>
      <c r="H74" s="199"/>
      <c r="I74" s="204"/>
      <c r="J74" s="199"/>
      <c r="K74" s="193"/>
      <c r="L74" s="193"/>
      <c r="M74" s="199"/>
      <c r="N74" s="193"/>
      <c r="O74" s="199">
        <f t="shared" si="3"/>
        <v>17890.912000000011</v>
      </c>
      <c r="P74" s="199">
        <f t="shared" si="4"/>
        <v>736073.91200000001</v>
      </c>
    </row>
    <row r="75" spans="1:16" s="214" customFormat="1" hidden="1" x14ac:dyDescent="0.15">
      <c r="A75" s="193"/>
      <c r="B75" s="193"/>
      <c r="C75" s="199"/>
      <c r="D75" s="200"/>
      <c r="E75" s="193"/>
      <c r="F75" s="193"/>
      <c r="G75" s="198"/>
      <c r="H75" s="199"/>
      <c r="I75" s="204"/>
      <c r="J75" s="199"/>
      <c r="K75" s="193"/>
      <c r="L75" s="193"/>
      <c r="M75" s="199"/>
      <c r="N75" s="193"/>
      <c r="O75" s="199">
        <f t="shared" si="3"/>
        <v>17890.912000000011</v>
      </c>
      <c r="P75" s="199">
        <f t="shared" si="4"/>
        <v>736073.91200000001</v>
      </c>
    </row>
    <row r="76" spans="1:16" s="214" customFormat="1" hidden="1" x14ac:dyDescent="0.15">
      <c r="A76" s="193"/>
      <c r="B76" s="193"/>
      <c r="C76" s="199"/>
      <c r="D76" s="200"/>
      <c r="E76" s="193"/>
      <c r="F76" s="203"/>
      <c r="G76" s="215"/>
      <c r="H76" s="199"/>
      <c r="I76" s="204"/>
      <c r="J76" s="199"/>
      <c r="K76" s="193"/>
      <c r="L76" s="193"/>
      <c r="M76" s="199"/>
      <c r="N76" s="193"/>
      <c r="O76" s="199">
        <f t="shared" si="3"/>
        <v>17890.912000000011</v>
      </c>
      <c r="P76" s="199">
        <f t="shared" si="4"/>
        <v>736073.91200000001</v>
      </c>
    </row>
    <row r="77" spans="1:16" s="214" customFormat="1" hidden="1" x14ac:dyDescent="0.15">
      <c r="A77" s="193"/>
      <c r="B77" s="193"/>
      <c r="C77" s="199"/>
      <c r="D77" s="200"/>
      <c r="E77" s="193"/>
      <c r="F77" s="203"/>
      <c r="G77" s="215"/>
      <c r="H77" s="199"/>
      <c r="I77" s="200"/>
      <c r="J77" s="199"/>
      <c r="K77" s="193"/>
      <c r="L77" s="193"/>
      <c r="M77" s="199"/>
      <c r="N77" s="193"/>
      <c r="O77" s="199">
        <f t="shared" si="3"/>
        <v>17890.912000000011</v>
      </c>
      <c r="P77" s="199">
        <f t="shared" si="4"/>
        <v>736073.91200000001</v>
      </c>
    </row>
    <row r="78" spans="1:16" hidden="1" x14ac:dyDescent="0.15">
      <c r="A78" s="193"/>
      <c r="B78" s="193"/>
      <c r="C78" s="199"/>
      <c r="D78" s="204"/>
      <c r="E78" s="193"/>
      <c r="F78" s="205"/>
      <c r="G78" s="198"/>
      <c r="H78" s="199"/>
      <c r="I78" s="204"/>
      <c r="J78" s="199"/>
      <c r="K78" s="193"/>
      <c r="L78" s="193"/>
      <c r="M78" s="199"/>
      <c r="N78" s="193"/>
      <c r="O78" s="199">
        <f t="shared" si="3"/>
        <v>17890.912000000011</v>
      </c>
      <c r="P78" s="199">
        <f t="shared" si="4"/>
        <v>736073.91200000001</v>
      </c>
    </row>
    <row r="79" spans="1:16" hidden="1" x14ac:dyDescent="0.15">
      <c r="A79" s="193"/>
      <c r="B79" s="193"/>
      <c r="C79" s="199"/>
      <c r="D79" s="204"/>
      <c r="E79" s="193"/>
      <c r="F79" s="205"/>
      <c r="G79" s="198"/>
      <c r="H79" s="199"/>
      <c r="I79" s="204"/>
      <c r="J79" s="199"/>
      <c r="K79" s="193"/>
      <c r="L79" s="193"/>
      <c r="M79" s="199"/>
      <c r="N79" s="193"/>
      <c r="O79" s="199">
        <f t="shared" si="3"/>
        <v>17890.912000000011</v>
      </c>
      <c r="P79" s="199">
        <f t="shared" si="4"/>
        <v>736073.91200000001</v>
      </c>
    </row>
    <row r="80" spans="1:16" hidden="1" x14ac:dyDescent="0.15">
      <c r="A80" s="193"/>
      <c r="B80" s="193"/>
      <c r="C80" s="199"/>
      <c r="D80" s="204"/>
      <c r="E80" s="193"/>
      <c r="F80" s="203"/>
      <c r="G80" s="198"/>
      <c r="H80" s="199"/>
      <c r="I80" s="204"/>
      <c r="J80" s="199"/>
      <c r="K80" s="193"/>
      <c r="L80" s="193"/>
      <c r="M80" s="199"/>
      <c r="N80" s="193"/>
      <c r="O80" s="199">
        <f t="shared" ref="O80:O92" si="11">+O79-J80-M80</f>
        <v>17890.912000000011</v>
      </c>
      <c r="P80" s="199">
        <f t="shared" ref="P80:P92" si="12">P79+H80-J80-M80</f>
        <v>736073.91200000001</v>
      </c>
    </row>
    <row r="81" spans="1:16" hidden="1" x14ac:dyDescent="0.15">
      <c r="A81" s="193"/>
      <c r="B81" s="193"/>
      <c r="C81" s="199"/>
      <c r="D81" s="200"/>
      <c r="E81" s="193"/>
      <c r="F81" s="193"/>
      <c r="G81" s="210"/>
      <c r="H81" s="199"/>
      <c r="I81" s="204"/>
      <c r="J81" s="199"/>
      <c r="K81" s="193"/>
      <c r="L81" s="193"/>
      <c r="M81" s="199"/>
      <c r="N81" s="193"/>
      <c r="O81" s="199">
        <f t="shared" si="11"/>
        <v>17890.912000000011</v>
      </c>
      <c r="P81" s="199">
        <f t="shared" si="12"/>
        <v>736073.91200000001</v>
      </c>
    </row>
    <row r="82" spans="1:16" hidden="1" x14ac:dyDescent="0.15">
      <c r="A82" s="193"/>
      <c r="B82" s="193"/>
      <c r="C82" s="199"/>
      <c r="D82" s="204"/>
      <c r="E82" s="193"/>
      <c r="F82" s="193"/>
      <c r="G82" s="210"/>
      <c r="H82" s="199"/>
      <c r="I82" s="204"/>
      <c r="J82" s="199"/>
      <c r="K82" s="193"/>
      <c r="L82" s="193"/>
      <c r="M82" s="199"/>
      <c r="N82" s="193"/>
      <c r="O82" s="199">
        <f t="shared" si="11"/>
        <v>17890.912000000011</v>
      </c>
      <c r="P82" s="199">
        <f t="shared" si="12"/>
        <v>736073.91200000001</v>
      </c>
    </row>
    <row r="83" spans="1:16" hidden="1" x14ac:dyDescent="0.15">
      <c r="A83" s="193"/>
      <c r="B83" s="193"/>
      <c r="C83" s="199"/>
      <c r="D83" s="200"/>
      <c r="E83" s="193"/>
      <c r="F83" s="203"/>
      <c r="G83" s="198"/>
      <c r="H83" s="199"/>
      <c r="I83" s="204"/>
      <c r="J83" s="199"/>
      <c r="K83" s="193"/>
      <c r="L83" s="193"/>
      <c r="M83" s="199"/>
      <c r="N83" s="193"/>
      <c r="O83" s="199">
        <f t="shared" si="11"/>
        <v>17890.912000000011</v>
      </c>
      <c r="P83" s="199">
        <f t="shared" si="12"/>
        <v>736073.91200000001</v>
      </c>
    </row>
    <row r="84" spans="1:16" hidden="1" x14ac:dyDescent="0.15">
      <c r="A84" s="193"/>
      <c r="B84" s="193"/>
      <c r="C84" s="199"/>
      <c r="D84" s="204"/>
      <c r="E84" s="193"/>
      <c r="F84" s="193"/>
      <c r="G84" s="210"/>
      <c r="H84" s="199"/>
      <c r="I84" s="204"/>
      <c r="J84" s="199"/>
      <c r="K84" s="211"/>
      <c r="L84" s="193"/>
      <c r="M84" s="199"/>
      <c r="N84" s="193"/>
      <c r="O84" s="199">
        <f t="shared" si="11"/>
        <v>17890.912000000011</v>
      </c>
      <c r="P84" s="199">
        <f t="shared" si="12"/>
        <v>736073.91200000001</v>
      </c>
    </row>
    <row r="85" spans="1:16" hidden="1" x14ac:dyDescent="0.15">
      <c r="A85" s="193"/>
      <c r="B85" s="193"/>
      <c r="C85" s="199"/>
      <c r="D85" s="200"/>
      <c r="E85" s="193"/>
      <c r="F85" s="193"/>
      <c r="G85" s="216"/>
      <c r="H85" s="199"/>
      <c r="I85" s="204"/>
      <c r="J85" s="199"/>
      <c r="K85" s="193"/>
      <c r="L85" s="193"/>
      <c r="M85" s="199"/>
      <c r="N85" s="193"/>
      <c r="O85" s="199">
        <f t="shared" si="11"/>
        <v>17890.912000000011</v>
      </c>
      <c r="P85" s="199">
        <f t="shared" si="12"/>
        <v>736073.91200000001</v>
      </c>
    </row>
    <row r="86" spans="1:16" hidden="1" x14ac:dyDescent="0.15">
      <c r="A86" s="193"/>
      <c r="B86" s="193"/>
      <c r="C86" s="199"/>
      <c r="D86" s="204"/>
      <c r="E86" s="193"/>
      <c r="F86" s="203"/>
      <c r="G86" s="215"/>
      <c r="H86" s="199"/>
      <c r="I86" s="204"/>
      <c r="J86" s="199"/>
      <c r="K86" s="193"/>
      <c r="L86" s="193"/>
      <c r="M86" s="199"/>
      <c r="N86" s="193"/>
      <c r="O86" s="199">
        <f t="shared" si="11"/>
        <v>17890.912000000011</v>
      </c>
      <c r="P86" s="199">
        <f t="shared" si="12"/>
        <v>736073.91200000001</v>
      </c>
    </row>
    <row r="87" spans="1:16" hidden="1" x14ac:dyDescent="0.15">
      <c r="A87" s="193"/>
      <c r="B87" s="193"/>
      <c r="C87" s="199"/>
      <c r="D87" s="204"/>
      <c r="E87" s="193"/>
      <c r="F87" s="193"/>
      <c r="G87" s="210"/>
      <c r="H87" s="199"/>
      <c r="I87" s="204"/>
      <c r="J87" s="199"/>
      <c r="K87" s="193"/>
      <c r="L87" s="193"/>
      <c r="M87" s="199"/>
      <c r="N87" s="193"/>
      <c r="O87" s="199">
        <f t="shared" si="11"/>
        <v>17890.912000000011</v>
      </c>
      <c r="P87" s="199">
        <f t="shared" si="12"/>
        <v>736073.91200000001</v>
      </c>
    </row>
    <row r="88" spans="1:16" hidden="1" x14ac:dyDescent="0.15">
      <c r="A88" s="193"/>
      <c r="B88" s="193"/>
      <c r="C88" s="199"/>
      <c r="D88" s="204"/>
      <c r="E88" s="193"/>
      <c r="F88" s="193"/>
      <c r="G88" s="210"/>
      <c r="H88" s="199"/>
      <c r="I88" s="204"/>
      <c r="J88" s="199"/>
      <c r="K88" s="193"/>
      <c r="L88" s="193"/>
      <c r="M88" s="199"/>
      <c r="N88" s="193"/>
      <c r="O88" s="199">
        <f t="shared" si="11"/>
        <v>17890.912000000011</v>
      </c>
      <c r="P88" s="199">
        <f t="shared" si="12"/>
        <v>736073.91200000001</v>
      </c>
    </row>
    <row r="89" spans="1:16" hidden="1" x14ac:dyDescent="0.15">
      <c r="A89" s="193"/>
      <c r="B89" s="193"/>
      <c r="C89" s="199"/>
      <c r="D89" s="204"/>
      <c r="E89" s="193"/>
      <c r="F89" s="203"/>
      <c r="G89" s="198"/>
      <c r="H89" s="199"/>
      <c r="I89" s="204"/>
      <c r="J89" s="199"/>
      <c r="K89" s="193"/>
      <c r="L89" s="193"/>
      <c r="M89" s="199"/>
      <c r="N89" s="193"/>
      <c r="O89" s="199">
        <f t="shared" si="11"/>
        <v>17890.912000000011</v>
      </c>
      <c r="P89" s="199">
        <f t="shared" si="12"/>
        <v>736073.91200000001</v>
      </c>
    </row>
    <row r="90" spans="1:16" hidden="1" x14ac:dyDescent="0.15">
      <c r="A90" s="193"/>
      <c r="B90" s="193"/>
      <c r="C90" s="199"/>
      <c r="D90" s="200"/>
      <c r="E90" s="193"/>
      <c r="F90" s="193"/>
      <c r="G90" s="210"/>
      <c r="H90" s="199"/>
      <c r="I90" s="204"/>
      <c r="J90" s="199"/>
      <c r="K90" s="193"/>
      <c r="L90" s="193"/>
      <c r="M90" s="199"/>
      <c r="N90" s="193"/>
      <c r="O90" s="199">
        <f t="shared" si="11"/>
        <v>17890.912000000011</v>
      </c>
      <c r="P90" s="199">
        <f t="shared" si="12"/>
        <v>736073.91200000001</v>
      </c>
    </row>
    <row r="91" spans="1:16" hidden="1" x14ac:dyDescent="0.15">
      <c r="A91" s="193"/>
      <c r="B91" s="193"/>
      <c r="C91" s="199"/>
      <c r="D91" s="204"/>
      <c r="E91" s="193"/>
      <c r="F91" s="193"/>
      <c r="G91" s="210"/>
      <c r="H91" s="199"/>
      <c r="I91" s="204"/>
      <c r="J91" s="199"/>
      <c r="K91" s="211"/>
      <c r="L91" s="193"/>
      <c r="M91" s="199"/>
      <c r="N91" s="193"/>
      <c r="O91" s="199">
        <f t="shared" si="11"/>
        <v>17890.912000000011</v>
      </c>
      <c r="P91" s="199">
        <f t="shared" si="12"/>
        <v>736073.91200000001</v>
      </c>
    </row>
    <row r="92" spans="1:16" hidden="1" x14ac:dyDescent="0.15">
      <c r="A92" s="193"/>
      <c r="B92" s="193"/>
      <c r="C92" s="199"/>
      <c r="D92" s="204"/>
      <c r="E92" s="193"/>
      <c r="F92" s="193"/>
      <c r="G92" s="210"/>
      <c r="H92" s="199"/>
      <c r="I92" s="204"/>
      <c r="J92" s="199"/>
      <c r="K92" s="211"/>
      <c r="L92" s="193"/>
      <c r="M92" s="199"/>
      <c r="N92" s="193"/>
      <c r="O92" s="199">
        <f t="shared" si="11"/>
        <v>17890.912000000011</v>
      </c>
      <c r="P92" s="199">
        <f t="shared" si="12"/>
        <v>736073.91200000001</v>
      </c>
    </row>
    <row r="93" spans="1:16" hidden="1" x14ac:dyDescent="0.15">
      <c r="A93" s="193"/>
      <c r="B93" s="193"/>
      <c r="C93" s="199"/>
      <c r="D93" s="200"/>
      <c r="E93" s="193"/>
      <c r="F93" s="205"/>
      <c r="G93" s="198"/>
      <c r="H93" s="199"/>
      <c r="I93" s="204"/>
      <c r="J93" s="199"/>
      <c r="K93" s="193"/>
      <c r="L93" s="193"/>
      <c r="M93" s="199"/>
      <c r="N93" s="193"/>
      <c r="O93" s="199">
        <f t="shared" ref="O93:O143" si="13">+O92-J93-M93</f>
        <v>17890.912000000011</v>
      </c>
      <c r="P93" s="199">
        <f t="shared" ref="P93:P143" si="14">P92+H93-J93-M93</f>
        <v>736073.91200000001</v>
      </c>
    </row>
    <row r="94" spans="1:16" hidden="1" x14ac:dyDescent="0.15">
      <c r="A94" s="193"/>
      <c r="B94" s="193"/>
      <c r="C94" s="199"/>
      <c r="D94" s="204"/>
      <c r="E94" s="193"/>
      <c r="F94" s="205"/>
      <c r="G94" s="198"/>
      <c r="H94" s="199"/>
      <c r="I94" s="204"/>
      <c r="J94" s="199"/>
      <c r="K94" s="193"/>
      <c r="L94" s="193"/>
      <c r="M94" s="199"/>
      <c r="N94" s="193"/>
      <c r="O94" s="199">
        <f t="shared" si="13"/>
        <v>17890.912000000011</v>
      </c>
      <c r="P94" s="199">
        <f t="shared" si="14"/>
        <v>736073.91200000001</v>
      </c>
    </row>
    <row r="95" spans="1:16" hidden="1" x14ac:dyDescent="0.15">
      <c r="A95" s="193"/>
      <c r="B95" s="193"/>
      <c r="C95" s="199"/>
      <c r="D95" s="204"/>
      <c r="E95" s="193"/>
      <c r="F95" s="205"/>
      <c r="G95" s="198"/>
      <c r="H95" s="199"/>
      <c r="I95" s="204"/>
      <c r="J95" s="199"/>
      <c r="K95" s="193"/>
      <c r="L95" s="193"/>
      <c r="M95" s="199"/>
      <c r="N95" s="193"/>
      <c r="O95" s="199">
        <f t="shared" si="13"/>
        <v>17890.912000000011</v>
      </c>
      <c r="P95" s="199">
        <f t="shared" si="14"/>
        <v>736073.91200000001</v>
      </c>
    </row>
    <row r="96" spans="1:16" hidden="1" x14ac:dyDescent="0.15">
      <c r="A96" s="193"/>
      <c r="B96" s="193"/>
      <c r="C96" s="199"/>
      <c r="D96" s="204"/>
      <c r="E96" s="193"/>
      <c r="F96" s="205"/>
      <c r="G96" s="198"/>
      <c r="H96" s="199"/>
      <c r="I96" s="204"/>
      <c r="J96" s="199"/>
      <c r="K96" s="193"/>
      <c r="L96" s="193"/>
      <c r="M96" s="199"/>
      <c r="N96" s="193"/>
      <c r="O96" s="199">
        <f t="shared" si="13"/>
        <v>17890.912000000011</v>
      </c>
      <c r="P96" s="199">
        <f t="shared" si="14"/>
        <v>736073.91200000001</v>
      </c>
    </row>
    <row r="97" spans="1:16" hidden="1" x14ac:dyDescent="0.15">
      <c r="A97" s="193"/>
      <c r="B97" s="193"/>
      <c r="C97" s="199"/>
      <c r="D97" s="204"/>
      <c r="E97" s="193"/>
      <c r="F97" s="205"/>
      <c r="G97" s="198"/>
      <c r="H97" s="199"/>
      <c r="I97" s="200"/>
      <c r="J97" s="199"/>
      <c r="K97" s="193"/>
      <c r="L97" s="193"/>
      <c r="M97" s="199"/>
      <c r="N97" s="193"/>
      <c r="O97" s="199">
        <f t="shared" si="13"/>
        <v>17890.912000000011</v>
      </c>
      <c r="P97" s="199">
        <f t="shared" si="14"/>
        <v>736073.91200000001</v>
      </c>
    </row>
    <row r="98" spans="1:16" hidden="1" x14ac:dyDescent="0.15">
      <c r="A98" s="193"/>
      <c r="B98" s="193"/>
      <c r="C98" s="199"/>
      <c r="D98" s="204"/>
      <c r="E98" s="193"/>
      <c r="F98" s="205"/>
      <c r="G98" s="198"/>
      <c r="H98" s="199"/>
      <c r="I98" s="204"/>
      <c r="J98" s="199"/>
      <c r="K98" s="193"/>
      <c r="L98" s="193"/>
      <c r="M98" s="199"/>
      <c r="N98" s="193"/>
      <c r="O98" s="199">
        <f t="shared" si="13"/>
        <v>17890.912000000011</v>
      </c>
      <c r="P98" s="199">
        <f t="shared" si="14"/>
        <v>736073.91200000001</v>
      </c>
    </row>
    <row r="99" spans="1:16" hidden="1" x14ac:dyDescent="0.15">
      <c r="A99" s="193"/>
      <c r="B99" s="193"/>
      <c r="C99" s="199"/>
      <c r="D99" s="204"/>
      <c r="E99" s="193"/>
      <c r="F99" s="217"/>
      <c r="G99" s="198"/>
      <c r="H99" s="199"/>
      <c r="I99" s="204"/>
      <c r="J99" s="199"/>
      <c r="K99" s="193"/>
      <c r="L99" s="193"/>
      <c r="M99" s="199"/>
      <c r="N99" s="193"/>
      <c r="O99" s="199">
        <f t="shared" si="13"/>
        <v>17890.912000000011</v>
      </c>
      <c r="P99" s="199">
        <f t="shared" si="14"/>
        <v>736073.91200000001</v>
      </c>
    </row>
    <row r="100" spans="1:16" hidden="1" x14ac:dyDescent="0.15">
      <c r="A100" s="193"/>
      <c r="B100" s="193"/>
      <c r="C100" s="199"/>
      <c r="D100" s="204"/>
      <c r="E100" s="193"/>
      <c r="F100" s="217"/>
      <c r="G100" s="198"/>
      <c r="H100" s="199"/>
      <c r="I100" s="200"/>
      <c r="J100" s="199"/>
      <c r="K100" s="193"/>
      <c r="L100" s="193"/>
      <c r="M100" s="199"/>
      <c r="N100" s="193"/>
      <c r="O100" s="199">
        <f t="shared" si="13"/>
        <v>17890.912000000011</v>
      </c>
      <c r="P100" s="199">
        <f t="shared" si="14"/>
        <v>736073.91200000001</v>
      </c>
    </row>
    <row r="101" spans="1:16" hidden="1" x14ac:dyDescent="0.15">
      <c r="A101" s="193"/>
      <c r="B101" s="193"/>
      <c r="C101" s="199"/>
      <c r="D101" s="204"/>
      <c r="E101" s="193"/>
      <c r="F101" s="205"/>
      <c r="G101" s="198"/>
      <c r="H101" s="199"/>
      <c r="I101" s="204"/>
      <c r="J101" s="199"/>
      <c r="K101" s="193"/>
      <c r="L101" s="193"/>
      <c r="M101" s="199"/>
      <c r="N101" s="193"/>
      <c r="O101" s="199">
        <f t="shared" si="13"/>
        <v>17890.912000000011</v>
      </c>
      <c r="P101" s="199">
        <f t="shared" si="14"/>
        <v>736073.91200000001</v>
      </c>
    </row>
    <row r="102" spans="1:16" hidden="1" x14ac:dyDescent="0.15">
      <c r="A102" s="193"/>
      <c r="B102" s="193"/>
      <c r="C102" s="199"/>
      <c r="D102" s="200"/>
      <c r="E102" s="193"/>
      <c r="F102" s="203"/>
      <c r="G102" s="215"/>
      <c r="H102" s="199"/>
      <c r="I102" s="204"/>
      <c r="J102" s="199"/>
      <c r="K102" s="193"/>
      <c r="L102" s="193"/>
      <c r="M102" s="199"/>
      <c r="N102" s="193"/>
      <c r="O102" s="199">
        <f t="shared" si="13"/>
        <v>17890.912000000011</v>
      </c>
      <c r="P102" s="199">
        <f t="shared" si="14"/>
        <v>736073.91200000001</v>
      </c>
    </row>
    <row r="103" spans="1:16" hidden="1" x14ac:dyDescent="0.15">
      <c r="A103" s="193"/>
      <c r="B103" s="193"/>
      <c r="C103" s="199"/>
      <c r="D103" s="204"/>
      <c r="E103" s="193"/>
      <c r="F103" s="203"/>
      <c r="G103" s="215"/>
      <c r="H103" s="199"/>
      <c r="I103" s="204"/>
      <c r="J103" s="199"/>
      <c r="K103" s="193"/>
      <c r="L103" s="193"/>
      <c r="M103" s="199"/>
      <c r="N103" s="193"/>
      <c r="O103" s="199">
        <f t="shared" si="13"/>
        <v>17890.912000000011</v>
      </c>
      <c r="P103" s="199">
        <f t="shared" si="14"/>
        <v>736073.91200000001</v>
      </c>
    </row>
    <row r="104" spans="1:16" hidden="1" x14ac:dyDescent="0.15">
      <c r="A104" s="193"/>
      <c r="B104" s="193"/>
      <c r="C104" s="199"/>
      <c r="D104" s="204"/>
      <c r="E104" s="193"/>
      <c r="F104" s="203"/>
      <c r="G104" s="215"/>
      <c r="H104" s="199"/>
      <c r="I104" s="204"/>
      <c r="J104" s="199"/>
      <c r="K104" s="193"/>
      <c r="L104" s="193"/>
      <c r="M104" s="199"/>
      <c r="N104" s="193"/>
      <c r="O104" s="199">
        <f t="shared" si="13"/>
        <v>17890.912000000011</v>
      </c>
      <c r="P104" s="199">
        <f t="shared" si="14"/>
        <v>736073.91200000001</v>
      </c>
    </row>
    <row r="105" spans="1:16" hidden="1" x14ac:dyDescent="0.15">
      <c r="A105" s="193"/>
      <c r="B105" s="193"/>
      <c r="C105" s="199"/>
      <c r="D105" s="204"/>
      <c r="E105" s="193"/>
      <c r="F105" s="203"/>
      <c r="G105" s="215"/>
      <c r="H105" s="199"/>
      <c r="I105" s="204"/>
      <c r="J105" s="199"/>
      <c r="K105" s="193"/>
      <c r="L105" s="193"/>
      <c r="M105" s="199"/>
      <c r="N105" s="193"/>
      <c r="O105" s="199">
        <f t="shared" si="13"/>
        <v>17890.912000000011</v>
      </c>
      <c r="P105" s="199">
        <f t="shared" si="14"/>
        <v>736073.91200000001</v>
      </c>
    </row>
    <row r="106" spans="1:16" hidden="1" x14ac:dyDescent="0.15">
      <c r="A106" s="193"/>
      <c r="B106" s="193"/>
      <c r="C106" s="199"/>
      <c r="D106" s="204"/>
      <c r="E106" s="193"/>
      <c r="F106" s="193"/>
      <c r="G106" s="210"/>
      <c r="H106" s="199"/>
      <c r="I106" s="204"/>
      <c r="J106" s="199"/>
      <c r="K106" s="205"/>
      <c r="L106" s="193"/>
      <c r="M106" s="199"/>
      <c r="N106" s="193"/>
      <c r="O106" s="199">
        <f t="shared" si="13"/>
        <v>17890.912000000011</v>
      </c>
      <c r="P106" s="199">
        <f t="shared" si="14"/>
        <v>736073.91200000001</v>
      </c>
    </row>
    <row r="107" spans="1:16" hidden="1" x14ac:dyDescent="0.15">
      <c r="A107" s="193"/>
      <c r="B107" s="193"/>
      <c r="C107" s="199"/>
      <c r="D107" s="204"/>
      <c r="E107" s="193"/>
      <c r="F107" s="217"/>
      <c r="G107" s="218"/>
      <c r="H107" s="199"/>
      <c r="I107" s="204"/>
      <c r="J107" s="199"/>
      <c r="K107" s="193"/>
      <c r="L107" s="193"/>
      <c r="M107" s="199"/>
      <c r="N107" s="193"/>
      <c r="O107" s="199">
        <f t="shared" si="13"/>
        <v>17890.912000000011</v>
      </c>
      <c r="P107" s="199">
        <f t="shared" si="14"/>
        <v>736073.91200000001</v>
      </c>
    </row>
    <row r="108" spans="1:16" hidden="1" x14ac:dyDescent="0.15">
      <c r="A108" s="193"/>
      <c r="B108" s="193"/>
      <c r="C108" s="199"/>
      <c r="D108" s="204"/>
      <c r="E108" s="193"/>
      <c r="F108" s="193"/>
      <c r="G108" s="210"/>
      <c r="H108" s="199"/>
      <c r="I108" s="204"/>
      <c r="J108" s="199"/>
      <c r="K108" s="193"/>
      <c r="L108" s="193"/>
      <c r="M108" s="199"/>
      <c r="N108" s="193"/>
      <c r="O108" s="199">
        <f t="shared" si="13"/>
        <v>17890.912000000011</v>
      </c>
      <c r="P108" s="199">
        <f t="shared" si="14"/>
        <v>736073.91200000001</v>
      </c>
    </row>
    <row r="109" spans="1:16" hidden="1" x14ac:dyDescent="0.15">
      <c r="A109" s="193"/>
      <c r="B109" s="193"/>
      <c r="C109" s="199"/>
      <c r="D109" s="204"/>
      <c r="E109" s="193"/>
      <c r="F109" s="193"/>
      <c r="G109" s="210"/>
      <c r="H109" s="199"/>
      <c r="I109" s="204"/>
      <c r="J109" s="199"/>
      <c r="K109" s="193"/>
      <c r="L109" s="193"/>
      <c r="M109" s="199"/>
      <c r="N109" s="193"/>
      <c r="O109" s="199">
        <f t="shared" si="13"/>
        <v>17890.912000000011</v>
      </c>
      <c r="P109" s="199">
        <f t="shared" si="14"/>
        <v>736073.91200000001</v>
      </c>
    </row>
    <row r="110" spans="1:16" hidden="1" x14ac:dyDescent="0.15">
      <c r="A110" s="193"/>
      <c r="B110" s="193"/>
      <c r="C110" s="199"/>
      <c r="D110" s="204"/>
      <c r="E110" s="193"/>
      <c r="F110" s="193"/>
      <c r="G110" s="210"/>
      <c r="H110" s="199"/>
      <c r="I110" s="204"/>
      <c r="J110" s="199"/>
      <c r="K110" s="193"/>
      <c r="L110" s="193"/>
      <c r="M110" s="199"/>
      <c r="N110" s="193"/>
      <c r="O110" s="199">
        <f t="shared" si="13"/>
        <v>17890.912000000011</v>
      </c>
      <c r="P110" s="199">
        <f t="shared" si="14"/>
        <v>736073.91200000001</v>
      </c>
    </row>
    <row r="111" spans="1:16" hidden="1" x14ac:dyDescent="0.15">
      <c r="A111" s="193"/>
      <c r="B111" s="193"/>
      <c r="C111" s="199"/>
      <c r="D111" s="204"/>
      <c r="E111" s="193"/>
      <c r="F111" s="203"/>
      <c r="G111" s="218"/>
      <c r="H111" s="199"/>
      <c r="I111" s="204"/>
      <c r="J111" s="199"/>
      <c r="K111" s="193"/>
      <c r="L111" s="193"/>
      <c r="M111" s="199"/>
      <c r="N111" s="193"/>
      <c r="O111" s="199">
        <f t="shared" si="13"/>
        <v>17890.912000000011</v>
      </c>
      <c r="P111" s="199">
        <f t="shared" si="14"/>
        <v>736073.91200000001</v>
      </c>
    </row>
    <row r="112" spans="1:16" hidden="1" x14ac:dyDescent="0.15">
      <c r="A112" s="193"/>
      <c r="B112" s="193"/>
      <c r="C112" s="199"/>
      <c r="D112" s="204"/>
      <c r="E112" s="193"/>
      <c r="F112" s="205"/>
      <c r="G112" s="198"/>
      <c r="H112" s="199"/>
      <c r="I112" s="204"/>
      <c r="J112" s="199"/>
      <c r="K112" s="205"/>
      <c r="L112" s="193"/>
      <c r="M112" s="199"/>
      <c r="N112" s="193"/>
      <c r="O112" s="199">
        <f t="shared" si="13"/>
        <v>17890.912000000011</v>
      </c>
      <c r="P112" s="199">
        <f t="shared" si="14"/>
        <v>736073.91200000001</v>
      </c>
    </row>
    <row r="113" spans="1:16" hidden="1" x14ac:dyDescent="0.15">
      <c r="A113" s="193"/>
      <c r="B113" s="193"/>
      <c r="C113" s="199"/>
      <c r="D113" s="204"/>
      <c r="E113" s="193"/>
      <c r="F113" s="205"/>
      <c r="G113" s="198"/>
      <c r="H113" s="199"/>
      <c r="I113" s="204"/>
      <c r="J113" s="199"/>
      <c r="K113" s="193"/>
      <c r="L113" s="193"/>
      <c r="M113" s="199"/>
      <c r="N113" s="205"/>
      <c r="O113" s="199">
        <f t="shared" si="13"/>
        <v>17890.912000000011</v>
      </c>
      <c r="P113" s="199">
        <f t="shared" si="14"/>
        <v>736073.91200000001</v>
      </c>
    </row>
    <row r="114" spans="1:16" hidden="1" x14ac:dyDescent="0.15">
      <c r="A114" s="193"/>
      <c r="B114" s="193"/>
      <c r="C114" s="199"/>
      <c r="D114" s="204"/>
      <c r="E114" s="193"/>
      <c r="F114" s="217"/>
      <c r="G114" s="218"/>
      <c r="H114" s="199"/>
      <c r="I114" s="204"/>
      <c r="J114" s="199"/>
      <c r="K114" s="193"/>
      <c r="L114" s="193"/>
      <c r="M114" s="199"/>
      <c r="N114" s="193"/>
      <c r="O114" s="199">
        <f t="shared" si="13"/>
        <v>17890.912000000011</v>
      </c>
      <c r="P114" s="199">
        <f t="shared" si="14"/>
        <v>736073.91200000001</v>
      </c>
    </row>
    <row r="115" spans="1:16" hidden="1" x14ac:dyDescent="0.15">
      <c r="A115" s="193"/>
      <c r="B115" s="193"/>
      <c r="C115" s="199"/>
      <c r="D115" s="204"/>
      <c r="E115" s="193"/>
      <c r="F115" s="207"/>
      <c r="G115" s="198"/>
      <c r="H115" s="199"/>
      <c r="I115" s="204"/>
      <c r="J115" s="199"/>
      <c r="K115" s="203"/>
      <c r="L115" s="193"/>
      <c r="M115" s="199"/>
      <c r="N115" s="193"/>
      <c r="O115" s="199">
        <f t="shared" si="13"/>
        <v>17890.912000000011</v>
      </c>
      <c r="P115" s="199">
        <f t="shared" si="14"/>
        <v>736073.91200000001</v>
      </c>
    </row>
    <row r="116" spans="1:16" hidden="1" x14ac:dyDescent="0.15">
      <c r="A116" s="193"/>
      <c r="B116" s="193"/>
      <c r="C116" s="199"/>
      <c r="D116" s="204"/>
      <c r="E116" s="193"/>
      <c r="F116" s="207"/>
      <c r="G116" s="198"/>
      <c r="H116" s="199"/>
      <c r="I116" s="204"/>
      <c r="J116" s="199"/>
      <c r="K116" s="203"/>
      <c r="L116" s="193"/>
      <c r="M116" s="199"/>
      <c r="N116" s="203"/>
      <c r="O116" s="199">
        <f t="shared" si="13"/>
        <v>17890.912000000011</v>
      </c>
      <c r="P116" s="199">
        <f t="shared" si="14"/>
        <v>736073.91200000001</v>
      </c>
    </row>
    <row r="117" spans="1:16" hidden="1" x14ac:dyDescent="0.15">
      <c r="A117" s="193"/>
      <c r="B117" s="193"/>
      <c r="C117" s="199"/>
      <c r="D117" s="204"/>
      <c r="E117" s="193"/>
      <c r="F117" s="207"/>
      <c r="G117" s="198"/>
      <c r="H117" s="199"/>
      <c r="I117" s="204"/>
      <c r="J117" s="199"/>
      <c r="K117" s="203"/>
      <c r="L117" s="193"/>
      <c r="M117" s="199"/>
      <c r="N117" s="203"/>
      <c r="O117" s="199">
        <f t="shared" si="13"/>
        <v>17890.912000000011</v>
      </c>
      <c r="P117" s="199">
        <f t="shared" si="14"/>
        <v>736073.91200000001</v>
      </c>
    </row>
    <row r="118" spans="1:16" hidden="1" x14ac:dyDescent="0.15">
      <c r="A118" s="193"/>
      <c r="B118" s="193"/>
      <c r="C118" s="199"/>
      <c r="D118" s="204"/>
      <c r="E118" s="193"/>
      <c r="F118" s="207"/>
      <c r="G118" s="198"/>
      <c r="H118" s="199"/>
      <c r="I118" s="204"/>
      <c r="J118" s="199"/>
      <c r="K118" s="193"/>
      <c r="L118" s="193"/>
      <c r="M118" s="199"/>
      <c r="N118" s="203"/>
      <c r="O118" s="199">
        <f t="shared" si="13"/>
        <v>17890.912000000011</v>
      </c>
      <c r="P118" s="199">
        <f t="shared" si="14"/>
        <v>736073.91200000001</v>
      </c>
    </row>
    <row r="119" spans="1:16" hidden="1" x14ac:dyDescent="0.15">
      <c r="A119" s="193"/>
      <c r="B119" s="193"/>
      <c r="C119" s="199"/>
      <c r="D119" s="204"/>
      <c r="E119" s="193"/>
      <c r="F119" s="217"/>
      <c r="G119" s="218"/>
      <c r="H119" s="199"/>
      <c r="I119" s="204"/>
      <c r="J119" s="199"/>
      <c r="K119" s="203"/>
      <c r="L119" s="193"/>
      <c r="M119" s="199"/>
      <c r="N119" s="203"/>
      <c r="O119" s="199">
        <f t="shared" si="13"/>
        <v>17890.912000000011</v>
      </c>
      <c r="P119" s="199">
        <f t="shared" si="14"/>
        <v>736073.91200000001</v>
      </c>
    </row>
    <row r="120" spans="1:16" hidden="1" x14ac:dyDescent="0.15">
      <c r="A120" s="193"/>
      <c r="B120" s="193"/>
      <c r="C120" s="199"/>
      <c r="D120" s="204"/>
      <c r="E120" s="193"/>
      <c r="F120" s="193"/>
      <c r="G120" s="210"/>
      <c r="H120" s="199"/>
      <c r="I120" s="204"/>
      <c r="J120" s="199"/>
      <c r="K120" s="205"/>
      <c r="L120" s="193"/>
      <c r="M120" s="199"/>
      <c r="N120" s="203"/>
      <c r="O120" s="199">
        <f t="shared" si="13"/>
        <v>17890.912000000011</v>
      </c>
      <c r="P120" s="199">
        <f t="shared" si="14"/>
        <v>736073.91200000001</v>
      </c>
    </row>
    <row r="121" spans="1:16" hidden="1" x14ac:dyDescent="0.15">
      <c r="A121" s="193"/>
      <c r="B121" s="193"/>
      <c r="C121" s="199"/>
      <c r="D121" s="204"/>
      <c r="E121" s="193"/>
      <c r="F121" s="193"/>
      <c r="G121" s="210"/>
      <c r="H121" s="199"/>
      <c r="I121" s="204"/>
      <c r="J121" s="199"/>
      <c r="K121" s="205"/>
      <c r="L121" s="193"/>
      <c r="M121" s="199"/>
      <c r="N121" s="203"/>
      <c r="O121" s="199">
        <f t="shared" si="13"/>
        <v>17890.912000000011</v>
      </c>
      <c r="P121" s="199">
        <f t="shared" si="14"/>
        <v>736073.91200000001</v>
      </c>
    </row>
    <row r="122" spans="1:16" hidden="1" x14ac:dyDescent="0.15">
      <c r="A122" s="193"/>
      <c r="B122" s="193"/>
      <c r="C122" s="199"/>
      <c r="D122" s="204"/>
      <c r="E122" s="193"/>
      <c r="F122" s="205"/>
      <c r="G122" s="218"/>
      <c r="H122" s="199"/>
      <c r="I122" s="204"/>
      <c r="J122" s="199"/>
      <c r="K122" s="203"/>
      <c r="L122" s="193"/>
      <c r="M122" s="199"/>
      <c r="N122" s="203"/>
      <c r="O122" s="199">
        <f t="shared" si="13"/>
        <v>17890.912000000011</v>
      </c>
      <c r="P122" s="199">
        <f t="shared" si="14"/>
        <v>736073.91200000001</v>
      </c>
    </row>
    <row r="123" spans="1:16" hidden="1" x14ac:dyDescent="0.15">
      <c r="A123" s="193"/>
      <c r="B123" s="193"/>
      <c r="C123" s="199"/>
      <c r="D123" s="204"/>
      <c r="E123" s="193"/>
      <c r="F123" s="205"/>
      <c r="G123" s="198"/>
      <c r="H123" s="199"/>
      <c r="I123" s="204"/>
      <c r="J123" s="199"/>
      <c r="K123" s="193"/>
      <c r="L123" s="193"/>
      <c r="M123" s="199"/>
      <c r="N123" s="203"/>
      <c r="O123" s="199">
        <f t="shared" si="13"/>
        <v>17890.912000000011</v>
      </c>
      <c r="P123" s="199">
        <f t="shared" si="14"/>
        <v>736073.91200000001</v>
      </c>
    </row>
    <row r="124" spans="1:16" hidden="1" x14ac:dyDescent="0.15">
      <c r="A124" s="193"/>
      <c r="B124" s="193"/>
      <c r="C124" s="199"/>
      <c r="D124" s="204"/>
      <c r="E124" s="193"/>
      <c r="F124" s="205"/>
      <c r="G124" s="198"/>
      <c r="H124" s="199"/>
      <c r="I124" s="204"/>
      <c r="J124" s="199"/>
      <c r="K124" s="193"/>
      <c r="L124" s="193"/>
      <c r="M124" s="199"/>
      <c r="N124" s="193"/>
      <c r="O124" s="199">
        <f t="shared" si="13"/>
        <v>17890.912000000011</v>
      </c>
      <c r="P124" s="199">
        <f t="shared" si="14"/>
        <v>736073.91200000001</v>
      </c>
    </row>
    <row r="125" spans="1:16" hidden="1" x14ac:dyDescent="0.15">
      <c r="A125" s="193"/>
      <c r="B125" s="193"/>
      <c r="C125" s="199"/>
      <c r="D125" s="204"/>
      <c r="E125" s="193"/>
      <c r="F125" s="217"/>
      <c r="G125" s="218"/>
      <c r="H125" s="199"/>
      <c r="I125" s="204"/>
      <c r="J125" s="199"/>
      <c r="K125" s="203"/>
      <c r="L125" s="193"/>
      <c r="M125" s="199"/>
      <c r="N125" s="203"/>
      <c r="O125" s="199">
        <f t="shared" si="13"/>
        <v>17890.912000000011</v>
      </c>
      <c r="P125" s="199">
        <f t="shared" si="14"/>
        <v>736073.91200000001</v>
      </c>
    </row>
    <row r="126" spans="1:16" hidden="1" x14ac:dyDescent="0.15">
      <c r="A126" s="193"/>
      <c r="B126" s="193"/>
      <c r="C126" s="199"/>
      <c r="D126" s="204"/>
      <c r="E126" s="193"/>
      <c r="F126" s="217"/>
      <c r="G126" s="215"/>
      <c r="H126" s="199"/>
      <c r="I126" s="204"/>
      <c r="J126" s="199"/>
      <c r="K126" s="203"/>
      <c r="L126" s="193"/>
      <c r="M126" s="199"/>
      <c r="N126" s="203"/>
      <c r="O126" s="199">
        <f t="shared" si="13"/>
        <v>17890.912000000011</v>
      </c>
      <c r="P126" s="199">
        <f t="shared" si="14"/>
        <v>736073.91200000001</v>
      </c>
    </row>
    <row r="127" spans="1:16" hidden="1" x14ac:dyDescent="0.15">
      <c r="A127" s="193"/>
      <c r="B127" s="193"/>
      <c r="C127" s="199"/>
      <c r="D127" s="204"/>
      <c r="E127" s="193"/>
      <c r="F127" s="217"/>
      <c r="G127" s="215"/>
      <c r="H127" s="199"/>
      <c r="I127" s="204"/>
      <c r="J127" s="199"/>
      <c r="K127" s="193"/>
      <c r="L127" s="193"/>
      <c r="M127" s="199"/>
      <c r="N127" s="203"/>
      <c r="O127" s="199">
        <f t="shared" si="13"/>
        <v>17890.912000000011</v>
      </c>
      <c r="P127" s="199">
        <f t="shared" si="14"/>
        <v>736073.91200000001</v>
      </c>
    </row>
    <row r="128" spans="1:16" hidden="1" x14ac:dyDescent="0.15">
      <c r="A128" s="193"/>
      <c r="B128" s="193"/>
      <c r="C128" s="199"/>
      <c r="D128" s="204"/>
      <c r="E128" s="193"/>
      <c r="F128" s="217"/>
      <c r="G128" s="218"/>
      <c r="H128" s="199"/>
      <c r="I128" s="204"/>
      <c r="J128" s="199"/>
      <c r="K128" s="203"/>
      <c r="L128" s="193"/>
      <c r="M128" s="199"/>
      <c r="N128" s="203"/>
      <c r="O128" s="199">
        <f t="shared" si="13"/>
        <v>17890.912000000011</v>
      </c>
      <c r="P128" s="199">
        <f t="shared" si="14"/>
        <v>736073.91200000001</v>
      </c>
    </row>
    <row r="129" spans="1:17" hidden="1" x14ac:dyDescent="0.15">
      <c r="A129" s="193"/>
      <c r="B129" s="193"/>
      <c r="C129" s="199"/>
      <c r="D129" s="204"/>
      <c r="E129" s="193"/>
      <c r="F129" s="193"/>
      <c r="G129" s="198"/>
      <c r="H129" s="199"/>
      <c r="I129" s="204"/>
      <c r="J129" s="199"/>
      <c r="K129" s="193"/>
      <c r="L129" s="193"/>
      <c r="M129" s="199"/>
      <c r="N129" s="203"/>
      <c r="O129" s="199">
        <f t="shared" si="13"/>
        <v>17890.912000000011</v>
      </c>
      <c r="P129" s="199">
        <f t="shared" si="14"/>
        <v>736073.91200000001</v>
      </c>
    </row>
    <row r="130" spans="1:17" hidden="1" x14ac:dyDescent="0.15">
      <c r="A130" s="193"/>
      <c r="B130" s="193"/>
      <c r="C130" s="199"/>
      <c r="D130" s="204"/>
      <c r="E130" s="193"/>
      <c r="F130" s="193"/>
      <c r="G130" s="198"/>
      <c r="H130" s="199"/>
      <c r="I130" s="204"/>
      <c r="J130" s="199"/>
      <c r="K130" s="193"/>
      <c r="L130" s="193"/>
      <c r="M130" s="199"/>
      <c r="N130" s="203"/>
      <c r="O130" s="199">
        <f t="shared" si="13"/>
        <v>17890.912000000011</v>
      </c>
      <c r="P130" s="199">
        <f t="shared" si="14"/>
        <v>736073.91200000001</v>
      </c>
    </row>
    <row r="131" spans="1:17" hidden="1" x14ac:dyDescent="0.15">
      <c r="A131" s="193"/>
      <c r="B131" s="193"/>
      <c r="C131" s="199"/>
      <c r="D131" s="204"/>
      <c r="E131" s="193"/>
      <c r="F131" s="217"/>
      <c r="G131" s="218"/>
      <c r="H131" s="199"/>
      <c r="I131" s="204"/>
      <c r="J131" s="199"/>
      <c r="K131" s="203"/>
      <c r="L131" s="193"/>
      <c r="M131" s="199"/>
      <c r="N131" s="203"/>
      <c r="O131" s="199">
        <f t="shared" si="13"/>
        <v>17890.912000000011</v>
      </c>
      <c r="P131" s="199">
        <f t="shared" si="14"/>
        <v>736073.91200000001</v>
      </c>
    </row>
    <row r="132" spans="1:17" hidden="1" x14ac:dyDescent="0.15">
      <c r="A132" s="193"/>
      <c r="B132" s="193"/>
      <c r="C132" s="199"/>
      <c r="D132" s="204"/>
      <c r="E132" s="193"/>
      <c r="F132" s="217"/>
      <c r="G132" s="198"/>
      <c r="H132" s="199"/>
      <c r="I132" s="204"/>
      <c r="J132" s="199"/>
      <c r="K132" s="193"/>
      <c r="L132" s="193"/>
      <c r="M132" s="199"/>
      <c r="N132" s="203"/>
      <c r="O132" s="199">
        <f t="shared" si="13"/>
        <v>17890.912000000011</v>
      </c>
      <c r="P132" s="199">
        <f t="shared" si="14"/>
        <v>736073.91200000001</v>
      </c>
    </row>
    <row r="133" spans="1:17" hidden="1" x14ac:dyDescent="0.15">
      <c r="A133" s="193"/>
      <c r="B133" s="193"/>
      <c r="C133" s="199"/>
      <c r="D133" s="204"/>
      <c r="E133" s="193"/>
      <c r="F133" s="217"/>
      <c r="G133" s="198"/>
      <c r="H133" s="199"/>
      <c r="I133" s="204"/>
      <c r="J133" s="199"/>
      <c r="K133" s="193"/>
      <c r="L133" s="193"/>
      <c r="M133" s="199"/>
      <c r="N133" s="203"/>
      <c r="O133" s="199">
        <f t="shared" si="13"/>
        <v>17890.912000000011</v>
      </c>
      <c r="P133" s="199">
        <f t="shared" si="14"/>
        <v>736073.91200000001</v>
      </c>
    </row>
    <row r="134" spans="1:17" hidden="1" x14ac:dyDescent="0.15">
      <c r="A134" s="193"/>
      <c r="B134" s="193"/>
      <c r="C134" s="199"/>
      <c r="D134" s="204"/>
      <c r="E134" s="193"/>
      <c r="F134" s="203"/>
      <c r="G134" s="218"/>
      <c r="H134" s="199"/>
      <c r="I134" s="204"/>
      <c r="J134" s="199"/>
      <c r="K134" s="203"/>
      <c r="L134" s="193"/>
      <c r="M134" s="199"/>
      <c r="N134" s="203"/>
      <c r="O134" s="199">
        <f t="shared" si="13"/>
        <v>17890.912000000011</v>
      </c>
      <c r="P134" s="199">
        <f t="shared" si="14"/>
        <v>736073.91200000001</v>
      </c>
    </row>
    <row r="135" spans="1:17" hidden="1" x14ac:dyDescent="0.15">
      <c r="A135" s="193"/>
      <c r="B135" s="193"/>
      <c r="C135" s="199"/>
      <c r="D135" s="204"/>
      <c r="E135" s="193"/>
      <c r="F135" s="203"/>
      <c r="G135" s="219"/>
      <c r="H135" s="199"/>
      <c r="I135" s="204"/>
      <c r="J135" s="199"/>
      <c r="K135" s="193"/>
      <c r="L135" s="193"/>
      <c r="M135" s="199"/>
      <c r="N135" s="203"/>
      <c r="O135" s="199">
        <f t="shared" si="13"/>
        <v>17890.912000000011</v>
      </c>
      <c r="P135" s="199">
        <f t="shared" si="14"/>
        <v>736073.91200000001</v>
      </c>
    </row>
    <row r="136" spans="1:17" hidden="1" x14ac:dyDescent="0.15">
      <c r="A136" s="193"/>
      <c r="B136" s="193"/>
      <c r="C136" s="199"/>
      <c r="D136" s="204"/>
      <c r="E136" s="193"/>
      <c r="F136" s="203"/>
      <c r="G136" s="219"/>
      <c r="H136" s="199"/>
      <c r="I136" s="204"/>
      <c r="J136" s="199"/>
      <c r="K136" s="203"/>
      <c r="L136" s="193"/>
      <c r="M136" s="199"/>
      <c r="N136" s="203"/>
      <c r="O136" s="199">
        <f t="shared" si="13"/>
        <v>17890.912000000011</v>
      </c>
      <c r="P136" s="199">
        <f t="shared" si="14"/>
        <v>736073.91200000001</v>
      </c>
    </row>
    <row r="137" spans="1:17" hidden="1" x14ac:dyDescent="0.15">
      <c r="A137" s="193"/>
      <c r="B137" s="193"/>
      <c r="C137" s="199"/>
      <c r="D137" s="204"/>
      <c r="E137" s="193"/>
      <c r="F137" s="203"/>
      <c r="G137" s="219"/>
      <c r="H137" s="199"/>
      <c r="I137" s="204"/>
      <c r="J137" s="199"/>
      <c r="K137" s="193"/>
      <c r="L137" s="193"/>
      <c r="M137" s="199"/>
      <c r="N137" s="203"/>
      <c r="O137" s="199">
        <f t="shared" si="13"/>
        <v>17890.912000000011</v>
      </c>
      <c r="P137" s="199">
        <f t="shared" si="14"/>
        <v>736073.91200000001</v>
      </c>
    </row>
    <row r="138" spans="1:17" hidden="1" x14ac:dyDescent="0.15">
      <c r="A138" s="193"/>
      <c r="B138" s="193"/>
      <c r="C138" s="199"/>
      <c r="D138" s="204"/>
      <c r="E138" s="193"/>
      <c r="F138" s="193"/>
      <c r="G138" s="198"/>
      <c r="H138" s="199"/>
      <c r="I138" s="204"/>
      <c r="J138" s="199"/>
      <c r="K138" s="193"/>
      <c r="L138" s="193"/>
      <c r="M138" s="199"/>
      <c r="N138" s="203"/>
      <c r="O138" s="199">
        <f t="shared" si="13"/>
        <v>17890.912000000011</v>
      </c>
      <c r="P138" s="199">
        <f t="shared" si="14"/>
        <v>736073.91200000001</v>
      </c>
    </row>
    <row r="139" spans="1:17" hidden="1" x14ac:dyDescent="0.15">
      <c r="A139" s="193"/>
      <c r="B139" s="193"/>
      <c r="C139" s="199"/>
      <c r="D139" s="204"/>
      <c r="E139" s="193"/>
      <c r="F139" s="203"/>
      <c r="G139" s="219"/>
      <c r="H139" s="199"/>
      <c r="I139" s="204"/>
      <c r="J139" s="199"/>
      <c r="K139" s="193"/>
      <c r="L139" s="193"/>
      <c r="M139" s="199"/>
      <c r="N139" s="193"/>
      <c r="O139" s="199">
        <f t="shared" si="13"/>
        <v>17890.912000000011</v>
      </c>
      <c r="P139" s="199">
        <f t="shared" si="14"/>
        <v>736073.91200000001</v>
      </c>
    </row>
    <row r="140" spans="1:17" hidden="1" x14ac:dyDescent="0.15">
      <c r="A140" s="193"/>
      <c r="B140" s="193"/>
      <c r="C140" s="199"/>
      <c r="D140" s="204"/>
      <c r="E140" s="193"/>
      <c r="F140" s="203"/>
      <c r="G140" s="219"/>
      <c r="H140" s="199"/>
      <c r="I140" s="204"/>
      <c r="J140" s="199"/>
      <c r="K140" s="193"/>
      <c r="L140" s="193"/>
      <c r="M140" s="199"/>
      <c r="N140" s="193"/>
      <c r="O140" s="199">
        <f t="shared" si="13"/>
        <v>17890.912000000011</v>
      </c>
      <c r="P140" s="199">
        <f t="shared" si="14"/>
        <v>736073.91200000001</v>
      </c>
    </row>
    <row r="141" spans="1:17" hidden="1" x14ac:dyDescent="0.15">
      <c r="A141" s="193"/>
      <c r="B141" s="193"/>
      <c r="C141" s="199"/>
      <c r="D141" s="204"/>
      <c r="E141" s="193"/>
      <c r="F141" s="203"/>
      <c r="G141" s="219"/>
      <c r="H141" s="199"/>
      <c r="I141" s="204"/>
      <c r="J141" s="199"/>
      <c r="K141" s="193"/>
      <c r="L141" s="193"/>
      <c r="M141" s="199"/>
      <c r="N141" s="193"/>
      <c r="O141" s="199">
        <f t="shared" si="13"/>
        <v>17890.912000000011</v>
      </c>
      <c r="P141" s="199">
        <f t="shared" si="14"/>
        <v>736073.91200000001</v>
      </c>
    </row>
    <row r="142" spans="1:17" hidden="1" x14ac:dyDescent="0.15">
      <c r="A142" s="193"/>
      <c r="B142" s="193"/>
      <c r="C142" s="199"/>
      <c r="D142" s="204"/>
      <c r="E142" s="193"/>
      <c r="F142" s="193"/>
      <c r="G142" s="210"/>
      <c r="H142" s="199"/>
      <c r="I142" s="204"/>
      <c r="J142" s="199"/>
      <c r="K142" s="193"/>
      <c r="L142" s="193"/>
      <c r="M142" s="199"/>
      <c r="N142" s="193"/>
      <c r="O142" s="199">
        <f t="shared" si="13"/>
        <v>17890.912000000011</v>
      </c>
      <c r="P142" s="199">
        <f t="shared" si="14"/>
        <v>736073.91200000001</v>
      </c>
    </row>
    <row r="143" spans="1:17" hidden="1" x14ac:dyDescent="0.15">
      <c r="A143" s="220"/>
      <c r="B143" s="220"/>
      <c r="C143" s="221"/>
      <c r="D143" s="222"/>
      <c r="E143" s="220"/>
      <c r="F143" s="220"/>
      <c r="G143" s="223"/>
      <c r="H143" s="221"/>
      <c r="I143" s="222"/>
      <c r="J143" s="221"/>
      <c r="K143" s="220"/>
      <c r="L143" s="220"/>
      <c r="M143" s="221"/>
      <c r="N143" s="220"/>
      <c r="O143" s="221">
        <f t="shared" si="13"/>
        <v>17890.912000000011</v>
      </c>
      <c r="P143" s="221">
        <f t="shared" si="14"/>
        <v>736073.91200000001</v>
      </c>
    </row>
    <row r="144" spans="1:17" x14ac:dyDescent="0.15">
      <c r="A144" s="224"/>
      <c r="B144" s="224"/>
      <c r="C144" s="225">
        <f>SUM(C7:C130)</f>
        <v>816252.91200000001</v>
      </c>
      <c r="D144" s="224"/>
      <c r="E144" s="224"/>
      <c r="F144" s="224"/>
      <c r="G144" s="224"/>
      <c r="H144" s="225">
        <f>SUM(H7:H142)</f>
        <v>574478</v>
      </c>
      <c r="I144" s="226"/>
      <c r="J144" s="225">
        <f>SUM(J7:J142)</f>
        <v>266072</v>
      </c>
      <c r="K144" s="224"/>
      <c r="L144" s="224"/>
      <c r="M144" s="225">
        <f>SUM(M9:M142)</f>
        <v>388585</v>
      </c>
      <c r="N144" s="224"/>
      <c r="O144" s="227"/>
      <c r="P144" s="228">
        <f>C144+H144-J144-M144</f>
        <v>736073.91200000001</v>
      </c>
      <c r="Q144" s="229"/>
    </row>
    <row r="145" spans="1:18" x14ac:dyDescent="0.15">
      <c r="A145" s="230"/>
      <c r="B145" s="615"/>
      <c r="C145" s="615"/>
      <c r="D145" s="615"/>
      <c r="E145" s="231"/>
      <c r="F145" s="624"/>
      <c r="G145" s="624"/>
      <c r="H145" s="232"/>
      <c r="I145" s="233"/>
      <c r="J145" s="234"/>
      <c r="K145" s="235"/>
      <c r="L145" s="235"/>
      <c r="M145" s="236"/>
      <c r="N145" s="235"/>
      <c r="O145" s="237">
        <v>17890.912000000011</v>
      </c>
      <c r="P145" s="264" t="s">
        <v>116</v>
      </c>
    </row>
    <row r="146" spans="1:18" x14ac:dyDescent="0.15">
      <c r="A146" s="241" t="s">
        <v>113</v>
      </c>
      <c r="B146" s="261" t="s">
        <v>109</v>
      </c>
      <c r="C146" s="261"/>
      <c r="D146" s="261"/>
      <c r="E146" s="231" t="s">
        <v>67</v>
      </c>
      <c r="F146" s="624">
        <v>32741014.039999999</v>
      </c>
      <c r="G146" s="624"/>
      <c r="H146" s="232" t="s">
        <v>98</v>
      </c>
      <c r="I146" s="233">
        <v>39997</v>
      </c>
      <c r="J146" s="234"/>
      <c r="K146" s="235"/>
      <c r="L146" s="235"/>
      <c r="M146" s="236"/>
      <c r="N146" s="235"/>
      <c r="O146" s="237">
        <v>107771</v>
      </c>
      <c r="P146" s="264" t="s">
        <v>117</v>
      </c>
    </row>
    <row r="147" spans="1:18" x14ac:dyDescent="0.15">
      <c r="A147" s="241" t="s">
        <v>114</v>
      </c>
      <c r="B147" s="261" t="s">
        <v>154</v>
      </c>
      <c r="C147" s="261"/>
      <c r="D147" s="261"/>
      <c r="E147" s="231" t="s">
        <v>67</v>
      </c>
      <c r="F147" s="624">
        <v>20024304.670000002</v>
      </c>
      <c r="G147" s="624"/>
      <c r="H147" s="232" t="s">
        <v>98</v>
      </c>
      <c r="I147" s="233">
        <v>40003</v>
      </c>
      <c r="J147" s="234"/>
      <c r="K147" s="235"/>
      <c r="L147" s="235"/>
      <c r="M147" s="236"/>
      <c r="N147" s="235"/>
      <c r="O147" s="237">
        <v>35934</v>
      </c>
      <c r="P147" s="238" t="s">
        <v>118</v>
      </c>
    </row>
    <row r="148" spans="1:18" x14ac:dyDescent="0.15">
      <c r="A148" s="241" t="s">
        <v>115</v>
      </c>
      <c r="B148" s="261" t="s">
        <v>155</v>
      </c>
      <c r="C148" s="261"/>
      <c r="D148" s="261"/>
      <c r="E148" s="231" t="s">
        <v>67</v>
      </c>
      <c r="F148" s="624">
        <v>38231807.939999998</v>
      </c>
      <c r="G148" s="624"/>
      <c r="H148" s="232" t="s">
        <v>98</v>
      </c>
      <c r="I148" s="233">
        <v>40021</v>
      </c>
      <c r="J148" s="234"/>
      <c r="K148" s="235"/>
      <c r="L148" s="235"/>
      <c r="M148" s="236"/>
      <c r="N148" s="235"/>
      <c r="O148" s="237">
        <v>143652</v>
      </c>
      <c r="P148" s="238" t="s">
        <v>140</v>
      </c>
    </row>
    <row r="149" spans="1:18" x14ac:dyDescent="0.15">
      <c r="A149" s="241" t="s">
        <v>116</v>
      </c>
      <c r="B149" s="261" t="s">
        <v>156</v>
      </c>
      <c r="C149" s="261"/>
      <c r="D149" s="261"/>
      <c r="E149" s="231" t="s">
        <v>67</v>
      </c>
      <c r="F149" s="624">
        <v>36715302.450000003</v>
      </c>
      <c r="G149" s="624"/>
      <c r="H149" s="232" t="s">
        <v>98</v>
      </c>
      <c r="I149" s="233">
        <v>40025</v>
      </c>
      <c r="J149" s="234"/>
      <c r="K149" s="235"/>
      <c r="L149" s="235"/>
      <c r="M149" s="236"/>
      <c r="N149" s="235"/>
      <c r="O149" s="237">
        <v>143606</v>
      </c>
      <c r="P149" s="238" t="s">
        <v>141</v>
      </c>
    </row>
    <row r="150" spans="1:18" x14ac:dyDescent="0.15">
      <c r="A150" s="241"/>
      <c r="B150" s="261"/>
      <c r="C150" s="261"/>
      <c r="D150" s="261"/>
      <c r="E150" s="231"/>
      <c r="F150" s="624"/>
      <c r="G150" s="624"/>
      <c r="H150" s="232"/>
      <c r="I150" s="233"/>
      <c r="J150" s="234"/>
      <c r="K150" s="235"/>
      <c r="L150" s="235"/>
      <c r="M150" s="236"/>
      <c r="N150" s="235"/>
      <c r="O150" s="237">
        <v>143667</v>
      </c>
      <c r="P150" s="238" t="s">
        <v>142</v>
      </c>
    </row>
    <row r="151" spans="1:18" x14ac:dyDescent="0.15">
      <c r="A151" s="241"/>
      <c r="B151" s="261"/>
      <c r="C151" s="261"/>
      <c r="D151" s="261"/>
      <c r="E151" s="231"/>
      <c r="F151" s="624"/>
      <c r="G151" s="624"/>
      <c r="H151" s="232"/>
      <c r="I151" s="233"/>
      <c r="J151" s="234"/>
      <c r="K151" s="235"/>
      <c r="L151" s="235"/>
      <c r="M151" s="236"/>
      <c r="N151" s="235"/>
      <c r="O151" s="237">
        <v>143553</v>
      </c>
      <c r="P151" s="238" t="s">
        <v>143</v>
      </c>
    </row>
    <row r="152" spans="1:18" hidden="1" x14ac:dyDescent="0.15">
      <c r="A152" s="243"/>
      <c r="B152" s="261"/>
      <c r="C152" s="261"/>
      <c r="D152" s="261"/>
      <c r="E152" s="231"/>
      <c r="F152" s="624"/>
      <c r="G152" s="624"/>
      <c r="H152" s="232"/>
      <c r="I152" s="233"/>
      <c r="J152" s="234"/>
      <c r="K152" s="235"/>
      <c r="L152" s="235"/>
      <c r="M152" s="236"/>
      <c r="N152" s="235"/>
      <c r="O152" s="237"/>
      <c r="P152" s="238"/>
    </row>
    <row r="153" spans="1:18" hidden="1" x14ac:dyDescent="0.15">
      <c r="A153" s="230"/>
      <c r="B153" s="261"/>
      <c r="C153" s="261"/>
      <c r="D153" s="261"/>
      <c r="E153" s="231"/>
      <c r="F153" s="624"/>
      <c r="G153" s="624"/>
      <c r="H153" s="232"/>
      <c r="I153" s="233"/>
      <c r="J153" s="234"/>
      <c r="K153" s="235"/>
      <c r="L153" s="235"/>
      <c r="M153" s="236"/>
      <c r="N153" s="235"/>
      <c r="O153" s="237"/>
      <c r="P153" s="237"/>
    </row>
    <row r="154" spans="1:18" x14ac:dyDescent="0.15">
      <c r="A154" s="241"/>
      <c r="B154" s="261"/>
      <c r="C154" s="261"/>
      <c r="D154" s="261"/>
      <c r="E154" s="231"/>
      <c r="F154" s="624"/>
      <c r="G154" s="624"/>
      <c r="H154" s="232"/>
      <c r="I154" s="233"/>
      <c r="J154" s="234"/>
      <c r="K154" s="235"/>
      <c r="L154" s="235"/>
      <c r="M154" s="236"/>
      <c r="N154" s="266">
        <f>+P144-P154</f>
        <v>0</v>
      </c>
      <c r="O154" s="228" t="s">
        <v>56</v>
      </c>
      <c r="P154" s="242">
        <f>SUM(O145:O151)</f>
        <v>736073.91200000001</v>
      </c>
      <c r="R154" s="259">
        <f>+R51+R42+R39+R15</f>
        <v>388585</v>
      </c>
    </row>
    <row r="155" spans="1:18" x14ac:dyDescent="0.15">
      <c r="A155" s="243"/>
      <c r="B155" s="625"/>
      <c r="C155" s="625"/>
      <c r="D155" s="625"/>
      <c r="E155" s="231"/>
      <c r="F155" s="624"/>
      <c r="G155" s="624"/>
      <c r="H155" s="232"/>
      <c r="I155" s="233"/>
      <c r="J155" s="234"/>
      <c r="K155" s="235"/>
      <c r="L155" s="235"/>
      <c r="M155" s="236"/>
      <c r="N155" s="235"/>
      <c r="O155" s="236"/>
      <c r="P155" s="265"/>
    </row>
    <row r="156" spans="1:18" x14ac:dyDescent="0.15">
      <c r="A156" s="243"/>
      <c r="B156" s="625"/>
      <c r="C156" s="625"/>
      <c r="D156" s="625"/>
      <c r="E156" s="231"/>
      <c r="F156" s="624"/>
      <c r="G156" s="624"/>
      <c r="H156" s="232"/>
      <c r="I156" s="233"/>
      <c r="J156" s="234"/>
      <c r="K156" s="235"/>
      <c r="L156" s="235"/>
      <c r="M156" s="236"/>
      <c r="N156" s="235"/>
      <c r="O156" s="245"/>
      <c r="P156" s="246"/>
    </row>
    <row r="157" spans="1:18" x14ac:dyDescent="0.15">
      <c r="A157" s="247"/>
      <c r="B157" s="248"/>
      <c r="C157" s="234"/>
      <c r="D157" s="243"/>
      <c r="E157" s="243"/>
      <c r="F157" s="247"/>
      <c r="G157" s="243"/>
      <c r="H157" s="234"/>
      <c r="I157" s="243"/>
      <c r="J157" s="234"/>
      <c r="K157" s="235"/>
      <c r="L157" s="235"/>
      <c r="M157" s="236"/>
      <c r="N157" s="235"/>
      <c r="O157" s="245"/>
      <c r="P157" s="246"/>
    </row>
    <row r="158" spans="1:18" x14ac:dyDescent="0.15">
      <c r="A158" s="249"/>
      <c r="B158" s="250"/>
      <c r="C158" s="186"/>
      <c r="D158" s="251"/>
      <c r="E158" s="251"/>
      <c r="F158" s="183"/>
      <c r="G158" s="251"/>
      <c r="H158" s="186"/>
      <c r="I158" s="251"/>
      <c r="J158" s="186"/>
      <c r="K158" s="252"/>
      <c r="L158" s="252"/>
      <c r="M158" s="253"/>
      <c r="N158" s="252"/>
      <c r="O158" s="236"/>
      <c r="P158" s="235"/>
    </row>
    <row r="159" spans="1:18" x14ac:dyDescent="0.15">
      <c r="A159" s="249"/>
      <c r="B159" s="250"/>
      <c r="C159" s="186"/>
      <c r="D159" s="251"/>
      <c r="E159" s="251"/>
      <c r="F159" s="183"/>
      <c r="G159" s="251"/>
      <c r="H159" s="186"/>
      <c r="I159" s="251"/>
      <c r="J159" s="253"/>
      <c r="K159" s="252"/>
      <c r="L159" s="252"/>
      <c r="M159" s="253"/>
      <c r="N159" s="252"/>
      <c r="P159" s="235"/>
    </row>
    <row r="160" spans="1:18" x14ac:dyDescent="0.15">
      <c r="A160" s="249"/>
      <c r="B160" s="250"/>
      <c r="C160" s="186"/>
      <c r="D160" s="251"/>
      <c r="E160" s="251"/>
      <c r="F160" s="183"/>
      <c r="G160" s="251"/>
      <c r="H160" s="186"/>
      <c r="I160" s="251"/>
      <c r="J160" s="253"/>
      <c r="K160" s="252"/>
      <c r="L160" s="254"/>
      <c r="M160" s="255"/>
      <c r="N160" s="254"/>
      <c r="O160" s="253"/>
      <c r="P160" s="235"/>
    </row>
    <row r="161" spans="1:16" x14ac:dyDescent="0.15">
      <c r="A161" s="181"/>
      <c r="B161" s="250"/>
      <c r="C161" s="186"/>
      <c r="D161" s="251"/>
      <c r="E161" s="251"/>
      <c r="F161" s="183"/>
      <c r="G161" s="251"/>
      <c r="H161" s="186"/>
      <c r="I161" s="251"/>
      <c r="J161" s="253"/>
      <c r="K161" s="252"/>
      <c r="L161" s="254"/>
      <c r="M161" s="255"/>
      <c r="N161" s="254"/>
      <c r="O161" s="256"/>
      <c r="P161" s="252"/>
    </row>
    <row r="162" spans="1:16" x14ac:dyDescent="0.15">
      <c r="A162" s="183"/>
      <c r="B162" s="250"/>
      <c r="C162" s="186"/>
      <c r="D162" s="251"/>
      <c r="E162" s="251"/>
      <c r="F162" s="183"/>
      <c r="G162" s="251"/>
      <c r="H162" s="186"/>
      <c r="I162" s="251"/>
      <c r="J162" s="253"/>
      <c r="K162" s="252"/>
      <c r="L162" s="254"/>
      <c r="M162" s="255"/>
      <c r="N162" s="257"/>
      <c r="O162" s="256"/>
      <c r="P162" s="252"/>
    </row>
    <row r="163" spans="1:16" x14ac:dyDescent="0.15">
      <c r="A163" s="252"/>
      <c r="B163" s="250"/>
      <c r="C163" s="186"/>
      <c r="D163" s="251"/>
      <c r="E163" s="251"/>
      <c r="F163" s="183"/>
      <c r="G163" s="251"/>
      <c r="H163" s="186"/>
      <c r="I163" s="251"/>
      <c r="J163" s="186"/>
      <c r="K163" s="252"/>
      <c r="L163" s="254"/>
      <c r="M163" s="255"/>
      <c r="N163" s="257"/>
      <c r="P163" s="255"/>
    </row>
    <row r="164" spans="1:16" x14ac:dyDescent="0.15">
      <c r="A164" s="235"/>
      <c r="B164" s="250"/>
      <c r="C164" s="186"/>
      <c r="D164" s="251"/>
      <c r="E164" s="251"/>
      <c r="F164" s="183"/>
      <c r="G164" s="251"/>
      <c r="H164" s="186"/>
      <c r="I164" s="251"/>
      <c r="J164" s="186"/>
      <c r="K164" s="183"/>
      <c r="N164" s="258"/>
    </row>
  </sheetData>
  <mergeCells count="21">
    <mergeCell ref="B156:D156"/>
    <mergeCell ref="F156:G156"/>
    <mergeCell ref="F148:G148"/>
    <mergeCell ref="F149:G149"/>
    <mergeCell ref="F152:G152"/>
    <mergeCell ref="F153:G153"/>
    <mergeCell ref="F154:G154"/>
    <mergeCell ref="B155:D155"/>
    <mergeCell ref="F155:G155"/>
    <mergeCell ref="F151:G151"/>
    <mergeCell ref="B145:D145"/>
    <mergeCell ref="F145:G145"/>
    <mergeCell ref="F146:G146"/>
    <mergeCell ref="F147:G147"/>
    <mergeCell ref="F150:G150"/>
    <mergeCell ref="J3:L3"/>
    <mergeCell ref="A4:C4"/>
    <mergeCell ref="D4:H4"/>
    <mergeCell ref="I4:N4"/>
    <mergeCell ref="J5:K5"/>
    <mergeCell ref="L5:N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R155"/>
  <sheetViews>
    <sheetView topLeftCell="G1" zoomScale="130" workbookViewId="0">
      <pane ySplit="6" topLeftCell="A7" activePane="bottomLeft" state="frozen"/>
      <selection pane="bottomLeft" activeCell="O7" sqref="O7"/>
    </sheetView>
  </sheetViews>
  <sheetFormatPr defaultColWidth="18.5703125" defaultRowHeight="11.25" x14ac:dyDescent="0.15"/>
  <cols>
    <col min="1" max="1" width="14.85546875" style="182" customWidth="1"/>
    <col min="2" max="2" width="10.140625" style="179" customWidth="1"/>
    <col min="3" max="3" width="9.140625" style="180" bestFit="1" customWidth="1"/>
    <col min="4" max="4" width="10.140625" style="181" bestFit="1" customWidth="1"/>
    <col min="5" max="5" width="10" style="181" bestFit="1" customWidth="1"/>
    <col min="6" max="6" width="11.85546875" style="182" bestFit="1" customWidth="1"/>
    <col min="7" max="7" width="10.140625" style="181" customWidth="1"/>
    <col min="8" max="8" width="11.85546875" style="180" bestFit="1" customWidth="1"/>
    <col min="9" max="9" width="10.140625" style="181" bestFit="1" customWidth="1"/>
    <col min="10" max="10" width="10.85546875" style="180" bestFit="1" customWidth="1"/>
    <col min="11" max="11" width="14.42578125" style="182" bestFit="1" customWidth="1"/>
    <col min="12" max="12" width="12.7109375" style="181" customWidth="1"/>
    <col min="13" max="13" width="9.140625" style="180" bestFit="1" customWidth="1"/>
    <col min="14" max="14" width="13.85546875" style="182" bestFit="1" customWidth="1"/>
    <col min="15" max="15" width="10.5703125" style="180" bestFit="1" customWidth="1"/>
    <col min="16" max="16" width="13.85546875" style="180" bestFit="1" customWidth="1"/>
    <col min="17" max="17" width="5" style="182" bestFit="1" customWidth="1"/>
    <col min="18" max="16384" width="18.5703125" style="182"/>
  </cols>
  <sheetData>
    <row r="1" spans="1:16" x14ac:dyDescent="0.15">
      <c r="A1" s="178" t="s">
        <v>111</v>
      </c>
      <c r="N1" s="183"/>
      <c r="P1" s="184"/>
    </row>
    <row r="2" spans="1:16" x14ac:dyDescent="0.15">
      <c r="A2" s="178" t="s">
        <v>112</v>
      </c>
      <c r="P2" s="185"/>
    </row>
    <row r="3" spans="1:16" x14ac:dyDescent="0.15">
      <c r="A3" s="178">
        <v>5420</v>
      </c>
      <c r="B3" s="179">
        <v>500063</v>
      </c>
      <c r="J3" s="616" t="s">
        <v>3</v>
      </c>
      <c r="K3" s="616"/>
      <c r="L3" s="616"/>
      <c r="O3" s="186"/>
      <c r="P3" s="186"/>
    </row>
    <row r="4" spans="1:16" x14ac:dyDescent="0.15">
      <c r="A4" s="617" t="s">
        <v>4</v>
      </c>
      <c r="B4" s="617"/>
      <c r="C4" s="617"/>
      <c r="D4" s="617" t="s">
        <v>5</v>
      </c>
      <c r="E4" s="617"/>
      <c r="F4" s="617"/>
      <c r="G4" s="617"/>
      <c r="H4" s="617"/>
      <c r="I4" s="617" t="s">
        <v>6</v>
      </c>
      <c r="J4" s="617"/>
      <c r="K4" s="617"/>
      <c r="L4" s="617"/>
      <c r="M4" s="617"/>
      <c r="N4" s="617"/>
      <c r="O4" s="187" t="s">
        <v>7</v>
      </c>
      <c r="P4" s="187" t="s">
        <v>7</v>
      </c>
    </row>
    <row r="5" spans="1:16" x14ac:dyDescent="0.15">
      <c r="A5" s="188" t="s">
        <v>8</v>
      </c>
      <c r="B5" s="188" t="s">
        <v>9</v>
      </c>
      <c r="C5" s="189" t="s">
        <v>10</v>
      </c>
      <c r="D5" s="188" t="s">
        <v>11</v>
      </c>
      <c r="E5" s="188" t="s">
        <v>12</v>
      </c>
      <c r="F5" s="188" t="s">
        <v>8</v>
      </c>
      <c r="G5" s="188" t="s">
        <v>13</v>
      </c>
      <c r="H5" s="189" t="s">
        <v>10</v>
      </c>
      <c r="I5" s="188" t="s">
        <v>14</v>
      </c>
      <c r="J5" s="617" t="s">
        <v>15</v>
      </c>
      <c r="K5" s="617"/>
      <c r="L5" s="617" t="s">
        <v>16</v>
      </c>
      <c r="M5" s="617"/>
      <c r="N5" s="617"/>
      <c r="O5" s="189" t="s">
        <v>17</v>
      </c>
      <c r="P5" s="189" t="s">
        <v>18</v>
      </c>
    </row>
    <row r="6" spans="1:16" x14ac:dyDescent="0.15">
      <c r="A6" s="190"/>
      <c r="B6" s="191"/>
      <c r="C6" s="192"/>
      <c r="D6" s="190"/>
      <c r="E6" s="190" t="s">
        <v>19</v>
      </c>
      <c r="F6" s="190"/>
      <c r="G6" s="190" t="s">
        <v>9</v>
      </c>
      <c r="H6" s="192"/>
      <c r="I6" s="190"/>
      <c r="J6" s="192" t="s">
        <v>10</v>
      </c>
      <c r="K6" s="190" t="s">
        <v>8</v>
      </c>
      <c r="L6" s="190" t="s">
        <v>20</v>
      </c>
      <c r="M6" s="192" t="s">
        <v>10</v>
      </c>
      <c r="N6" s="190" t="s">
        <v>8</v>
      </c>
      <c r="O6" s="192"/>
      <c r="P6" s="192"/>
    </row>
    <row r="7" spans="1:16" x14ac:dyDescent="0.15">
      <c r="A7" s="193" t="s">
        <v>59</v>
      </c>
      <c r="B7" s="194"/>
      <c r="C7" s="195">
        <f>132055+332</f>
        <v>132387</v>
      </c>
      <c r="D7" s="196"/>
      <c r="E7" s="197"/>
      <c r="F7" s="197"/>
      <c r="G7" s="197"/>
      <c r="H7" s="195"/>
      <c r="I7" s="196"/>
      <c r="J7" s="195"/>
      <c r="K7" s="197"/>
      <c r="L7" s="197"/>
      <c r="M7" s="195"/>
      <c r="N7" s="197"/>
      <c r="O7" s="195">
        <f>C7+H10+H15</f>
        <v>132387</v>
      </c>
      <c r="P7" s="195">
        <f>C7+C8+C9+C10+C12+C13</f>
        <v>779174</v>
      </c>
    </row>
    <row r="8" spans="1:16" x14ac:dyDescent="0.15">
      <c r="A8" s="193" t="s">
        <v>63</v>
      </c>
      <c r="B8" s="193" t="s">
        <v>27</v>
      </c>
      <c r="C8" s="199">
        <v>71945</v>
      </c>
      <c r="D8" s="200"/>
      <c r="E8" s="193"/>
      <c r="F8" s="193"/>
      <c r="G8" s="201"/>
      <c r="H8" s="199"/>
      <c r="I8" s="200"/>
      <c r="J8" s="199"/>
      <c r="K8" s="193"/>
      <c r="L8" s="202"/>
      <c r="M8" s="199"/>
      <c r="N8" s="193"/>
      <c r="O8" s="199">
        <f>+O7-J8-M8</f>
        <v>132387</v>
      </c>
      <c r="P8" s="199">
        <f t="shared" ref="P8" si="0">P7+H8-J8-M8</f>
        <v>779174</v>
      </c>
    </row>
    <row r="9" spans="1:16" x14ac:dyDescent="0.15">
      <c r="A9" s="193" t="s">
        <v>64</v>
      </c>
      <c r="B9" s="193" t="s">
        <v>46</v>
      </c>
      <c r="C9" s="199">
        <v>143701</v>
      </c>
      <c r="D9" s="193"/>
      <c r="E9" s="193"/>
      <c r="F9" s="193"/>
      <c r="G9" s="193"/>
      <c r="H9" s="199"/>
      <c r="I9" s="193"/>
      <c r="J9" s="199"/>
      <c r="K9" s="193"/>
      <c r="L9" s="193"/>
      <c r="M9" s="199"/>
      <c r="N9" s="193"/>
      <c r="O9" s="199">
        <f t="shared" ref="O9:O75" si="1">+O8-J9-M9</f>
        <v>132387</v>
      </c>
      <c r="P9" s="199">
        <f t="shared" ref="P9:P75" si="2">P8+H9-J9-M9</f>
        <v>779174</v>
      </c>
    </row>
    <row r="10" spans="1:16" x14ac:dyDescent="0.15">
      <c r="A10" s="193" t="s">
        <v>65</v>
      </c>
      <c r="B10" s="193" t="s">
        <v>47</v>
      </c>
      <c r="C10" s="199">
        <v>431141</v>
      </c>
      <c r="D10" s="200"/>
      <c r="E10" s="193"/>
      <c r="F10" s="203"/>
      <c r="G10" s="193"/>
      <c r="H10" s="199"/>
      <c r="I10" s="204"/>
      <c r="J10" s="199"/>
      <c r="K10" s="205"/>
      <c r="L10" s="193"/>
      <c r="M10" s="199"/>
      <c r="N10" s="205"/>
      <c r="O10" s="199">
        <f t="shared" si="1"/>
        <v>132387</v>
      </c>
      <c r="P10" s="199">
        <f t="shared" si="2"/>
        <v>779174</v>
      </c>
    </row>
    <row r="11" spans="1:16" x14ac:dyDescent="0.15">
      <c r="A11" s="193"/>
      <c r="B11" s="198"/>
      <c r="C11" s="199"/>
      <c r="D11" s="200"/>
      <c r="E11" s="193"/>
      <c r="F11" s="203"/>
      <c r="G11" s="193"/>
      <c r="H11" s="199"/>
      <c r="I11" s="200" t="s">
        <v>70</v>
      </c>
      <c r="J11" s="199">
        <v>5054</v>
      </c>
      <c r="K11" s="205" t="s">
        <v>59</v>
      </c>
      <c r="L11" s="193"/>
      <c r="M11" s="199"/>
      <c r="N11" s="205"/>
      <c r="O11" s="199">
        <f t="shared" si="1"/>
        <v>127333</v>
      </c>
      <c r="P11" s="199">
        <f t="shared" si="2"/>
        <v>774120</v>
      </c>
    </row>
    <row r="12" spans="1:16" x14ac:dyDescent="0.15">
      <c r="A12" s="193"/>
      <c r="B12" s="198"/>
      <c r="C12" s="199"/>
      <c r="D12" s="204"/>
      <c r="E12" s="193"/>
      <c r="F12" s="206"/>
      <c r="G12" s="198"/>
      <c r="H12" s="199"/>
      <c r="I12" s="204" t="s">
        <v>71</v>
      </c>
      <c r="J12" s="199">
        <v>7816</v>
      </c>
      <c r="K12" s="207" t="s">
        <v>59</v>
      </c>
      <c r="L12" s="193"/>
      <c r="M12" s="199"/>
      <c r="N12" s="205"/>
      <c r="O12" s="199">
        <f t="shared" si="1"/>
        <v>119517</v>
      </c>
      <c r="P12" s="199">
        <f t="shared" si="2"/>
        <v>766304</v>
      </c>
    </row>
    <row r="13" spans="1:16" x14ac:dyDescent="0.15">
      <c r="A13" s="193"/>
      <c r="B13" s="198"/>
      <c r="C13" s="199"/>
      <c r="D13" s="204"/>
      <c r="E13" s="193"/>
      <c r="F13" s="205"/>
      <c r="G13" s="198"/>
      <c r="H13" s="199"/>
      <c r="I13" s="204" t="s">
        <v>72</v>
      </c>
      <c r="J13" s="199">
        <v>7595</v>
      </c>
      <c r="K13" s="205" t="s">
        <v>59</v>
      </c>
      <c r="L13" s="193"/>
      <c r="M13" s="199"/>
      <c r="N13" s="207"/>
      <c r="O13" s="199">
        <f t="shared" si="1"/>
        <v>111922</v>
      </c>
      <c r="P13" s="199">
        <f t="shared" si="2"/>
        <v>758709</v>
      </c>
    </row>
    <row r="14" spans="1:16" x14ac:dyDescent="0.15">
      <c r="A14" s="193"/>
      <c r="B14" s="198"/>
      <c r="C14" s="199"/>
      <c r="D14" s="204"/>
      <c r="E14" s="203"/>
      <c r="F14" s="205"/>
      <c r="G14" s="198"/>
      <c r="H14" s="199"/>
      <c r="I14" s="204" t="s">
        <v>73</v>
      </c>
      <c r="J14" s="199">
        <v>2205</v>
      </c>
      <c r="K14" s="205" t="s">
        <v>59</v>
      </c>
      <c r="L14" s="193"/>
      <c r="M14" s="199"/>
      <c r="N14" s="207"/>
      <c r="O14" s="199">
        <f t="shared" si="1"/>
        <v>109717</v>
      </c>
      <c r="P14" s="199">
        <f t="shared" si="2"/>
        <v>756504</v>
      </c>
    </row>
    <row r="15" spans="1:16" x14ac:dyDescent="0.15">
      <c r="A15" s="193"/>
      <c r="B15" s="198"/>
      <c r="C15" s="199"/>
      <c r="D15" s="200"/>
      <c r="E15" s="193"/>
      <c r="F15" s="203"/>
      <c r="G15" s="193"/>
      <c r="H15" s="199"/>
      <c r="I15" s="204" t="s">
        <v>74</v>
      </c>
      <c r="J15" s="199">
        <v>8696</v>
      </c>
      <c r="K15" s="205" t="s">
        <v>59</v>
      </c>
      <c r="L15" s="193"/>
      <c r="M15" s="199"/>
      <c r="N15" s="207"/>
      <c r="O15" s="199">
        <f t="shared" si="1"/>
        <v>101021</v>
      </c>
      <c r="P15" s="199">
        <f t="shared" si="2"/>
        <v>747808</v>
      </c>
    </row>
    <row r="16" spans="1:16" x14ac:dyDescent="0.15">
      <c r="A16" s="193"/>
      <c r="B16" s="198"/>
      <c r="C16" s="199"/>
      <c r="D16" s="200"/>
      <c r="E16" s="193"/>
      <c r="F16" s="205"/>
      <c r="G16" s="198"/>
      <c r="H16" s="199"/>
      <c r="I16" s="204" t="s">
        <v>75</v>
      </c>
      <c r="J16" s="199">
        <v>6255</v>
      </c>
      <c r="K16" s="205" t="s">
        <v>59</v>
      </c>
      <c r="L16" s="193"/>
      <c r="M16" s="199"/>
      <c r="N16" s="205"/>
      <c r="O16" s="199">
        <f t="shared" si="1"/>
        <v>94766</v>
      </c>
      <c r="P16" s="199">
        <f t="shared" si="2"/>
        <v>741553</v>
      </c>
    </row>
    <row r="17" spans="1:16" x14ac:dyDescent="0.15">
      <c r="A17" s="193"/>
      <c r="B17" s="198"/>
      <c r="C17" s="199"/>
      <c r="D17" s="200"/>
      <c r="E17" s="193"/>
      <c r="F17" s="205"/>
      <c r="G17" s="198"/>
      <c r="H17" s="199"/>
      <c r="I17" s="200" t="s">
        <v>76</v>
      </c>
      <c r="J17" s="199">
        <v>5561</v>
      </c>
      <c r="K17" s="205" t="s">
        <v>59</v>
      </c>
      <c r="L17" s="193"/>
      <c r="M17" s="199"/>
      <c r="N17" s="205"/>
      <c r="O17" s="199">
        <f t="shared" si="1"/>
        <v>89205</v>
      </c>
      <c r="P17" s="199">
        <f t="shared" si="2"/>
        <v>735992</v>
      </c>
    </row>
    <row r="18" spans="1:16" x14ac:dyDescent="0.15">
      <c r="A18" s="193"/>
      <c r="B18" s="198"/>
      <c r="C18" s="199"/>
      <c r="D18" s="200"/>
      <c r="E18" s="193"/>
      <c r="F18" s="205"/>
      <c r="G18" s="198"/>
      <c r="H18" s="199"/>
      <c r="I18" s="200" t="s">
        <v>99</v>
      </c>
      <c r="J18" s="199">
        <v>9280</v>
      </c>
      <c r="K18" s="205" t="s">
        <v>59</v>
      </c>
      <c r="L18" s="193"/>
      <c r="M18" s="199"/>
      <c r="N18" s="205"/>
      <c r="O18" s="199">
        <f t="shared" si="1"/>
        <v>79925</v>
      </c>
      <c r="P18" s="199">
        <f t="shared" si="2"/>
        <v>726712</v>
      </c>
    </row>
    <row r="19" spans="1:16" x14ac:dyDescent="0.15">
      <c r="A19" s="193"/>
      <c r="B19" s="208"/>
      <c r="C19" s="199"/>
      <c r="D19" s="204"/>
      <c r="E19" s="193"/>
      <c r="F19" s="209"/>
      <c r="G19" s="198"/>
      <c r="H19" s="199"/>
      <c r="I19" s="204" t="s">
        <v>77</v>
      </c>
      <c r="J19" s="199">
        <v>3218</v>
      </c>
      <c r="K19" s="207" t="s">
        <v>59</v>
      </c>
      <c r="L19" s="193"/>
      <c r="M19" s="199"/>
      <c r="N19" s="207"/>
      <c r="O19" s="199">
        <f t="shared" si="1"/>
        <v>76707</v>
      </c>
      <c r="P19" s="199">
        <f t="shared" si="2"/>
        <v>723494</v>
      </c>
    </row>
    <row r="20" spans="1:16" x14ac:dyDescent="0.15">
      <c r="A20" s="193"/>
      <c r="B20" s="210"/>
      <c r="C20" s="199"/>
      <c r="D20" s="204"/>
      <c r="E20" s="203"/>
      <c r="F20" s="193"/>
      <c r="G20" s="210"/>
      <c r="H20" s="199"/>
      <c r="I20" s="204" t="s">
        <v>78</v>
      </c>
      <c r="J20" s="199">
        <v>7258</v>
      </c>
      <c r="K20" s="205" t="s">
        <v>59</v>
      </c>
      <c r="L20" s="193"/>
      <c r="M20" s="199"/>
      <c r="N20" s="207"/>
      <c r="O20" s="199">
        <f t="shared" si="1"/>
        <v>69449</v>
      </c>
      <c r="P20" s="199">
        <f t="shared" si="2"/>
        <v>716236</v>
      </c>
    </row>
    <row r="21" spans="1:16" x14ac:dyDescent="0.15">
      <c r="A21" s="211"/>
      <c r="B21" s="211"/>
      <c r="C21" s="199"/>
      <c r="D21" s="204"/>
      <c r="E21" s="193"/>
      <c r="F21" s="212"/>
      <c r="G21" s="213"/>
      <c r="H21" s="199"/>
      <c r="I21" s="204" t="s">
        <v>79</v>
      </c>
      <c r="J21" s="199">
        <v>1984</v>
      </c>
      <c r="K21" s="193" t="s">
        <v>59</v>
      </c>
      <c r="L21" s="193"/>
      <c r="M21" s="199"/>
      <c r="N21" s="205"/>
      <c r="O21" s="199">
        <f t="shared" si="1"/>
        <v>67465</v>
      </c>
      <c r="P21" s="199">
        <f t="shared" si="2"/>
        <v>714252</v>
      </c>
    </row>
    <row r="22" spans="1:16" x14ac:dyDescent="0.15">
      <c r="A22" s="205"/>
      <c r="B22" s="208"/>
      <c r="C22" s="199"/>
      <c r="D22" s="200"/>
      <c r="E22" s="193"/>
      <c r="F22" s="203"/>
      <c r="G22" s="198"/>
      <c r="H22" s="199"/>
      <c r="I22" s="204" t="s">
        <v>80</v>
      </c>
      <c r="J22" s="199">
        <v>12074</v>
      </c>
      <c r="K22" s="207" t="s">
        <v>59</v>
      </c>
      <c r="L22" s="193"/>
      <c r="M22" s="199"/>
      <c r="N22" s="207"/>
      <c r="O22" s="199">
        <f t="shared" si="1"/>
        <v>55391</v>
      </c>
      <c r="P22" s="199">
        <f t="shared" si="2"/>
        <v>702178</v>
      </c>
    </row>
    <row r="23" spans="1:16" x14ac:dyDescent="0.15">
      <c r="A23" s="205"/>
      <c r="B23" s="208"/>
      <c r="C23" s="199"/>
      <c r="D23" s="204"/>
      <c r="E23" s="193"/>
      <c r="F23" s="193"/>
      <c r="G23" s="198"/>
      <c r="H23" s="199"/>
      <c r="I23" s="204" t="s">
        <v>81</v>
      </c>
      <c r="J23" s="199">
        <v>4541</v>
      </c>
      <c r="K23" s="207" t="s">
        <v>59</v>
      </c>
      <c r="L23" s="193"/>
      <c r="M23" s="199"/>
      <c r="N23" s="207"/>
      <c r="O23" s="199">
        <f t="shared" si="1"/>
        <v>50850</v>
      </c>
      <c r="P23" s="199">
        <f t="shared" si="2"/>
        <v>697637</v>
      </c>
    </row>
    <row r="24" spans="1:16" x14ac:dyDescent="0.15">
      <c r="A24" s="205"/>
      <c r="B24" s="208"/>
      <c r="C24" s="199"/>
      <c r="D24" s="204"/>
      <c r="E24" s="193"/>
      <c r="F24" s="193"/>
      <c r="G24" s="198"/>
      <c r="H24" s="199"/>
      <c r="I24" s="200" t="s">
        <v>82</v>
      </c>
      <c r="J24" s="199">
        <v>5174</v>
      </c>
      <c r="K24" s="207" t="s">
        <v>59</v>
      </c>
      <c r="L24" s="193"/>
      <c r="M24" s="199"/>
      <c r="N24" s="207"/>
      <c r="O24" s="199">
        <f t="shared" si="1"/>
        <v>45676</v>
      </c>
      <c r="P24" s="199">
        <f t="shared" si="2"/>
        <v>692463</v>
      </c>
    </row>
    <row r="25" spans="1:16" x14ac:dyDescent="0.15">
      <c r="A25" s="205"/>
      <c r="B25" s="208"/>
      <c r="C25" s="199"/>
      <c r="D25" s="204"/>
      <c r="E25" s="193"/>
      <c r="F25" s="193"/>
      <c r="G25" s="198"/>
      <c r="H25" s="199"/>
      <c r="I25" s="204" t="s">
        <v>83</v>
      </c>
      <c r="J25" s="199">
        <v>6078</v>
      </c>
      <c r="K25" s="207" t="s">
        <v>59</v>
      </c>
      <c r="L25" s="193"/>
      <c r="M25" s="199"/>
      <c r="N25" s="207"/>
      <c r="O25" s="199">
        <f t="shared" si="1"/>
        <v>39598</v>
      </c>
      <c r="P25" s="199">
        <f t="shared" si="2"/>
        <v>686385</v>
      </c>
    </row>
    <row r="26" spans="1:16" x14ac:dyDescent="0.15">
      <c r="A26" s="193"/>
      <c r="B26" s="193"/>
      <c r="C26" s="199"/>
      <c r="D26" s="204"/>
      <c r="E26" s="193"/>
      <c r="F26" s="203"/>
      <c r="G26" s="198"/>
      <c r="H26" s="199"/>
      <c r="I26" s="204" t="s">
        <v>84</v>
      </c>
      <c r="J26" s="199">
        <v>12213</v>
      </c>
      <c r="K26" s="207" t="s">
        <v>59</v>
      </c>
      <c r="L26" s="193"/>
      <c r="M26" s="199"/>
      <c r="N26" s="207"/>
      <c r="O26" s="199">
        <f t="shared" si="1"/>
        <v>27385</v>
      </c>
      <c r="P26" s="199">
        <f t="shared" si="2"/>
        <v>674172</v>
      </c>
    </row>
    <row r="27" spans="1:16" x14ac:dyDescent="0.15">
      <c r="A27" s="193"/>
      <c r="B27" s="193"/>
      <c r="C27" s="199"/>
      <c r="D27" s="200" t="s">
        <v>85</v>
      </c>
      <c r="E27" s="193" t="s">
        <v>102</v>
      </c>
      <c r="F27" s="193" t="s">
        <v>103</v>
      </c>
      <c r="G27" s="210"/>
      <c r="H27" s="199">
        <v>71885</v>
      </c>
      <c r="I27" s="204" t="s">
        <v>85</v>
      </c>
      <c r="J27" s="199">
        <v>11415.019</v>
      </c>
      <c r="K27" s="193" t="s">
        <v>59</v>
      </c>
      <c r="L27" s="193"/>
      <c r="M27" s="199"/>
      <c r="N27" s="207"/>
      <c r="O27" s="199">
        <f t="shared" si="1"/>
        <v>15969.981</v>
      </c>
      <c r="P27" s="199">
        <f t="shared" si="2"/>
        <v>734641.98100000003</v>
      </c>
    </row>
    <row r="28" spans="1:16" x14ac:dyDescent="0.15">
      <c r="A28" s="193"/>
      <c r="B28" s="193"/>
      <c r="C28" s="199"/>
      <c r="D28" s="204"/>
      <c r="E28" s="203"/>
      <c r="F28" s="193"/>
      <c r="G28" s="210"/>
      <c r="H28" s="199"/>
      <c r="I28" s="204" t="s">
        <v>100</v>
      </c>
      <c r="J28" s="199">
        <v>2641</v>
      </c>
      <c r="K28" s="193" t="s">
        <v>59</v>
      </c>
      <c r="L28" s="193"/>
      <c r="M28" s="199"/>
      <c r="N28" s="193"/>
      <c r="O28" s="199">
        <f t="shared" si="1"/>
        <v>13328.981</v>
      </c>
      <c r="P28" s="199">
        <f t="shared" si="2"/>
        <v>732000.98100000003</v>
      </c>
    </row>
    <row r="29" spans="1:16" x14ac:dyDescent="0.15">
      <c r="A29" s="193"/>
      <c r="B29" s="193"/>
      <c r="C29" s="199"/>
      <c r="D29" s="204"/>
      <c r="E29" s="193"/>
      <c r="F29" s="193"/>
      <c r="G29" s="210"/>
      <c r="H29" s="199"/>
      <c r="I29" s="204" t="s">
        <v>86</v>
      </c>
      <c r="J29" s="199">
        <v>7106</v>
      </c>
      <c r="K29" s="193" t="s">
        <v>59</v>
      </c>
      <c r="L29" s="193"/>
      <c r="M29" s="199"/>
      <c r="N29" s="193"/>
      <c r="O29" s="199">
        <f t="shared" si="1"/>
        <v>6222.9809999999998</v>
      </c>
      <c r="P29" s="199">
        <f t="shared" si="2"/>
        <v>724894.98100000003</v>
      </c>
    </row>
    <row r="30" spans="1:16" x14ac:dyDescent="0.15">
      <c r="A30" s="193"/>
      <c r="B30" s="193"/>
      <c r="C30" s="199"/>
      <c r="D30" s="200"/>
      <c r="E30" s="193"/>
      <c r="F30" s="193"/>
      <c r="G30" s="210"/>
      <c r="H30" s="199"/>
      <c r="I30" s="204" t="s">
        <v>87</v>
      </c>
      <c r="J30" s="199">
        <v>6223</v>
      </c>
      <c r="K30" s="193" t="s">
        <v>59</v>
      </c>
      <c r="L30" s="193"/>
      <c r="M30" s="199"/>
      <c r="N30" s="193"/>
      <c r="O30" s="199">
        <f t="shared" ref="O30" si="3">+O29-J30-M30</f>
        <v>-1.9000000000232831E-2</v>
      </c>
      <c r="P30" s="199">
        <f t="shared" ref="P30" si="4">P29+H30-J30-M30</f>
        <v>718671.98100000003</v>
      </c>
    </row>
    <row r="31" spans="1:16" x14ac:dyDescent="0.15">
      <c r="A31" s="193"/>
      <c r="B31" s="193"/>
      <c r="C31" s="199"/>
      <c r="D31" s="200"/>
      <c r="E31" s="193"/>
      <c r="F31" s="193"/>
      <c r="G31" s="210"/>
      <c r="H31" s="199"/>
      <c r="I31" s="200" t="s">
        <v>87</v>
      </c>
      <c r="J31" s="199">
        <v>1761</v>
      </c>
      <c r="K31" s="193" t="s">
        <v>63</v>
      </c>
      <c r="L31" s="193"/>
      <c r="M31" s="199"/>
      <c r="N31" s="193"/>
      <c r="O31" s="199">
        <f>C8+O30-J31-M31</f>
        <v>70183.981</v>
      </c>
      <c r="P31" s="199">
        <f t="shared" ref="P31:P60" si="5">P30+H31-J31-M31</f>
        <v>716910.98100000003</v>
      </c>
    </row>
    <row r="32" spans="1:16" x14ac:dyDescent="0.15">
      <c r="A32" s="193"/>
      <c r="B32" s="193"/>
      <c r="C32" s="199"/>
      <c r="D32" s="200" t="s">
        <v>88</v>
      </c>
      <c r="E32" s="193" t="s">
        <v>102</v>
      </c>
      <c r="F32" s="193" t="s">
        <v>104</v>
      </c>
      <c r="G32" s="210"/>
      <c r="H32" s="199">
        <v>143930</v>
      </c>
      <c r="I32" s="204" t="s">
        <v>88</v>
      </c>
      <c r="J32" s="199">
        <v>5319</v>
      </c>
      <c r="K32" s="207" t="s">
        <v>63</v>
      </c>
      <c r="L32" s="193"/>
      <c r="M32" s="199"/>
      <c r="N32" s="207"/>
      <c r="O32" s="199">
        <f t="shared" ref="O32:O60" si="6">+O31-J32-M32</f>
        <v>64864.981</v>
      </c>
      <c r="P32" s="199">
        <f t="shared" si="5"/>
        <v>855521.98100000003</v>
      </c>
    </row>
    <row r="33" spans="1:18" x14ac:dyDescent="0.15">
      <c r="A33" s="193"/>
      <c r="B33" s="193"/>
      <c r="C33" s="199"/>
      <c r="D33" s="204"/>
      <c r="E33" s="193"/>
      <c r="F33" s="193"/>
      <c r="G33" s="210"/>
      <c r="H33" s="199"/>
      <c r="I33" s="204" t="s">
        <v>89</v>
      </c>
      <c r="J33" s="199">
        <v>5911</v>
      </c>
      <c r="K33" s="193" t="s">
        <v>63</v>
      </c>
      <c r="L33" s="193"/>
      <c r="M33" s="199"/>
      <c r="N33" s="193"/>
      <c r="O33" s="199">
        <f t="shared" si="6"/>
        <v>58953.981</v>
      </c>
      <c r="P33" s="199">
        <f t="shared" si="5"/>
        <v>849610.98100000003</v>
      </c>
    </row>
    <row r="34" spans="1:18" x14ac:dyDescent="0.15">
      <c r="A34" s="193"/>
      <c r="B34" s="193"/>
      <c r="C34" s="199"/>
      <c r="D34" s="204"/>
      <c r="E34" s="193"/>
      <c r="F34" s="193"/>
      <c r="G34" s="210"/>
      <c r="H34" s="199"/>
      <c r="I34" s="200" t="s">
        <v>90</v>
      </c>
      <c r="J34" s="199">
        <v>10607</v>
      </c>
      <c r="K34" s="193" t="s">
        <v>63</v>
      </c>
      <c r="L34" s="193"/>
      <c r="M34" s="199"/>
      <c r="N34" s="193"/>
      <c r="O34" s="199">
        <f t="shared" si="6"/>
        <v>48346.981</v>
      </c>
      <c r="P34" s="199">
        <f t="shared" si="5"/>
        <v>839003.98100000003</v>
      </c>
    </row>
    <row r="35" spans="1:18" x14ac:dyDescent="0.15">
      <c r="A35" s="193"/>
      <c r="B35" s="193"/>
      <c r="C35" s="199"/>
      <c r="D35" s="204"/>
      <c r="E35" s="193"/>
      <c r="F35" s="193"/>
      <c r="G35" s="210"/>
      <c r="H35" s="199"/>
      <c r="I35" s="204" t="s">
        <v>101</v>
      </c>
      <c r="J35" s="199">
        <v>6268.0339999999997</v>
      </c>
      <c r="K35" s="193" t="s">
        <v>63</v>
      </c>
      <c r="L35" s="193" t="s">
        <v>110</v>
      </c>
      <c r="M35" s="199">
        <v>35101</v>
      </c>
      <c r="N35" s="193" t="s">
        <v>63</v>
      </c>
      <c r="O35" s="199">
        <f t="shared" si="6"/>
        <v>6977.9470000000001</v>
      </c>
      <c r="P35" s="199">
        <f t="shared" si="5"/>
        <v>797634.94700000004</v>
      </c>
    </row>
    <row r="36" spans="1:18" x14ac:dyDescent="0.15">
      <c r="A36" s="193"/>
      <c r="B36" s="193"/>
      <c r="C36" s="199"/>
      <c r="D36" s="200"/>
      <c r="E36" s="193"/>
      <c r="F36" s="193"/>
      <c r="G36" s="210"/>
      <c r="H36" s="199"/>
      <c r="I36" s="204" t="s">
        <v>91</v>
      </c>
      <c r="J36" s="199">
        <v>4853</v>
      </c>
      <c r="K36" s="193" t="s">
        <v>63</v>
      </c>
      <c r="L36" s="193"/>
      <c r="M36" s="199"/>
      <c r="N36" s="207"/>
      <c r="O36" s="199">
        <f t="shared" si="6"/>
        <v>2124.9470000000001</v>
      </c>
      <c r="P36" s="199">
        <f t="shared" si="5"/>
        <v>792781.94700000004</v>
      </c>
    </row>
    <row r="37" spans="1:18" x14ac:dyDescent="0.15">
      <c r="A37" s="193"/>
      <c r="B37" s="193"/>
      <c r="C37" s="199"/>
      <c r="D37" s="204"/>
      <c r="E37" s="193"/>
      <c r="F37" s="203"/>
      <c r="G37" s="210"/>
      <c r="H37" s="199"/>
      <c r="I37" s="204" t="s">
        <v>92</v>
      </c>
      <c r="J37" s="199">
        <v>2125</v>
      </c>
      <c r="K37" s="193" t="s">
        <v>63</v>
      </c>
      <c r="L37" s="193"/>
      <c r="M37" s="199"/>
      <c r="N37" s="193"/>
      <c r="O37" s="199">
        <f t="shared" si="6"/>
        <v>-5.2999999999883585E-2</v>
      </c>
      <c r="P37" s="199">
        <f t="shared" si="5"/>
        <v>790656.94700000004</v>
      </c>
    </row>
    <row r="38" spans="1:18" x14ac:dyDescent="0.15">
      <c r="A38" s="193"/>
      <c r="B38" s="193"/>
      <c r="C38" s="199"/>
      <c r="D38" s="204"/>
      <c r="E38" s="193"/>
      <c r="F38" s="203"/>
      <c r="G38" s="210"/>
      <c r="H38" s="199"/>
      <c r="I38" s="200" t="s">
        <v>107</v>
      </c>
      <c r="J38" s="199">
        <v>8633</v>
      </c>
      <c r="K38" s="193" t="s">
        <v>64</v>
      </c>
      <c r="L38" s="193"/>
      <c r="M38" s="199"/>
      <c r="N38" s="193"/>
      <c r="O38" s="199">
        <f>C9+O37-J38-M38</f>
        <v>135067.94699999999</v>
      </c>
      <c r="P38" s="199">
        <f t="shared" ref="P38:P39" si="7">P37+H38-J38-M38</f>
        <v>782023.94700000004</v>
      </c>
      <c r="R38" s="259"/>
    </row>
    <row r="39" spans="1:18" x14ac:dyDescent="0.15">
      <c r="A39" s="193"/>
      <c r="B39" s="193"/>
      <c r="C39" s="199"/>
      <c r="D39" s="204"/>
      <c r="E39" s="193"/>
      <c r="F39" s="203"/>
      <c r="G39" s="210"/>
      <c r="H39" s="199"/>
      <c r="I39" s="200" t="s">
        <v>93</v>
      </c>
      <c r="J39" s="199">
        <v>6559.0199999999968</v>
      </c>
      <c r="K39" s="193" t="s">
        <v>64</v>
      </c>
      <c r="L39" s="193" t="s">
        <v>110</v>
      </c>
      <c r="M39" s="199">
        <v>35806</v>
      </c>
      <c r="N39" s="193" t="s">
        <v>64</v>
      </c>
      <c r="O39" s="199">
        <f t="shared" ref="O39" si="8">+O38-J39-M39</f>
        <v>92702.926999999996</v>
      </c>
      <c r="P39" s="199">
        <f t="shared" si="7"/>
        <v>739658.92700000003</v>
      </c>
      <c r="R39" s="259"/>
    </row>
    <row r="40" spans="1:18" s="214" customFormat="1" x14ac:dyDescent="0.15">
      <c r="A40" s="193"/>
      <c r="B40" s="193"/>
      <c r="C40" s="199"/>
      <c r="D40" s="204"/>
      <c r="E40" s="193"/>
      <c r="F40" s="193"/>
      <c r="G40" s="210"/>
      <c r="H40" s="199"/>
      <c r="I40" s="204" t="s">
        <v>93</v>
      </c>
      <c r="J40" s="199"/>
      <c r="K40" s="193" t="s">
        <v>64</v>
      </c>
      <c r="L40" s="193" t="s">
        <v>110</v>
      </c>
      <c r="M40" s="199">
        <v>442</v>
      </c>
      <c r="N40" s="193" t="s">
        <v>64</v>
      </c>
      <c r="O40" s="199">
        <f t="shared" si="6"/>
        <v>92260.926999999996</v>
      </c>
      <c r="P40" s="199">
        <f t="shared" si="5"/>
        <v>739216.92700000003</v>
      </c>
    </row>
    <row r="41" spans="1:18" s="214" customFormat="1" x14ac:dyDescent="0.15">
      <c r="A41" s="193"/>
      <c r="B41" s="193"/>
      <c r="C41" s="199"/>
      <c r="D41" s="204"/>
      <c r="E41" s="193"/>
      <c r="F41" s="193"/>
      <c r="G41" s="210"/>
      <c r="H41" s="199"/>
      <c r="I41" s="204" t="s">
        <v>94</v>
      </c>
      <c r="J41" s="199">
        <v>4565</v>
      </c>
      <c r="K41" s="193" t="s">
        <v>64</v>
      </c>
      <c r="L41" s="193"/>
      <c r="M41" s="199"/>
      <c r="N41" s="193"/>
      <c r="O41" s="199">
        <f t="shared" si="6"/>
        <v>87695.926999999996</v>
      </c>
      <c r="P41" s="199">
        <f t="shared" si="5"/>
        <v>734651.92700000003</v>
      </c>
      <c r="R41" s="260"/>
    </row>
    <row r="42" spans="1:18" s="214" customFormat="1" x14ac:dyDescent="0.15">
      <c r="A42" s="193"/>
      <c r="B42" s="198"/>
      <c r="C42" s="199"/>
      <c r="D42" s="200" t="s">
        <v>95</v>
      </c>
      <c r="E42" s="203" t="s">
        <v>102</v>
      </c>
      <c r="F42" s="203" t="s">
        <v>105</v>
      </c>
      <c r="G42" s="198"/>
      <c r="H42" s="199">
        <v>107771</v>
      </c>
      <c r="I42" s="204" t="s">
        <v>95</v>
      </c>
      <c r="J42" s="199">
        <v>8901</v>
      </c>
      <c r="K42" s="193" t="s">
        <v>64</v>
      </c>
      <c r="L42" s="193" t="s">
        <v>110</v>
      </c>
      <c r="M42" s="199">
        <v>5394</v>
      </c>
      <c r="N42" s="193" t="s">
        <v>64</v>
      </c>
      <c r="O42" s="199">
        <f t="shared" si="6"/>
        <v>73400.926999999996</v>
      </c>
      <c r="P42" s="199">
        <f t="shared" si="5"/>
        <v>828127.92700000003</v>
      </c>
    </row>
    <row r="43" spans="1:18" s="214" customFormat="1" x14ac:dyDescent="0.15">
      <c r="A43" s="193"/>
      <c r="B43" s="198"/>
      <c r="C43" s="199"/>
      <c r="D43" s="200" t="s">
        <v>96</v>
      </c>
      <c r="E43" s="193" t="s">
        <v>102</v>
      </c>
      <c r="F43" s="205" t="s">
        <v>106</v>
      </c>
      <c r="G43" s="198"/>
      <c r="H43" s="199">
        <v>35934</v>
      </c>
      <c r="I43" s="204" t="s">
        <v>96</v>
      </c>
      <c r="J43" s="199">
        <v>6917</v>
      </c>
      <c r="K43" s="193" t="s">
        <v>64</v>
      </c>
      <c r="L43" s="193"/>
      <c r="M43" s="199"/>
      <c r="N43" s="193"/>
      <c r="O43" s="199">
        <f t="shared" si="6"/>
        <v>66483.926999999996</v>
      </c>
      <c r="P43" s="199">
        <f t="shared" si="5"/>
        <v>857144.92700000003</v>
      </c>
    </row>
    <row r="44" spans="1:18" s="214" customFormat="1" x14ac:dyDescent="0.15">
      <c r="A44" s="193"/>
      <c r="B44" s="198"/>
      <c r="C44" s="199"/>
      <c r="D44" s="200"/>
      <c r="E44" s="193"/>
      <c r="F44" s="205"/>
      <c r="G44" s="198"/>
      <c r="H44" s="199"/>
      <c r="I44" s="204" t="s">
        <v>97</v>
      </c>
      <c r="J44" s="199">
        <v>5218.0149999999994</v>
      </c>
      <c r="K44" s="193" t="s">
        <v>64</v>
      </c>
      <c r="L44" s="193" t="s">
        <v>110</v>
      </c>
      <c r="M44" s="199">
        <v>36325</v>
      </c>
      <c r="N44" s="193" t="s">
        <v>64</v>
      </c>
      <c r="O44" s="199">
        <f t="shared" si="6"/>
        <v>24940.911999999997</v>
      </c>
      <c r="P44" s="199">
        <f t="shared" si="5"/>
        <v>815601.91200000001</v>
      </c>
    </row>
    <row r="45" spans="1:18" s="214" customFormat="1" hidden="1" x14ac:dyDescent="0.15">
      <c r="A45" s="193"/>
      <c r="B45" s="198"/>
      <c r="C45" s="199"/>
      <c r="D45" s="200"/>
      <c r="E45" s="193"/>
      <c r="F45" s="205"/>
      <c r="G45" s="198"/>
      <c r="H45" s="199"/>
      <c r="I45" s="200"/>
      <c r="J45" s="199"/>
      <c r="K45" s="193"/>
      <c r="L45" s="193"/>
      <c r="M45" s="199"/>
      <c r="N45" s="193"/>
      <c r="O45" s="199">
        <f t="shared" si="6"/>
        <v>24940.911999999997</v>
      </c>
      <c r="P45" s="199">
        <f t="shared" si="5"/>
        <v>815601.91200000001</v>
      </c>
    </row>
    <row r="46" spans="1:18" s="214" customFormat="1" hidden="1" x14ac:dyDescent="0.15">
      <c r="A46" s="193"/>
      <c r="B46" s="198"/>
      <c r="C46" s="199"/>
      <c r="D46" s="200"/>
      <c r="E46" s="193"/>
      <c r="F46" s="205"/>
      <c r="G46" s="198"/>
      <c r="H46" s="199"/>
      <c r="I46" s="200"/>
      <c r="J46" s="199"/>
      <c r="K46" s="193"/>
      <c r="L46" s="193"/>
      <c r="M46" s="199"/>
      <c r="N46" s="193"/>
      <c r="O46" s="199">
        <f t="shared" si="6"/>
        <v>24940.911999999997</v>
      </c>
      <c r="P46" s="199">
        <f t="shared" si="5"/>
        <v>815601.91200000001</v>
      </c>
    </row>
    <row r="47" spans="1:18" s="214" customFormat="1" hidden="1" x14ac:dyDescent="0.15">
      <c r="A47" s="193"/>
      <c r="B47" s="198"/>
      <c r="C47" s="199"/>
      <c r="D47" s="204"/>
      <c r="E47" s="193"/>
      <c r="F47" s="205"/>
      <c r="G47" s="198"/>
      <c r="H47" s="199"/>
      <c r="I47" s="204"/>
      <c r="J47" s="199"/>
      <c r="K47" s="207"/>
      <c r="L47" s="193"/>
      <c r="M47" s="199"/>
      <c r="N47" s="193"/>
      <c r="O47" s="199">
        <f t="shared" si="6"/>
        <v>24940.911999999997</v>
      </c>
      <c r="P47" s="199">
        <f t="shared" si="5"/>
        <v>815601.91200000001</v>
      </c>
    </row>
    <row r="48" spans="1:18" s="214" customFormat="1" hidden="1" x14ac:dyDescent="0.15">
      <c r="A48" s="193"/>
      <c r="B48" s="193"/>
      <c r="C48" s="199"/>
      <c r="D48" s="204"/>
      <c r="E48" s="193"/>
      <c r="F48" s="203"/>
      <c r="G48" s="210"/>
      <c r="H48" s="199"/>
      <c r="I48" s="204"/>
      <c r="J48" s="199"/>
      <c r="K48" s="193"/>
      <c r="L48" s="193"/>
      <c r="M48" s="199"/>
      <c r="N48" s="193"/>
      <c r="O48" s="199">
        <f t="shared" si="6"/>
        <v>24940.911999999997</v>
      </c>
      <c r="P48" s="199">
        <f t="shared" si="5"/>
        <v>815601.91200000001</v>
      </c>
    </row>
    <row r="49" spans="1:16" s="214" customFormat="1" hidden="1" x14ac:dyDescent="0.15">
      <c r="A49" s="193"/>
      <c r="B49" s="193"/>
      <c r="C49" s="199"/>
      <c r="D49" s="200"/>
      <c r="E49" s="193"/>
      <c r="F49" s="205"/>
      <c r="G49" s="198"/>
      <c r="H49" s="199"/>
      <c r="I49" s="204"/>
      <c r="J49" s="199"/>
      <c r="K49" s="193"/>
      <c r="L49" s="193"/>
      <c r="M49" s="199"/>
      <c r="N49" s="193"/>
      <c r="O49" s="199">
        <f t="shared" si="6"/>
        <v>24940.911999999997</v>
      </c>
      <c r="P49" s="199">
        <f t="shared" si="5"/>
        <v>815601.91200000001</v>
      </c>
    </row>
    <row r="50" spans="1:16" s="214" customFormat="1" hidden="1" x14ac:dyDescent="0.15">
      <c r="A50" s="193"/>
      <c r="B50" s="193"/>
      <c r="C50" s="199"/>
      <c r="D50" s="204"/>
      <c r="E50" s="193"/>
      <c r="F50" s="193"/>
      <c r="G50" s="210"/>
      <c r="H50" s="199"/>
      <c r="I50" s="204"/>
      <c r="J50" s="199"/>
      <c r="K50" s="193"/>
      <c r="L50" s="193"/>
      <c r="M50" s="199"/>
      <c r="N50" s="193"/>
      <c r="O50" s="199">
        <f t="shared" si="6"/>
        <v>24940.911999999997</v>
      </c>
      <c r="P50" s="199">
        <f t="shared" si="5"/>
        <v>815601.91200000001</v>
      </c>
    </row>
    <row r="51" spans="1:16" s="214" customFormat="1" hidden="1" x14ac:dyDescent="0.15">
      <c r="A51" s="193"/>
      <c r="B51" s="193"/>
      <c r="C51" s="199"/>
      <c r="D51" s="204"/>
      <c r="E51" s="193"/>
      <c r="F51" s="203"/>
      <c r="G51" s="210"/>
      <c r="H51" s="199"/>
      <c r="I51" s="204"/>
      <c r="J51" s="199"/>
      <c r="K51" s="193"/>
      <c r="L51" s="193"/>
      <c r="M51" s="199"/>
      <c r="N51" s="193"/>
      <c r="O51" s="199">
        <f t="shared" si="6"/>
        <v>24940.911999999997</v>
      </c>
      <c r="P51" s="199">
        <f t="shared" si="5"/>
        <v>815601.91200000001</v>
      </c>
    </row>
    <row r="52" spans="1:16" s="214" customFormat="1" hidden="1" x14ac:dyDescent="0.15">
      <c r="A52" s="193"/>
      <c r="B52" s="193"/>
      <c r="C52" s="199"/>
      <c r="D52" s="204"/>
      <c r="E52" s="193"/>
      <c r="F52" s="193"/>
      <c r="G52" s="198"/>
      <c r="H52" s="199"/>
      <c r="I52" s="204"/>
      <c r="J52" s="199"/>
      <c r="K52" s="193"/>
      <c r="L52" s="193"/>
      <c r="M52" s="199"/>
      <c r="N52" s="193"/>
      <c r="O52" s="199">
        <f t="shared" si="6"/>
        <v>24940.911999999997</v>
      </c>
      <c r="P52" s="199">
        <f t="shared" si="5"/>
        <v>815601.91200000001</v>
      </c>
    </row>
    <row r="53" spans="1:16" s="214" customFormat="1" hidden="1" x14ac:dyDescent="0.15">
      <c r="A53" s="193"/>
      <c r="B53" s="193"/>
      <c r="C53" s="199"/>
      <c r="D53" s="200"/>
      <c r="E53" s="193"/>
      <c r="F53" s="193"/>
      <c r="G53" s="198"/>
      <c r="H53" s="199"/>
      <c r="I53" s="204"/>
      <c r="J53" s="199"/>
      <c r="K53" s="193"/>
      <c r="L53" s="193"/>
      <c r="M53" s="199"/>
      <c r="N53" s="193"/>
      <c r="O53" s="199">
        <f t="shared" si="6"/>
        <v>24940.911999999997</v>
      </c>
      <c r="P53" s="199">
        <f t="shared" si="5"/>
        <v>815601.91200000001</v>
      </c>
    </row>
    <row r="54" spans="1:16" s="214" customFormat="1" hidden="1" x14ac:dyDescent="0.15">
      <c r="A54" s="193"/>
      <c r="B54" s="193"/>
      <c r="C54" s="199"/>
      <c r="D54" s="204"/>
      <c r="E54" s="193"/>
      <c r="F54" s="203"/>
      <c r="G54" s="215"/>
      <c r="H54" s="199"/>
      <c r="I54" s="204"/>
      <c r="J54" s="199"/>
      <c r="K54" s="193"/>
      <c r="L54" s="193"/>
      <c r="M54" s="199"/>
      <c r="N54" s="193"/>
      <c r="O54" s="199">
        <f t="shared" si="6"/>
        <v>24940.911999999997</v>
      </c>
      <c r="P54" s="199">
        <f t="shared" si="5"/>
        <v>815601.91200000001</v>
      </c>
    </row>
    <row r="55" spans="1:16" s="214" customFormat="1" hidden="1" x14ac:dyDescent="0.15">
      <c r="A55" s="193"/>
      <c r="B55" s="193"/>
      <c r="C55" s="199"/>
      <c r="D55" s="200"/>
      <c r="E55" s="193"/>
      <c r="F55" s="193"/>
      <c r="G55" s="198"/>
      <c r="H55" s="199"/>
      <c r="I55" s="204"/>
      <c r="J55" s="199"/>
      <c r="K55" s="207"/>
      <c r="L55" s="193"/>
      <c r="M55" s="199"/>
      <c r="N55" s="193"/>
      <c r="O55" s="199">
        <f t="shared" si="6"/>
        <v>24940.911999999997</v>
      </c>
      <c r="P55" s="199">
        <f t="shared" si="5"/>
        <v>815601.91200000001</v>
      </c>
    </row>
    <row r="56" spans="1:16" s="214" customFormat="1" hidden="1" x14ac:dyDescent="0.15">
      <c r="A56" s="193"/>
      <c r="B56" s="193"/>
      <c r="C56" s="199"/>
      <c r="D56" s="204"/>
      <c r="E56" s="193"/>
      <c r="F56" s="193"/>
      <c r="G56" s="198"/>
      <c r="H56" s="199"/>
      <c r="I56" s="204"/>
      <c r="J56" s="199"/>
      <c r="K56" s="193"/>
      <c r="L56" s="193"/>
      <c r="M56" s="199"/>
      <c r="N56" s="193"/>
      <c r="O56" s="199">
        <f t="shared" si="6"/>
        <v>24940.911999999997</v>
      </c>
      <c r="P56" s="199">
        <f t="shared" si="5"/>
        <v>815601.91200000001</v>
      </c>
    </row>
    <row r="57" spans="1:16" s="214" customFormat="1" hidden="1" x14ac:dyDescent="0.15">
      <c r="A57" s="193"/>
      <c r="B57" s="193"/>
      <c r="C57" s="199"/>
      <c r="D57" s="204"/>
      <c r="E57" s="193"/>
      <c r="F57" s="193"/>
      <c r="G57" s="198"/>
      <c r="H57" s="199"/>
      <c r="I57" s="204"/>
      <c r="J57" s="199"/>
      <c r="K57" s="193"/>
      <c r="L57" s="193"/>
      <c r="M57" s="199"/>
      <c r="N57" s="193"/>
      <c r="O57" s="199">
        <f t="shared" si="6"/>
        <v>24940.911999999997</v>
      </c>
      <c r="P57" s="199">
        <f t="shared" si="5"/>
        <v>815601.91200000001</v>
      </c>
    </row>
    <row r="58" spans="1:16" s="214" customFormat="1" hidden="1" x14ac:dyDescent="0.15">
      <c r="A58" s="193"/>
      <c r="B58" s="193"/>
      <c r="C58" s="199"/>
      <c r="D58" s="200"/>
      <c r="E58" s="193"/>
      <c r="F58" s="193"/>
      <c r="G58" s="198"/>
      <c r="H58" s="199"/>
      <c r="I58" s="204"/>
      <c r="J58" s="199"/>
      <c r="K58" s="207"/>
      <c r="L58" s="193"/>
      <c r="M58" s="199"/>
      <c r="N58" s="193"/>
      <c r="O58" s="199">
        <f t="shared" si="6"/>
        <v>24940.911999999997</v>
      </c>
      <c r="P58" s="199">
        <f t="shared" si="5"/>
        <v>815601.91200000001</v>
      </c>
    </row>
    <row r="59" spans="1:16" s="214" customFormat="1" hidden="1" x14ac:dyDescent="0.15">
      <c r="A59" s="193"/>
      <c r="B59" s="193"/>
      <c r="C59" s="199"/>
      <c r="D59" s="204"/>
      <c r="E59" s="193"/>
      <c r="F59" s="203"/>
      <c r="G59" s="210"/>
      <c r="H59" s="199"/>
      <c r="I59" s="204"/>
      <c r="J59" s="199"/>
      <c r="K59" s="193"/>
      <c r="L59" s="193"/>
      <c r="M59" s="199"/>
      <c r="N59" s="193"/>
      <c r="O59" s="199">
        <f t="shared" si="6"/>
        <v>24940.911999999997</v>
      </c>
      <c r="P59" s="199">
        <f t="shared" si="5"/>
        <v>815601.91200000001</v>
      </c>
    </row>
    <row r="60" spans="1:16" s="214" customFormat="1" hidden="1" x14ac:dyDescent="0.15">
      <c r="A60" s="193"/>
      <c r="B60" s="193"/>
      <c r="C60" s="199"/>
      <c r="D60" s="204"/>
      <c r="E60" s="193"/>
      <c r="F60" s="193"/>
      <c r="G60" s="198"/>
      <c r="H60" s="199"/>
      <c r="I60" s="204"/>
      <c r="J60" s="199"/>
      <c r="K60" s="205"/>
      <c r="L60" s="193"/>
      <c r="M60" s="199"/>
      <c r="N60" s="193"/>
      <c r="O60" s="199">
        <f t="shared" si="6"/>
        <v>24940.911999999997</v>
      </c>
      <c r="P60" s="199">
        <f t="shared" si="5"/>
        <v>815601.91200000001</v>
      </c>
    </row>
    <row r="61" spans="1:16" s="214" customFormat="1" hidden="1" x14ac:dyDescent="0.15">
      <c r="A61" s="193"/>
      <c r="B61" s="193"/>
      <c r="C61" s="199"/>
      <c r="D61" s="204"/>
      <c r="E61" s="193"/>
      <c r="F61" s="193"/>
      <c r="G61" s="198"/>
      <c r="H61" s="199"/>
      <c r="I61" s="204"/>
      <c r="J61" s="199"/>
      <c r="K61" s="205"/>
      <c r="L61" s="193"/>
      <c r="M61" s="199"/>
      <c r="N61" s="193"/>
      <c r="O61" s="199">
        <f t="shared" si="1"/>
        <v>24940.911999999997</v>
      </c>
      <c r="P61" s="199">
        <f t="shared" si="2"/>
        <v>815601.91200000001</v>
      </c>
    </row>
    <row r="62" spans="1:16" s="214" customFormat="1" hidden="1" x14ac:dyDescent="0.15">
      <c r="A62" s="193"/>
      <c r="B62" s="193"/>
      <c r="C62" s="199"/>
      <c r="D62" s="204"/>
      <c r="E62" s="193"/>
      <c r="F62" s="193"/>
      <c r="G62" s="198"/>
      <c r="H62" s="199"/>
      <c r="I62" s="204"/>
      <c r="J62" s="199"/>
      <c r="K62" s="193"/>
      <c r="L62" s="193"/>
      <c r="M62" s="199"/>
      <c r="N62" s="193"/>
      <c r="O62" s="199">
        <f t="shared" si="1"/>
        <v>24940.911999999997</v>
      </c>
      <c r="P62" s="199">
        <f t="shared" si="2"/>
        <v>815601.91200000001</v>
      </c>
    </row>
    <row r="63" spans="1:16" s="214" customFormat="1" hidden="1" x14ac:dyDescent="0.15">
      <c r="A63" s="193"/>
      <c r="B63" s="193"/>
      <c r="C63" s="199"/>
      <c r="D63" s="204"/>
      <c r="E63" s="193"/>
      <c r="F63" s="205"/>
      <c r="G63" s="198"/>
      <c r="H63" s="199"/>
      <c r="I63" s="204"/>
      <c r="J63" s="199"/>
      <c r="K63" s="193"/>
      <c r="L63" s="193"/>
      <c r="M63" s="199"/>
      <c r="N63" s="193"/>
      <c r="O63" s="199">
        <f t="shared" si="1"/>
        <v>24940.911999999997</v>
      </c>
      <c r="P63" s="199">
        <f t="shared" si="2"/>
        <v>815601.91200000001</v>
      </c>
    </row>
    <row r="64" spans="1:16" s="214" customFormat="1" hidden="1" x14ac:dyDescent="0.15">
      <c r="A64" s="193"/>
      <c r="B64" s="193"/>
      <c r="C64" s="199"/>
      <c r="D64" s="200"/>
      <c r="E64" s="193"/>
      <c r="F64" s="205"/>
      <c r="G64" s="198"/>
      <c r="H64" s="199"/>
      <c r="I64" s="204"/>
      <c r="J64" s="199"/>
      <c r="K64" s="193"/>
      <c r="L64" s="193"/>
      <c r="M64" s="199"/>
      <c r="N64" s="193"/>
      <c r="O64" s="199">
        <f t="shared" si="1"/>
        <v>24940.911999999997</v>
      </c>
      <c r="P64" s="199">
        <f t="shared" si="2"/>
        <v>815601.91200000001</v>
      </c>
    </row>
    <row r="65" spans="1:16" s="214" customFormat="1" hidden="1" x14ac:dyDescent="0.15">
      <c r="A65" s="193"/>
      <c r="B65" s="193"/>
      <c r="C65" s="199"/>
      <c r="D65" s="204"/>
      <c r="E65" s="193"/>
      <c r="F65" s="203"/>
      <c r="G65" s="198"/>
      <c r="H65" s="199"/>
      <c r="I65" s="204"/>
      <c r="J65" s="199"/>
      <c r="K65" s="193"/>
      <c r="L65" s="193"/>
      <c r="M65" s="199"/>
      <c r="N65" s="193"/>
      <c r="O65" s="199">
        <f t="shared" si="1"/>
        <v>24940.911999999997</v>
      </c>
      <c r="P65" s="199">
        <f t="shared" si="2"/>
        <v>815601.91200000001</v>
      </c>
    </row>
    <row r="66" spans="1:16" s="214" customFormat="1" hidden="1" x14ac:dyDescent="0.15">
      <c r="A66" s="193"/>
      <c r="B66" s="193"/>
      <c r="C66" s="199"/>
      <c r="D66" s="204"/>
      <c r="E66" s="193"/>
      <c r="F66" s="193"/>
      <c r="G66" s="198"/>
      <c r="H66" s="199"/>
      <c r="I66" s="204"/>
      <c r="J66" s="199"/>
      <c r="K66" s="193"/>
      <c r="L66" s="193"/>
      <c r="M66" s="199"/>
      <c r="N66" s="193"/>
      <c r="O66" s="199">
        <f t="shared" si="1"/>
        <v>24940.911999999997</v>
      </c>
      <c r="P66" s="199">
        <f t="shared" si="2"/>
        <v>815601.91200000001</v>
      </c>
    </row>
    <row r="67" spans="1:16" s="214" customFormat="1" hidden="1" x14ac:dyDescent="0.15">
      <c r="A67" s="193"/>
      <c r="B67" s="193"/>
      <c r="C67" s="199"/>
      <c r="D67" s="200"/>
      <c r="E67" s="193"/>
      <c r="F67" s="193"/>
      <c r="G67" s="198"/>
      <c r="H67" s="199"/>
      <c r="I67" s="204"/>
      <c r="J67" s="199"/>
      <c r="K67" s="193"/>
      <c r="L67" s="193"/>
      <c r="M67" s="199"/>
      <c r="N67" s="193"/>
      <c r="O67" s="199">
        <f t="shared" si="1"/>
        <v>24940.911999999997</v>
      </c>
      <c r="P67" s="199">
        <f t="shared" si="2"/>
        <v>815601.91200000001</v>
      </c>
    </row>
    <row r="68" spans="1:16" s="214" customFormat="1" hidden="1" x14ac:dyDescent="0.15">
      <c r="A68" s="193"/>
      <c r="B68" s="193"/>
      <c r="C68" s="199"/>
      <c r="D68" s="200"/>
      <c r="E68" s="193"/>
      <c r="F68" s="203"/>
      <c r="G68" s="215"/>
      <c r="H68" s="199"/>
      <c r="I68" s="204"/>
      <c r="J68" s="199"/>
      <c r="K68" s="193"/>
      <c r="L68" s="193"/>
      <c r="M68" s="199"/>
      <c r="N68" s="193"/>
      <c r="O68" s="199">
        <f t="shared" si="1"/>
        <v>24940.911999999997</v>
      </c>
      <c r="P68" s="199">
        <f t="shared" si="2"/>
        <v>815601.91200000001</v>
      </c>
    </row>
    <row r="69" spans="1:16" s="214" customFormat="1" hidden="1" x14ac:dyDescent="0.15">
      <c r="A69" s="193"/>
      <c r="B69" s="193"/>
      <c r="C69" s="199"/>
      <c r="D69" s="200"/>
      <c r="E69" s="193"/>
      <c r="F69" s="203"/>
      <c r="G69" s="215"/>
      <c r="H69" s="199"/>
      <c r="I69" s="200"/>
      <c r="J69" s="199"/>
      <c r="K69" s="193"/>
      <c r="L69" s="193"/>
      <c r="M69" s="199"/>
      <c r="N69" s="193"/>
      <c r="O69" s="199">
        <f t="shared" si="1"/>
        <v>24940.911999999997</v>
      </c>
      <c r="P69" s="199">
        <f t="shared" si="2"/>
        <v>815601.91200000001</v>
      </c>
    </row>
    <row r="70" spans="1:16" hidden="1" x14ac:dyDescent="0.15">
      <c r="A70" s="193"/>
      <c r="B70" s="193"/>
      <c r="C70" s="199"/>
      <c r="D70" s="204"/>
      <c r="E70" s="193"/>
      <c r="F70" s="205"/>
      <c r="G70" s="198"/>
      <c r="H70" s="199"/>
      <c r="I70" s="204"/>
      <c r="J70" s="199"/>
      <c r="K70" s="193"/>
      <c r="L70" s="193"/>
      <c r="M70" s="199"/>
      <c r="N70" s="193"/>
      <c r="O70" s="199">
        <f t="shared" si="1"/>
        <v>24940.911999999997</v>
      </c>
      <c r="P70" s="199">
        <f t="shared" si="2"/>
        <v>815601.91200000001</v>
      </c>
    </row>
    <row r="71" spans="1:16" hidden="1" x14ac:dyDescent="0.15">
      <c r="A71" s="193"/>
      <c r="B71" s="193"/>
      <c r="C71" s="199"/>
      <c r="D71" s="204"/>
      <c r="E71" s="193"/>
      <c r="F71" s="205"/>
      <c r="G71" s="198"/>
      <c r="H71" s="199"/>
      <c r="I71" s="204"/>
      <c r="J71" s="199"/>
      <c r="K71" s="193"/>
      <c r="L71" s="193"/>
      <c r="M71" s="199"/>
      <c r="N71" s="193"/>
      <c r="O71" s="199">
        <f t="shared" si="1"/>
        <v>24940.911999999997</v>
      </c>
      <c r="P71" s="199">
        <f t="shared" si="2"/>
        <v>815601.91200000001</v>
      </c>
    </row>
    <row r="72" spans="1:16" hidden="1" x14ac:dyDescent="0.15">
      <c r="A72" s="193"/>
      <c r="B72" s="193"/>
      <c r="C72" s="199"/>
      <c r="D72" s="204"/>
      <c r="E72" s="193"/>
      <c r="F72" s="203"/>
      <c r="G72" s="198"/>
      <c r="H72" s="199"/>
      <c r="I72" s="204"/>
      <c r="J72" s="199"/>
      <c r="K72" s="193"/>
      <c r="L72" s="193"/>
      <c r="M72" s="199"/>
      <c r="N72" s="193"/>
      <c r="O72" s="199">
        <f t="shared" si="1"/>
        <v>24940.911999999997</v>
      </c>
      <c r="P72" s="199">
        <f t="shared" si="2"/>
        <v>815601.91200000001</v>
      </c>
    </row>
    <row r="73" spans="1:16" hidden="1" x14ac:dyDescent="0.15">
      <c r="A73" s="193"/>
      <c r="B73" s="193"/>
      <c r="C73" s="199"/>
      <c r="D73" s="200"/>
      <c r="E73" s="193"/>
      <c r="F73" s="193"/>
      <c r="G73" s="210"/>
      <c r="H73" s="199"/>
      <c r="I73" s="204"/>
      <c r="J73" s="199"/>
      <c r="K73" s="193"/>
      <c r="L73" s="193"/>
      <c r="M73" s="199"/>
      <c r="N73" s="193"/>
      <c r="O73" s="199">
        <f t="shared" si="1"/>
        <v>24940.911999999997</v>
      </c>
      <c r="P73" s="199">
        <f t="shared" si="2"/>
        <v>815601.91200000001</v>
      </c>
    </row>
    <row r="74" spans="1:16" hidden="1" x14ac:dyDescent="0.15">
      <c r="A74" s="193"/>
      <c r="B74" s="193"/>
      <c r="C74" s="199"/>
      <c r="D74" s="204"/>
      <c r="E74" s="193"/>
      <c r="F74" s="193"/>
      <c r="G74" s="210"/>
      <c r="H74" s="199"/>
      <c r="I74" s="204"/>
      <c r="J74" s="199"/>
      <c r="K74" s="193"/>
      <c r="L74" s="193"/>
      <c r="M74" s="199"/>
      <c r="N74" s="193"/>
      <c r="O74" s="199">
        <f t="shared" si="1"/>
        <v>24940.911999999997</v>
      </c>
      <c r="P74" s="199">
        <f t="shared" si="2"/>
        <v>815601.91200000001</v>
      </c>
    </row>
    <row r="75" spans="1:16" hidden="1" x14ac:dyDescent="0.15">
      <c r="A75" s="193"/>
      <c r="B75" s="193"/>
      <c r="C75" s="199"/>
      <c r="D75" s="200"/>
      <c r="E75" s="193"/>
      <c r="F75" s="203"/>
      <c r="G75" s="198"/>
      <c r="H75" s="199"/>
      <c r="I75" s="204"/>
      <c r="J75" s="199"/>
      <c r="K75" s="193"/>
      <c r="L75" s="193"/>
      <c r="M75" s="199"/>
      <c r="N75" s="193"/>
      <c r="O75" s="199">
        <f t="shared" si="1"/>
        <v>24940.911999999997</v>
      </c>
      <c r="P75" s="199">
        <f t="shared" si="2"/>
        <v>815601.91200000001</v>
      </c>
    </row>
    <row r="76" spans="1:16" hidden="1" x14ac:dyDescent="0.15">
      <c r="A76" s="193"/>
      <c r="B76" s="193"/>
      <c r="C76" s="199"/>
      <c r="D76" s="204"/>
      <c r="E76" s="193"/>
      <c r="F76" s="193"/>
      <c r="G76" s="210"/>
      <c r="H76" s="199"/>
      <c r="I76" s="204"/>
      <c r="J76" s="199"/>
      <c r="K76" s="211"/>
      <c r="L76" s="193"/>
      <c r="M76" s="199"/>
      <c r="N76" s="193"/>
      <c r="O76" s="199">
        <f t="shared" ref="O76:O134" si="9">+O75-J76-M76</f>
        <v>24940.911999999997</v>
      </c>
      <c r="P76" s="199">
        <f t="shared" ref="P76:P134" si="10">P75+H76-J76-M76</f>
        <v>815601.91200000001</v>
      </c>
    </row>
    <row r="77" spans="1:16" hidden="1" x14ac:dyDescent="0.15">
      <c r="A77" s="193"/>
      <c r="B77" s="193"/>
      <c r="C77" s="199"/>
      <c r="D77" s="200"/>
      <c r="E77" s="193"/>
      <c r="F77" s="193"/>
      <c r="G77" s="216"/>
      <c r="H77" s="199"/>
      <c r="I77" s="204"/>
      <c r="J77" s="199"/>
      <c r="K77" s="193"/>
      <c r="L77" s="193"/>
      <c r="M77" s="199"/>
      <c r="N77" s="193"/>
      <c r="O77" s="199">
        <f t="shared" si="9"/>
        <v>24940.911999999997</v>
      </c>
      <c r="P77" s="199">
        <f t="shared" si="10"/>
        <v>815601.91200000001</v>
      </c>
    </row>
    <row r="78" spans="1:16" hidden="1" x14ac:dyDescent="0.15">
      <c r="A78" s="193"/>
      <c r="B78" s="193"/>
      <c r="C78" s="199"/>
      <c r="D78" s="204"/>
      <c r="E78" s="193"/>
      <c r="F78" s="203"/>
      <c r="G78" s="215"/>
      <c r="H78" s="199"/>
      <c r="I78" s="204"/>
      <c r="J78" s="199"/>
      <c r="K78" s="193"/>
      <c r="L78" s="193"/>
      <c r="M78" s="199"/>
      <c r="N78" s="193"/>
      <c r="O78" s="199">
        <f t="shared" si="9"/>
        <v>24940.911999999997</v>
      </c>
      <c r="P78" s="199">
        <f t="shared" si="10"/>
        <v>815601.91200000001</v>
      </c>
    </row>
    <row r="79" spans="1:16" hidden="1" x14ac:dyDescent="0.15">
      <c r="A79" s="193"/>
      <c r="B79" s="193"/>
      <c r="C79" s="199"/>
      <c r="D79" s="204"/>
      <c r="E79" s="193"/>
      <c r="F79" s="193"/>
      <c r="G79" s="210"/>
      <c r="H79" s="199"/>
      <c r="I79" s="204"/>
      <c r="J79" s="199"/>
      <c r="K79" s="193"/>
      <c r="L79" s="193"/>
      <c r="M79" s="199"/>
      <c r="N79" s="193"/>
      <c r="O79" s="199">
        <f t="shared" si="9"/>
        <v>24940.911999999997</v>
      </c>
      <c r="P79" s="199">
        <f t="shared" si="10"/>
        <v>815601.91200000001</v>
      </c>
    </row>
    <row r="80" spans="1:16" hidden="1" x14ac:dyDescent="0.15">
      <c r="A80" s="193"/>
      <c r="B80" s="193"/>
      <c r="C80" s="199"/>
      <c r="D80" s="204"/>
      <c r="E80" s="193"/>
      <c r="F80" s="193"/>
      <c r="G80" s="210"/>
      <c r="H80" s="199"/>
      <c r="I80" s="204"/>
      <c r="J80" s="199"/>
      <c r="K80" s="193"/>
      <c r="L80" s="193"/>
      <c r="M80" s="199"/>
      <c r="N80" s="193"/>
      <c r="O80" s="199">
        <f t="shared" si="9"/>
        <v>24940.911999999997</v>
      </c>
      <c r="P80" s="199">
        <f t="shared" si="10"/>
        <v>815601.91200000001</v>
      </c>
    </row>
    <row r="81" spans="1:16" hidden="1" x14ac:dyDescent="0.15">
      <c r="A81" s="193"/>
      <c r="B81" s="193"/>
      <c r="C81" s="199"/>
      <c r="D81" s="204"/>
      <c r="E81" s="193"/>
      <c r="F81" s="203"/>
      <c r="G81" s="198"/>
      <c r="H81" s="199"/>
      <c r="I81" s="204"/>
      <c r="J81" s="199"/>
      <c r="K81" s="193"/>
      <c r="L81" s="193"/>
      <c r="M81" s="199"/>
      <c r="N81" s="193"/>
      <c r="O81" s="199">
        <f t="shared" si="9"/>
        <v>24940.911999999997</v>
      </c>
      <c r="P81" s="199">
        <f t="shared" si="10"/>
        <v>815601.91200000001</v>
      </c>
    </row>
    <row r="82" spans="1:16" hidden="1" x14ac:dyDescent="0.15">
      <c r="A82" s="193"/>
      <c r="B82" s="193"/>
      <c r="C82" s="199"/>
      <c r="D82" s="200"/>
      <c r="E82" s="193"/>
      <c r="F82" s="193"/>
      <c r="G82" s="210"/>
      <c r="H82" s="199"/>
      <c r="I82" s="204"/>
      <c r="J82" s="199"/>
      <c r="K82" s="193"/>
      <c r="L82" s="193"/>
      <c r="M82" s="199"/>
      <c r="N82" s="193"/>
      <c r="O82" s="199">
        <f t="shared" si="9"/>
        <v>24940.911999999997</v>
      </c>
      <c r="P82" s="199">
        <f t="shared" si="10"/>
        <v>815601.91200000001</v>
      </c>
    </row>
    <row r="83" spans="1:16" hidden="1" x14ac:dyDescent="0.15">
      <c r="A83" s="193"/>
      <c r="B83" s="193"/>
      <c r="C83" s="199"/>
      <c r="D83" s="204"/>
      <c r="E83" s="193"/>
      <c r="F83" s="193"/>
      <c r="G83" s="210"/>
      <c r="H83" s="199"/>
      <c r="I83" s="204"/>
      <c r="J83" s="199"/>
      <c r="K83" s="211"/>
      <c r="L83" s="193"/>
      <c r="M83" s="199"/>
      <c r="N83" s="193"/>
      <c r="O83" s="199">
        <f t="shared" si="9"/>
        <v>24940.911999999997</v>
      </c>
      <c r="P83" s="199">
        <f t="shared" si="10"/>
        <v>815601.91200000001</v>
      </c>
    </row>
    <row r="84" spans="1:16" hidden="1" x14ac:dyDescent="0.15">
      <c r="A84" s="193"/>
      <c r="B84" s="193"/>
      <c r="C84" s="199"/>
      <c r="D84" s="204"/>
      <c r="E84" s="193"/>
      <c r="F84" s="193"/>
      <c r="G84" s="210"/>
      <c r="H84" s="199"/>
      <c r="I84" s="204"/>
      <c r="J84" s="199"/>
      <c r="K84" s="211"/>
      <c r="L84" s="193"/>
      <c r="M84" s="199"/>
      <c r="N84" s="193"/>
      <c r="O84" s="199">
        <f t="shared" si="9"/>
        <v>24940.911999999997</v>
      </c>
      <c r="P84" s="199">
        <f t="shared" si="10"/>
        <v>815601.91200000001</v>
      </c>
    </row>
    <row r="85" spans="1:16" hidden="1" x14ac:dyDescent="0.15">
      <c r="A85" s="193"/>
      <c r="B85" s="193"/>
      <c r="C85" s="199"/>
      <c r="D85" s="200"/>
      <c r="E85" s="193"/>
      <c r="F85" s="205"/>
      <c r="G85" s="198"/>
      <c r="H85" s="199"/>
      <c r="I85" s="204"/>
      <c r="J85" s="199"/>
      <c r="K85" s="193"/>
      <c r="L85" s="193"/>
      <c r="M85" s="199"/>
      <c r="N85" s="193"/>
      <c r="O85" s="199">
        <f t="shared" si="9"/>
        <v>24940.911999999997</v>
      </c>
      <c r="P85" s="199">
        <f t="shared" si="10"/>
        <v>815601.91200000001</v>
      </c>
    </row>
    <row r="86" spans="1:16" hidden="1" x14ac:dyDescent="0.15">
      <c r="A86" s="193"/>
      <c r="B86" s="193"/>
      <c r="C86" s="199"/>
      <c r="D86" s="204"/>
      <c r="E86" s="193"/>
      <c r="F86" s="205"/>
      <c r="G86" s="198"/>
      <c r="H86" s="199"/>
      <c r="I86" s="204"/>
      <c r="J86" s="199"/>
      <c r="K86" s="193"/>
      <c r="L86" s="193"/>
      <c r="M86" s="199"/>
      <c r="N86" s="193"/>
      <c r="O86" s="199">
        <f t="shared" si="9"/>
        <v>24940.911999999997</v>
      </c>
      <c r="P86" s="199">
        <f t="shared" si="10"/>
        <v>815601.91200000001</v>
      </c>
    </row>
    <row r="87" spans="1:16" hidden="1" x14ac:dyDescent="0.15">
      <c r="A87" s="193"/>
      <c r="B87" s="193"/>
      <c r="C87" s="199"/>
      <c r="D87" s="204"/>
      <c r="E87" s="193"/>
      <c r="F87" s="205"/>
      <c r="G87" s="198"/>
      <c r="H87" s="199"/>
      <c r="I87" s="204"/>
      <c r="J87" s="199"/>
      <c r="K87" s="193"/>
      <c r="L87" s="193"/>
      <c r="M87" s="199"/>
      <c r="N87" s="193"/>
      <c r="O87" s="199">
        <f t="shared" si="9"/>
        <v>24940.911999999997</v>
      </c>
      <c r="P87" s="199">
        <f t="shared" si="10"/>
        <v>815601.91200000001</v>
      </c>
    </row>
    <row r="88" spans="1:16" hidden="1" x14ac:dyDescent="0.15">
      <c r="A88" s="193"/>
      <c r="B88" s="193"/>
      <c r="C88" s="199"/>
      <c r="D88" s="204"/>
      <c r="E88" s="193"/>
      <c r="F88" s="205"/>
      <c r="G88" s="198"/>
      <c r="H88" s="199"/>
      <c r="I88" s="204"/>
      <c r="J88" s="199"/>
      <c r="K88" s="193"/>
      <c r="L88" s="193"/>
      <c r="M88" s="199"/>
      <c r="N88" s="193"/>
      <c r="O88" s="199">
        <f t="shared" si="9"/>
        <v>24940.911999999997</v>
      </c>
      <c r="P88" s="199">
        <f t="shared" si="10"/>
        <v>815601.91200000001</v>
      </c>
    </row>
    <row r="89" spans="1:16" hidden="1" x14ac:dyDescent="0.15">
      <c r="A89" s="193"/>
      <c r="B89" s="193"/>
      <c r="C89" s="199"/>
      <c r="D89" s="204"/>
      <c r="E89" s="193"/>
      <c r="F89" s="205"/>
      <c r="G89" s="198"/>
      <c r="H89" s="199"/>
      <c r="I89" s="200"/>
      <c r="J89" s="199"/>
      <c r="K89" s="193"/>
      <c r="L89" s="193"/>
      <c r="M89" s="199"/>
      <c r="N89" s="193"/>
      <c r="O89" s="199">
        <f t="shared" si="9"/>
        <v>24940.911999999997</v>
      </c>
      <c r="P89" s="199">
        <f t="shared" si="10"/>
        <v>815601.91200000001</v>
      </c>
    </row>
    <row r="90" spans="1:16" hidden="1" x14ac:dyDescent="0.15">
      <c r="A90" s="193"/>
      <c r="B90" s="193"/>
      <c r="C90" s="199"/>
      <c r="D90" s="204"/>
      <c r="E90" s="193"/>
      <c r="F90" s="205"/>
      <c r="G90" s="198"/>
      <c r="H90" s="199"/>
      <c r="I90" s="204"/>
      <c r="J90" s="199"/>
      <c r="K90" s="193"/>
      <c r="L90" s="193"/>
      <c r="M90" s="199"/>
      <c r="N90" s="193"/>
      <c r="O90" s="199">
        <f t="shared" si="9"/>
        <v>24940.911999999997</v>
      </c>
      <c r="P90" s="199">
        <f t="shared" si="10"/>
        <v>815601.91200000001</v>
      </c>
    </row>
    <row r="91" spans="1:16" hidden="1" x14ac:dyDescent="0.15">
      <c r="A91" s="193"/>
      <c r="B91" s="193"/>
      <c r="C91" s="199"/>
      <c r="D91" s="204"/>
      <c r="E91" s="193"/>
      <c r="F91" s="217"/>
      <c r="G91" s="198"/>
      <c r="H91" s="199"/>
      <c r="I91" s="204"/>
      <c r="J91" s="199"/>
      <c r="K91" s="193"/>
      <c r="L91" s="193"/>
      <c r="M91" s="199"/>
      <c r="N91" s="193"/>
      <c r="O91" s="199">
        <f t="shared" si="9"/>
        <v>24940.911999999997</v>
      </c>
      <c r="P91" s="199">
        <f t="shared" si="10"/>
        <v>815601.91200000001</v>
      </c>
    </row>
    <row r="92" spans="1:16" hidden="1" x14ac:dyDescent="0.15">
      <c r="A92" s="193"/>
      <c r="B92" s="193"/>
      <c r="C92" s="199"/>
      <c r="D92" s="204"/>
      <c r="E92" s="193"/>
      <c r="F92" s="217"/>
      <c r="G92" s="198"/>
      <c r="H92" s="199"/>
      <c r="I92" s="200"/>
      <c r="J92" s="199"/>
      <c r="K92" s="193"/>
      <c r="L92" s="193"/>
      <c r="M92" s="199"/>
      <c r="N92" s="193"/>
      <c r="O92" s="199">
        <f t="shared" si="9"/>
        <v>24940.911999999997</v>
      </c>
      <c r="P92" s="199">
        <f t="shared" si="10"/>
        <v>815601.91200000001</v>
      </c>
    </row>
    <row r="93" spans="1:16" hidden="1" x14ac:dyDescent="0.15">
      <c r="A93" s="193"/>
      <c r="B93" s="193"/>
      <c r="C93" s="199"/>
      <c r="D93" s="204"/>
      <c r="E93" s="193"/>
      <c r="F93" s="205"/>
      <c r="G93" s="198"/>
      <c r="H93" s="199"/>
      <c r="I93" s="204"/>
      <c r="J93" s="199"/>
      <c r="K93" s="193"/>
      <c r="L93" s="193"/>
      <c r="M93" s="199"/>
      <c r="N93" s="193"/>
      <c r="O93" s="199">
        <f t="shared" si="9"/>
        <v>24940.911999999997</v>
      </c>
      <c r="P93" s="199">
        <f t="shared" si="10"/>
        <v>815601.91200000001</v>
      </c>
    </row>
    <row r="94" spans="1:16" hidden="1" x14ac:dyDescent="0.15">
      <c r="A94" s="193"/>
      <c r="B94" s="193"/>
      <c r="C94" s="199"/>
      <c r="D94" s="200"/>
      <c r="E94" s="193"/>
      <c r="F94" s="203"/>
      <c r="G94" s="215"/>
      <c r="H94" s="199"/>
      <c r="I94" s="204"/>
      <c r="J94" s="199"/>
      <c r="K94" s="193"/>
      <c r="L94" s="193"/>
      <c r="M94" s="199"/>
      <c r="N94" s="193"/>
      <c r="O94" s="199">
        <f t="shared" si="9"/>
        <v>24940.911999999997</v>
      </c>
      <c r="P94" s="199">
        <f t="shared" si="10"/>
        <v>815601.91200000001</v>
      </c>
    </row>
    <row r="95" spans="1:16" hidden="1" x14ac:dyDescent="0.15">
      <c r="A95" s="193"/>
      <c r="B95" s="193"/>
      <c r="C95" s="199"/>
      <c r="D95" s="204"/>
      <c r="E95" s="193"/>
      <c r="F95" s="203"/>
      <c r="G95" s="215"/>
      <c r="H95" s="199"/>
      <c r="I95" s="204"/>
      <c r="J95" s="199"/>
      <c r="K95" s="193"/>
      <c r="L95" s="193"/>
      <c r="M95" s="199"/>
      <c r="N95" s="193"/>
      <c r="O95" s="199">
        <f t="shared" si="9"/>
        <v>24940.911999999997</v>
      </c>
      <c r="P95" s="199">
        <f t="shared" si="10"/>
        <v>815601.91200000001</v>
      </c>
    </row>
    <row r="96" spans="1:16" hidden="1" x14ac:dyDescent="0.15">
      <c r="A96" s="193"/>
      <c r="B96" s="193"/>
      <c r="C96" s="199"/>
      <c r="D96" s="204"/>
      <c r="E96" s="193"/>
      <c r="F96" s="203"/>
      <c r="G96" s="215"/>
      <c r="H96" s="199"/>
      <c r="I96" s="204"/>
      <c r="J96" s="199"/>
      <c r="K96" s="193"/>
      <c r="L96" s="193"/>
      <c r="M96" s="199"/>
      <c r="N96" s="193"/>
      <c r="O96" s="199">
        <f t="shared" si="9"/>
        <v>24940.911999999997</v>
      </c>
      <c r="P96" s="199">
        <f t="shared" si="10"/>
        <v>815601.91200000001</v>
      </c>
    </row>
    <row r="97" spans="1:16" hidden="1" x14ac:dyDescent="0.15">
      <c r="A97" s="193"/>
      <c r="B97" s="193"/>
      <c r="C97" s="199"/>
      <c r="D97" s="204"/>
      <c r="E97" s="193"/>
      <c r="F97" s="203"/>
      <c r="G97" s="215"/>
      <c r="H97" s="199"/>
      <c r="I97" s="204"/>
      <c r="J97" s="199"/>
      <c r="K97" s="193"/>
      <c r="L97" s="193"/>
      <c r="M97" s="199"/>
      <c r="N97" s="193"/>
      <c r="O97" s="199">
        <f t="shared" si="9"/>
        <v>24940.911999999997</v>
      </c>
      <c r="P97" s="199">
        <f t="shared" si="10"/>
        <v>815601.91200000001</v>
      </c>
    </row>
    <row r="98" spans="1:16" hidden="1" x14ac:dyDescent="0.15">
      <c r="A98" s="193"/>
      <c r="B98" s="193"/>
      <c r="C98" s="199"/>
      <c r="D98" s="204"/>
      <c r="E98" s="193"/>
      <c r="F98" s="193"/>
      <c r="G98" s="210"/>
      <c r="H98" s="199"/>
      <c r="I98" s="204"/>
      <c r="J98" s="199"/>
      <c r="K98" s="205"/>
      <c r="L98" s="193"/>
      <c r="M98" s="199"/>
      <c r="N98" s="193"/>
      <c r="O98" s="199">
        <f t="shared" si="9"/>
        <v>24940.911999999997</v>
      </c>
      <c r="P98" s="199">
        <f t="shared" si="10"/>
        <v>815601.91200000001</v>
      </c>
    </row>
    <row r="99" spans="1:16" hidden="1" x14ac:dyDescent="0.15">
      <c r="A99" s="193"/>
      <c r="B99" s="193"/>
      <c r="C99" s="199"/>
      <c r="D99" s="204"/>
      <c r="E99" s="193"/>
      <c r="F99" s="217"/>
      <c r="G99" s="218"/>
      <c r="H99" s="199"/>
      <c r="I99" s="204"/>
      <c r="J99" s="199"/>
      <c r="K99" s="193"/>
      <c r="L99" s="193"/>
      <c r="M99" s="199"/>
      <c r="N99" s="193"/>
      <c r="O99" s="199">
        <f t="shared" si="9"/>
        <v>24940.911999999997</v>
      </c>
      <c r="P99" s="199">
        <f t="shared" si="10"/>
        <v>815601.91200000001</v>
      </c>
    </row>
    <row r="100" spans="1:16" hidden="1" x14ac:dyDescent="0.15">
      <c r="A100" s="193"/>
      <c r="B100" s="193"/>
      <c r="C100" s="199"/>
      <c r="D100" s="204"/>
      <c r="E100" s="193"/>
      <c r="F100" s="193"/>
      <c r="G100" s="210"/>
      <c r="H100" s="199"/>
      <c r="I100" s="204"/>
      <c r="J100" s="199"/>
      <c r="K100" s="193"/>
      <c r="L100" s="193"/>
      <c r="M100" s="199"/>
      <c r="N100" s="193"/>
      <c r="O100" s="199">
        <f t="shared" si="9"/>
        <v>24940.911999999997</v>
      </c>
      <c r="P100" s="199">
        <f t="shared" si="10"/>
        <v>815601.91200000001</v>
      </c>
    </row>
    <row r="101" spans="1:16" hidden="1" x14ac:dyDescent="0.15">
      <c r="A101" s="193"/>
      <c r="B101" s="193"/>
      <c r="C101" s="199"/>
      <c r="D101" s="204"/>
      <c r="E101" s="193"/>
      <c r="F101" s="193"/>
      <c r="G101" s="210"/>
      <c r="H101" s="199"/>
      <c r="I101" s="204"/>
      <c r="J101" s="199"/>
      <c r="K101" s="193"/>
      <c r="L101" s="193"/>
      <c r="M101" s="199"/>
      <c r="N101" s="193"/>
      <c r="O101" s="199">
        <f t="shared" si="9"/>
        <v>24940.911999999997</v>
      </c>
      <c r="P101" s="199">
        <f t="shared" si="10"/>
        <v>815601.91200000001</v>
      </c>
    </row>
    <row r="102" spans="1:16" hidden="1" x14ac:dyDescent="0.15">
      <c r="A102" s="193"/>
      <c r="B102" s="193"/>
      <c r="C102" s="199"/>
      <c r="D102" s="204"/>
      <c r="E102" s="193"/>
      <c r="F102" s="193"/>
      <c r="G102" s="210"/>
      <c r="H102" s="199"/>
      <c r="I102" s="204"/>
      <c r="J102" s="199"/>
      <c r="K102" s="193"/>
      <c r="L102" s="193"/>
      <c r="M102" s="199"/>
      <c r="N102" s="193"/>
      <c r="O102" s="199">
        <f t="shared" si="9"/>
        <v>24940.911999999997</v>
      </c>
      <c r="P102" s="199">
        <f t="shared" si="10"/>
        <v>815601.91200000001</v>
      </c>
    </row>
    <row r="103" spans="1:16" hidden="1" x14ac:dyDescent="0.15">
      <c r="A103" s="193"/>
      <c r="B103" s="193"/>
      <c r="C103" s="199"/>
      <c r="D103" s="204"/>
      <c r="E103" s="193"/>
      <c r="F103" s="203"/>
      <c r="G103" s="218"/>
      <c r="H103" s="199"/>
      <c r="I103" s="204"/>
      <c r="J103" s="199"/>
      <c r="K103" s="193"/>
      <c r="L103" s="193"/>
      <c r="M103" s="199"/>
      <c r="N103" s="193"/>
      <c r="O103" s="199">
        <f t="shared" si="9"/>
        <v>24940.911999999997</v>
      </c>
      <c r="P103" s="199">
        <f t="shared" si="10"/>
        <v>815601.91200000001</v>
      </c>
    </row>
    <row r="104" spans="1:16" hidden="1" x14ac:dyDescent="0.15">
      <c r="A104" s="193"/>
      <c r="B104" s="193"/>
      <c r="C104" s="199"/>
      <c r="D104" s="204"/>
      <c r="E104" s="193"/>
      <c r="F104" s="205"/>
      <c r="G104" s="198"/>
      <c r="H104" s="199"/>
      <c r="I104" s="204"/>
      <c r="J104" s="199"/>
      <c r="K104" s="205"/>
      <c r="L104" s="193"/>
      <c r="M104" s="199"/>
      <c r="N104" s="193"/>
      <c r="O104" s="199">
        <f t="shared" si="9"/>
        <v>24940.911999999997</v>
      </c>
      <c r="P104" s="199">
        <f t="shared" si="10"/>
        <v>815601.91200000001</v>
      </c>
    </row>
    <row r="105" spans="1:16" hidden="1" x14ac:dyDescent="0.15">
      <c r="A105" s="193"/>
      <c r="B105" s="193"/>
      <c r="C105" s="199"/>
      <c r="D105" s="204"/>
      <c r="E105" s="193"/>
      <c r="F105" s="205"/>
      <c r="G105" s="198"/>
      <c r="H105" s="199"/>
      <c r="I105" s="204"/>
      <c r="J105" s="199"/>
      <c r="K105" s="193"/>
      <c r="L105" s="193"/>
      <c r="M105" s="199"/>
      <c r="N105" s="205"/>
      <c r="O105" s="199">
        <f t="shared" si="9"/>
        <v>24940.911999999997</v>
      </c>
      <c r="P105" s="199">
        <f t="shared" si="10"/>
        <v>815601.91200000001</v>
      </c>
    </row>
    <row r="106" spans="1:16" hidden="1" x14ac:dyDescent="0.15">
      <c r="A106" s="193"/>
      <c r="B106" s="193"/>
      <c r="C106" s="199"/>
      <c r="D106" s="204"/>
      <c r="E106" s="193"/>
      <c r="F106" s="217"/>
      <c r="G106" s="218"/>
      <c r="H106" s="199"/>
      <c r="I106" s="204"/>
      <c r="J106" s="199"/>
      <c r="K106" s="193"/>
      <c r="L106" s="193"/>
      <c r="M106" s="199"/>
      <c r="N106" s="193"/>
      <c r="O106" s="199">
        <f t="shared" si="9"/>
        <v>24940.911999999997</v>
      </c>
      <c r="P106" s="199">
        <f t="shared" si="10"/>
        <v>815601.91200000001</v>
      </c>
    </row>
    <row r="107" spans="1:16" hidden="1" x14ac:dyDescent="0.15">
      <c r="A107" s="193"/>
      <c r="B107" s="193"/>
      <c r="C107" s="199"/>
      <c r="D107" s="204"/>
      <c r="E107" s="193"/>
      <c r="F107" s="207"/>
      <c r="G107" s="198"/>
      <c r="H107" s="199"/>
      <c r="I107" s="204"/>
      <c r="J107" s="199"/>
      <c r="K107" s="203"/>
      <c r="L107" s="193"/>
      <c r="M107" s="199"/>
      <c r="N107" s="193"/>
      <c r="O107" s="199">
        <f t="shared" si="9"/>
        <v>24940.911999999997</v>
      </c>
      <c r="P107" s="199">
        <f t="shared" si="10"/>
        <v>815601.91200000001</v>
      </c>
    </row>
    <row r="108" spans="1:16" hidden="1" x14ac:dyDescent="0.15">
      <c r="A108" s="193"/>
      <c r="B108" s="193"/>
      <c r="C108" s="199"/>
      <c r="D108" s="204"/>
      <c r="E108" s="193"/>
      <c r="F108" s="207"/>
      <c r="G108" s="198"/>
      <c r="H108" s="199"/>
      <c r="I108" s="204"/>
      <c r="J108" s="199"/>
      <c r="K108" s="203"/>
      <c r="L108" s="193"/>
      <c r="M108" s="199"/>
      <c r="N108" s="203"/>
      <c r="O108" s="199">
        <f t="shared" si="9"/>
        <v>24940.911999999997</v>
      </c>
      <c r="P108" s="199">
        <f t="shared" si="10"/>
        <v>815601.91200000001</v>
      </c>
    </row>
    <row r="109" spans="1:16" hidden="1" x14ac:dyDescent="0.15">
      <c r="A109" s="193"/>
      <c r="B109" s="193"/>
      <c r="C109" s="199"/>
      <c r="D109" s="204"/>
      <c r="E109" s="193"/>
      <c r="F109" s="207"/>
      <c r="G109" s="198"/>
      <c r="H109" s="199"/>
      <c r="I109" s="204"/>
      <c r="J109" s="199"/>
      <c r="K109" s="203"/>
      <c r="L109" s="193"/>
      <c r="M109" s="199"/>
      <c r="N109" s="203"/>
      <c r="O109" s="199">
        <f t="shared" si="9"/>
        <v>24940.911999999997</v>
      </c>
      <c r="P109" s="199">
        <f t="shared" si="10"/>
        <v>815601.91200000001</v>
      </c>
    </row>
    <row r="110" spans="1:16" hidden="1" x14ac:dyDescent="0.15">
      <c r="A110" s="193"/>
      <c r="B110" s="193"/>
      <c r="C110" s="199"/>
      <c r="D110" s="204"/>
      <c r="E110" s="193"/>
      <c r="F110" s="207"/>
      <c r="G110" s="198"/>
      <c r="H110" s="199"/>
      <c r="I110" s="204"/>
      <c r="J110" s="199"/>
      <c r="K110" s="193"/>
      <c r="L110" s="193"/>
      <c r="M110" s="199"/>
      <c r="N110" s="203"/>
      <c r="O110" s="199">
        <f t="shared" si="9"/>
        <v>24940.911999999997</v>
      </c>
      <c r="P110" s="199">
        <f t="shared" si="10"/>
        <v>815601.91200000001</v>
      </c>
    </row>
    <row r="111" spans="1:16" hidden="1" x14ac:dyDescent="0.15">
      <c r="A111" s="193"/>
      <c r="B111" s="193"/>
      <c r="C111" s="199"/>
      <c r="D111" s="204"/>
      <c r="E111" s="193"/>
      <c r="F111" s="217"/>
      <c r="G111" s="218"/>
      <c r="H111" s="199"/>
      <c r="I111" s="204"/>
      <c r="J111" s="199"/>
      <c r="K111" s="203"/>
      <c r="L111" s="193"/>
      <c r="M111" s="199"/>
      <c r="N111" s="203"/>
      <c r="O111" s="199">
        <f t="shared" si="9"/>
        <v>24940.911999999997</v>
      </c>
      <c r="P111" s="199">
        <f t="shared" si="10"/>
        <v>815601.91200000001</v>
      </c>
    </row>
    <row r="112" spans="1:16" hidden="1" x14ac:dyDescent="0.15">
      <c r="A112" s="193"/>
      <c r="B112" s="193"/>
      <c r="C112" s="199"/>
      <c r="D112" s="204"/>
      <c r="E112" s="193"/>
      <c r="F112" s="193"/>
      <c r="G112" s="210"/>
      <c r="H112" s="199"/>
      <c r="I112" s="204"/>
      <c r="J112" s="199"/>
      <c r="K112" s="205"/>
      <c r="L112" s="193"/>
      <c r="M112" s="199"/>
      <c r="N112" s="203"/>
      <c r="O112" s="199">
        <f t="shared" si="9"/>
        <v>24940.911999999997</v>
      </c>
      <c r="P112" s="199">
        <f t="shared" si="10"/>
        <v>815601.91200000001</v>
      </c>
    </row>
    <row r="113" spans="1:16" hidden="1" x14ac:dyDescent="0.15">
      <c r="A113" s="193"/>
      <c r="B113" s="193"/>
      <c r="C113" s="199"/>
      <c r="D113" s="204"/>
      <c r="E113" s="193"/>
      <c r="F113" s="193"/>
      <c r="G113" s="210"/>
      <c r="H113" s="199"/>
      <c r="I113" s="204"/>
      <c r="J113" s="199"/>
      <c r="K113" s="205"/>
      <c r="L113" s="193"/>
      <c r="M113" s="199"/>
      <c r="N113" s="203"/>
      <c r="O113" s="199">
        <f t="shared" si="9"/>
        <v>24940.911999999997</v>
      </c>
      <c r="P113" s="199">
        <f t="shared" si="10"/>
        <v>815601.91200000001</v>
      </c>
    </row>
    <row r="114" spans="1:16" hidden="1" x14ac:dyDescent="0.15">
      <c r="A114" s="193"/>
      <c r="B114" s="193"/>
      <c r="C114" s="199"/>
      <c r="D114" s="204"/>
      <c r="E114" s="193"/>
      <c r="F114" s="205"/>
      <c r="G114" s="218"/>
      <c r="H114" s="199"/>
      <c r="I114" s="204"/>
      <c r="J114" s="199"/>
      <c r="K114" s="203"/>
      <c r="L114" s="193"/>
      <c r="M114" s="199"/>
      <c r="N114" s="203"/>
      <c r="O114" s="199">
        <f t="shared" si="9"/>
        <v>24940.911999999997</v>
      </c>
      <c r="P114" s="199">
        <f t="shared" si="10"/>
        <v>815601.91200000001</v>
      </c>
    </row>
    <row r="115" spans="1:16" hidden="1" x14ac:dyDescent="0.15">
      <c r="A115" s="193"/>
      <c r="B115" s="193"/>
      <c r="C115" s="199"/>
      <c r="D115" s="204"/>
      <c r="E115" s="193"/>
      <c r="F115" s="205"/>
      <c r="G115" s="198"/>
      <c r="H115" s="199"/>
      <c r="I115" s="204"/>
      <c r="J115" s="199"/>
      <c r="K115" s="193"/>
      <c r="L115" s="193"/>
      <c r="M115" s="199"/>
      <c r="N115" s="203"/>
      <c r="O115" s="199">
        <f t="shared" si="9"/>
        <v>24940.911999999997</v>
      </c>
      <c r="P115" s="199">
        <f t="shared" si="10"/>
        <v>815601.91200000001</v>
      </c>
    </row>
    <row r="116" spans="1:16" hidden="1" x14ac:dyDescent="0.15">
      <c r="A116" s="193"/>
      <c r="B116" s="193"/>
      <c r="C116" s="199"/>
      <c r="D116" s="204"/>
      <c r="E116" s="193"/>
      <c r="F116" s="205"/>
      <c r="G116" s="198"/>
      <c r="H116" s="199"/>
      <c r="I116" s="204"/>
      <c r="J116" s="199"/>
      <c r="K116" s="193"/>
      <c r="L116" s="193"/>
      <c r="M116" s="199"/>
      <c r="N116" s="193"/>
      <c r="O116" s="199">
        <f t="shared" si="9"/>
        <v>24940.911999999997</v>
      </c>
      <c r="P116" s="199">
        <f t="shared" si="10"/>
        <v>815601.91200000001</v>
      </c>
    </row>
    <row r="117" spans="1:16" hidden="1" x14ac:dyDescent="0.15">
      <c r="A117" s="193"/>
      <c r="B117" s="193"/>
      <c r="C117" s="199"/>
      <c r="D117" s="204"/>
      <c r="E117" s="193"/>
      <c r="F117" s="217"/>
      <c r="G117" s="218"/>
      <c r="H117" s="199"/>
      <c r="I117" s="204"/>
      <c r="J117" s="199"/>
      <c r="K117" s="203"/>
      <c r="L117" s="193"/>
      <c r="M117" s="199"/>
      <c r="N117" s="203"/>
      <c r="O117" s="199">
        <f t="shared" si="9"/>
        <v>24940.911999999997</v>
      </c>
      <c r="P117" s="199">
        <f t="shared" si="10"/>
        <v>815601.91200000001</v>
      </c>
    </row>
    <row r="118" spans="1:16" hidden="1" x14ac:dyDescent="0.15">
      <c r="A118" s="193"/>
      <c r="B118" s="193"/>
      <c r="C118" s="199"/>
      <c r="D118" s="204"/>
      <c r="E118" s="193"/>
      <c r="F118" s="217"/>
      <c r="G118" s="215"/>
      <c r="H118" s="199"/>
      <c r="I118" s="204"/>
      <c r="J118" s="199"/>
      <c r="K118" s="203"/>
      <c r="L118" s="193"/>
      <c r="M118" s="199"/>
      <c r="N118" s="203"/>
      <c r="O118" s="199">
        <f t="shared" si="9"/>
        <v>24940.911999999997</v>
      </c>
      <c r="P118" s="199">
        <f t="shared" si="10"/>
        <v>815601.91200000001</v>
      </c>
    </row>
    <row r="119" spans="1:16" hidden="1" x14ac:dyDescent="0.15">
      <c r="A119" s="193"/>
      <c r="B119" s="193"/>
      <c r="C119" s="199"/>
      <c r="D119" s="204"/>
      <c r="E119" s="193"/>
      <c r="F119" s="217"/>
      <c r="G119" s="215"/>
      <c r="H119" s="199"/>
      <c r="I119" s="204"/>
      <c r="J119" s="199"/>
      <c r="K119" s="193"/>
      <c r="L119" s="193"/>
      <c r="M119" s="199"/>
      <c r="N119" s="203"/>
      <c r="O119" s="199">
        <f t="shared" si="9"/>
        <v>24940.911999999997</v>
      </c>
      <c r="P119" s="199">
        <f t="shared" si="10"/>
        <v>815601.91200000001</v>
      </c>
    </row>
    <row r="120" spans="1:16" hidden="1" x14ac:dyDescent="0.15">
      <c r="A120" s="193"/>
      <c r="B120" s="193"/>
      <c r="C120" s="199"/>
      <c r="D120" s="204"/>
      <c r="E120" s="193"/>
      <c r="F120" s="217"/>
      <c r="G120" s="218"/>
      <c r="H120" s="199"/>
      <c r="I120" s="204"/>
      <c r="J120" s="199"/>
      <c r="K120" s="203"/>
      <c r="L120" s="193"/>
      <c r="M120" s="199"/>
      <c r="N120" s="203"/>
      <c r="O120" s="199">
        <f t="shared" si="9"/>
        <v>24940.911999999997</v>
      </c>
      <c r="P120" s="199">
        <f t="shared" si="10"/>
        <v>815601.91200000001</v>
      </c>
    </row>
    <row r="121" spans="1:16" hidden="1" x14ac:dyDescent="0.15">
      <c r="A121" s="193"/>
      <c r="B121" s="193"/>
      <c r="C121" s="199"/>
      <c r="D121" s="204"/>
      <c r="E121" s="193"/>
      <c r="F121" s="193"/>
      <c r="G121" s="198"/>
      <c r="H121" s="199"/>
      <c r="I121" s="204"/>
      <c r="J121" s="199"/>
      <c r="K121" s="193"/>
      <c r="L121" s="193"/>
      <c r="M121" s="199"/>
      <c r="N121" s="203"/>
      <c r="O121" s="199">
        <f t="shared" si="9"/>
        <v>24940.911999999997</v>
      </c>
      <c r="P121" s="199">
        <f t="shared" si="10"/>
        <v>815601.91200000001</v>
      </c>
    </row>
    <row r="122" spans="1:16" hidden="1" x14ac:dyDescent="0.15">
      <c r="A122" s="193"/>
      <c r="B122" s="193"/>
      <c r="C122" s="199"/>
      <c r="D122" s="204"/>
      <c r="E122" s="193"/>
      <c r="F122" s="193"/>
      <c r="G122" s="198"/>
      <c r="H122" s="199"/>
      <c r="I122" s="204"/>
      <c r="J122" s="199"/>
      <c r="K122" s="193"/>
      <c r="L122" s="193"/>
      <c r="M122" s="199"/>
      <c r="N122" s="203"/>
      <c r="O122" s="199">
        <f t="shared" si="9"/>
        <v>24940.911999999997</v>
      </c>
      <c r="P122" s="199">
        <f t="shared" si="10"/>
        <v>815601.91200000001</v>
      </c>
    </row>
    <row r="123" spans="1:16" hidden="1" x14ac:dyDescent="0.15">
      <c r="A123" s="193"/>
      <c r="B123" s="193"/>
      <c r="C123" s="199"/>
      <c r="D123" s="204"/>
      <c r="E123" s="193"/>
      <c r="F123" s="217"/>
      <c r="G123" s="218"/>
      <c r="H123" s="199"/>
      <c r="I123" s="204"/>
      <c r="J123" s="199"/>
      <c r="K123" s="203"/>
      <c r="L123" s="193"/>
      <c r="M123" s="199"/>
      <c r="N123" s="203"/>
      <c r="O123" s="199">
        <f t="shared" si="9"/>
        <v>24940.911999999997</v>
      </c>
      <c r="P123" s="199">
        <f t="shared" si="10"/>
        <v>815601.91200000001</v>
      </c>
    </row>
    <row r="124" spans="1:16" hidden="1" x14ac:dyDescent="0.15">
      <c r="A124" s="193"/>
      <c r="B124" s="193"/>
      <c r="C124" s="199"/>
      <c r="D124" s="204"/>
      <c r="E124" s="193"/>
      <c r="F124" s="217"/>
      <c r="G124" s="198"/>
      <c r="H124" s="199"/>
      <c r="I124" s="204"/>
      <c r="J124" s="199"/>
      <c r="K124" s="193"/>
      <c r="L124" s="193"/>
      <c r="M124" s="199"/>
      <c r="N124" s="203"/>
      <c r="O124" s="199">
        <f t="shared" si="9"/>
        <v>24940.911999999997</v>
      </c>
      <c r="P124" s="199">
        <f t="shared" si="10"/>
        <v>815601.91200000001</v>
      </c>
    </row>
    <row r="125" spans="1:16" hidden="1" x14ac:dyDescent="0.15">
      <c r="A125" s="193"/>
      <c r="B125" s="193"/>
      <c r="C125" s="199"/>
      <c r="D125" s="204"/>
      <c r="E125" s="193"/>
      <c r="F125" s="217"/>
      <c r="G125" s="198"/>
      <c r="H125" s="199"/>
      <c r="I125" s="204"/>
      <c r="J125" s="199"/>
      <c r="K125" s="193"/>
      <c r="L125" s="193"/>
      <c r="M125" s="199"/>
      <c r="N125" s="203"/>
      <c r="O125" s="199">
        <f t="shared" si="9"/>
        <v>24940.911999999997</v>
      </c>
      <c r="P125" s="199">
        <f t="shared" si="10"/>
        <v>815601.91200000001</v>
      </c>
    </row>
    <row r="126" spans="1:16" hidden="1" x14ac:dyDescent="0.15">
      <c r="A126" s="193"/>
      <c r="B126" s="193"/>
      <c r="C126" s="199"/>
      <c r="D126" s="204"/>
      <c r="E126" s="193"/>
      <c r="F126" s="203"/>
      <c r="G126" s="218"/>
      <c r="H126" s="199"/>
      <c r="I126" s="204"/>
      <c r="J126" s="199"/>
      <c r="K126" s="203"/>
      <c r="L126" s="193"/>
      <c r="M126" s="199"/>
      <c r="N126" s="203"/>
      <c r="O126" s="199">
        <f t="shared" si="9"/>
        <v>24940.911999999997</v>
      </c>
      <c r="P126" s="199">
        <f t="shared" si="10"/>
        <v>815601.91200000001</v>
      </c>
    </row>
    <row r="127" spans="1:16" hidden="1" x14ac:dyDescent="0.15">
      <c r="A127" s="193"/>
      <c r="B127" s="193"/>
      <c r="C127" s="199"/>
      <c r="D127" s="204"/>
      <c r="E127" s="193"/>
      <c r="F127" s="203"/>
      <c r="G127" s="219"/>
      <c r="H127" s="199"/>
      <c r="I127" s="204"/>
      <c r="J127" s="199"/>
      <c r="K127" s="193"/>
      <c r="L127" s="193"/>
      <c r="M127" s="199"/>
      <c r="N127" s="203"/>
      <c r="O127" s="199">
        <f t="shared" si="9"/>
        <v>24940.911999999997</v>
      </c>
      <c r="P127" s="199">
        <f t="shared" si="10"/>
        <v>815601.91200000001</v>
      </c>
    </row>
    <row r="128" spans="1:16" hidden="1" x14ac:dyDescent="0.15">
      <c r="A128" s="193"/>
      <c r="B128" s="193"/>
      <c r="C128" s="199"/>
      <c r="D128" s="204"/>
      <c r="E128" s="193"/>
      <c r="F128" s="203"/>
      <c r="G128" s="219"/>
      <c r="H128" s="199"/>
      <c r="I128" s="204"/>
      <c r="J128" s="199"/>
      <c r="K128" s="203"/>
      <c r="L128" s="193"/>
      <c r="M128" s="199"/>
      <c r="N128" s="203"/>
      <c r="O128" s="199">
        <f t="shared" si="9"/>
        <v>24940.911999999997</v>
      </c>
      <c r="P128" s="199">
        <f t="shared" si="10"/>
        <v>815601.91200000001</v>
      </c>
    </row>
    <row r="129" spans="1:17" hidden="1" x14ac:dyDescent="0.15">
      <c r="A129" s="193"/>
      <c r="B129" s="193"/>
      <c r="C129" s="199"/>
      <c r="D129" s="204"/>
      <c r="E129" s="193"/>
      <c r="F129" s="203"/>
      <c r="G129" s="219"/>
      <c r="H129" s="199"/>
      <c r="I129" s="204"/>
      <c r="J129" s="199"/>
      <c r="K129" s="193"/>
      <c r="L129" s="193"/>
      <c r="M129" s="199"/>
      <c r="N129" s="203"/>
      <c r="O129" s="199">
        <f t="shared" si="9"/>
        <v>24940.911999999997</v>
      </c>
      <c r="P129" s="199">
        <f t="shared" si="10"/>
        <v>815601.91200000001</v>
      </c>
    </row>
    <row r="130" spans="1:17" hidden="1" x14ac:dyDescent="0.15">
      <c r="A130" s="193"/>
      <c r="B130" s="193"/>
      <c r="C130" s="199"/>
      <c r="D130" s="204"/>
      <c r="E130" s="193"/>
      <c r="F130" s="193"/>
      <c r="G130" s="198"/>
      <c r="H130" s="199"/>
      <c r="I130" s="204"/>
      <c r="J130" s="199"/>
      <c r="K130" s="193"/>
      <c r="L130" s="193"/>
      <c r="M130" s="199"/>
      <c r="N130" s="203"/>
      <c r="O130" s="199">
        <f t="shared" si="9"/>
        <v>24940.911999999997</v>
      </c>
      <c r="P130" s="199">
        <f t="shared" si="10"/>
        <v>815601.91200000001</v>
      </c>
    </row>
    <row r="131" spans="1:17" hidden="1" x14ac:dyDescent="0.15">
      <c r="A131" s="193"/>
      <c r="B131" s="193"/>
      <c r="C131" s="199"/>
      <c r="D131" s="204"/>
      <c r="E131" s="193"/>
      <c r="F131" s="203"/>
      <c r="G131" s="219"/>
      <c r="H131" s="199"/>
      <c r="I131" s="204"/>
      <c r="J131" s="199"/>
      <c r="K131" s="193"/>
      <c r="L131" s="193"/>
      <c r="M131" s="199"/>
      <c r="N131" s="193"/>
      <c r="O131" s="199">
        <f t="shared" si="9"/>
        <v>24940.911999999997</v>
      </c>
      <c r="P131" s="199">
        <f t="shared" si="10"/>
        <v>815601.91200000001</v>
      </c>
    </row>
    <row r="132" spans="1:17" hidden="1" x14ac:dyDescent="0.15">
      <c r="A132" s="193"/>
      <c r="B132" s="193"/>
      <c r="C132" s="199"/>
      <c r="D132" s="204"/>
      <c r="E132" s="193"/>
      <c r="F132" s="203"/>
      <c r="G132" s="219"/>
      <c r="H132" s="199"/>
      <c r="I132" s="204"/>
      <c r="J132" s="199"/>
      <c r="K132" s="193"/>
      <c r="L132" s="193"/>
      <c r="M132" s="199"/>
      <c r="N132" s="193"/>
      <c r="O132" s="199">
        <f t="shared" si="9"/>
        <v>24940.911999999997</v>
      </c>
      <c r="P132" s="199">
        <f t="shared" si="10"/>
        <v>815601.91200000001</v>
      </c>
    </row>
    <row r="133" spans="1:17" hidden="1" x14ac:dyDescent="0.15">
      <c r="A133" s="193"/>
      <c r="B133" s="193"/>
      <c r="C133" s="199"/>
      <c r="D133" s="204"/>
      <c r="E133" s="193"/>
      <c r="F133" s="203"/>
      <c r="G133" s="219"/>
      <c r="H133" s="199"/>
      <c r="I133" s="204"/>
      <c r="J133" s="199"/>
      <c r="K133" s="193"/>
      <c r="L133" s="193"/>
      <c r="M133" s="199"/>
      <c r="N133" s="193"/>
      <c r="O133" s="199">
        <f t="shared" si="9"/>
        <v>24940.911999999997</v>
      </c>
      <c r="P133" s="199">
        <f t="shared" si="10"/>
        <v>815601.91200000001</v>
      </c>
    </row>
    <row r="134" spans="1:17" hidden="1" x14ac:dyDescent="0.15">
      <c r="A134" s="193"/>
      <c r="B134" s="193"/>
      <c r="C134" s="199"/>
      <c r="D134" s="204"/>
      <c r="E134" s="193"/>
      <c r="F134" s="193"/>
      <c r="G134" s="210"/>
      <c r="H134" s="199"/>
      <c r="I134" s="204"/>
      <c r="J134" s="199"/>
      <c r="K134" s="193"/>
      <c r="L134" s="193"/>
      <c r="M134" s="199"/>
      <c r="N134" s="193"/>
      <c r="O134" s="199">
        <f t="shared" si="9"/>
        <v>24940.911999999997</v>
      </c>
      <c r="P134" s="199">
        <f t="shared" si="10"/>
        <v>815601.91200000001</v>
      </c>
    </row>
    <row r="135" spans="1:17" hidden="1" x14ac:dyDescent="0.15">
      <c r="A135" s="220"/>
      <c r="B135" s="220"/>
      <c r="C135" s="221"/>
      <c r="D135" s="222"/>
      <c r="E135" s="220"/>
      <c r="F135" s="220"/>
      <c r="G135" s="223"/>
      <c r="H135" s="221"/>
      <c r="I135" s="222"/>
      <c r="J135" s="221"/>
      <c r="K135" s="220"/>
      <c r="L135" s="220"/>
      <c r="M135" s="221"/>
      <c r="N135" s="220"/>
      <c r="O135" s="221">
        <f t="shared" ref="O135" si="11">+O134-J135-M135</f>
        <v>24940.911999999997</v>
      </c>
      <c r="P135" s="221">
        <f t="shared" ref="P135" si="12">P134+H135-J135-M135</f>
        <v>815601.91200000001</v>
      </c>
    </row>
    <row r="136" spans="1:17" x14ac:dyDescent="0.15">
      <c r="A136" s="224"/>
      <c r="B136" s="224"/>
      <c r="C136" s="225">
        <f>SUM(C7:C122)</f>
        <v>779174</v>
      </c>
      <c r="D136" s="224"/>
      <c r="E136" s="224"/>
      <c r="F136" s="224"/>
      <c r="G136" s="224"/>
      <c r="H136" s="225">
        <f>SUM(H7:H134)</f>
        <v>359520</v>
      </c>
      <c r="I136" s="226"/>
      <c r="J136" s="225">
        <f>SUM(J7:J134)</f>
        <v>210024.08799999999</v>
      </c>
      <c r="K136" s="224"/>
      <c r="L136" s="224"/>
      <c r="M136" s="225">
        <f>SUM(M9:M134)</f>
        <v>113068</v>
      </c>
      <c r="N136" s="224"/>
      <c r="O136" s="227"/>
      <c r="P136" s="228">
        <f>C136+H136-J136-M136</f>
        <v>815601.91200000001</v>
      </c>
      <c r="Q136" s="229">
        <f>SUM(O137:O143)-P136</f>
        <v>0</v>
      </c>
    </row>
    <row r="137" spans="1:17" x14ac:dyDescent="0.15">
      <c r="A137" s="230"/>
      <c r="B137" s="615"/>
      <c r="C137" s="615"/>
      <c r="D137" s="615"/>
      <c r="E137" s="231"/>
      <c r="F137" s="624"/>
      <c r="G137" s="624"/>
      <c r="H137" s="232"/>
      <c r="I137" s="233"/>
      <c r="J137" s="234"/>
      <c r="K137" s="235"/>
      <c r="L137" s="235"/>
      <c r="M137" s="236"/>
      <c r="N137" s="235"/>
      <c r="O137" s="237">
        <f>O134</f>
        <v>24940.911999999997</v>
      </c>
      <c r="P137" s="238" t="s">
        <v>64</v>
      </c>
    </row>
    <row r="138" spans="1:17" x14ac:dyDescent="0.15">
      <c r="A138" s="230" t="s">
        <v>63</v>
      </c>
      <c r="B138" s="244" t="s">
        <v>108</v>
      </c>
      <c r="C138" s="239"/>
      <c r="D138" s="239"/>
      <c r="E138" s="231" t="s">
        <v>67</v>
      </c>
      <c r="F138" s="624">
        <v>11827935.58</v>
      </c>
      <c r="G138" s="624"/>
      <c r="H138" s="232" t="s">
        <v>98</v>
      </c>
      <c r="I138" s="233"/>
      <c r="J138" s="234"/>
      <c r="K138" s="235"/>
      <c r="L138" s="235"/>
      <c r="M138" s="236"/>
      <c r="N138" s="235"/>
      <c r="O138" s="237">
        <f>+C10</f>
        <v>431141</v>
      </c>
      <c r="P138" s="238" t="s">
        <v>65</v>
      </c>
    </row>
    <row r="139" spans="1:17" x14ac:dyDescent="0.15">
      <c r="A139" s="230" t="s">
        <v>64</v>
      </c>
      <c r="B139" s="244" t="s">
        <v>109</v>
      </c>
      <c r="C139" s="239"/>
      <c r="D139" s="239"/>
      <c r="E139" s="231" t="s">
        <v>67</v>
      </c>
      <c r="F139" s="624">
        <v>32741014.039999999</v>
      </c>
      <c r="G139" s="624"/>
      <c r="H139" s="232" t="s">
        <v>98</v>
      </c>
      <c r="I139" s="233"/>
      <c r="J139" s="234"/>
      <c r="K139" s="235"/>
      <c r="L139" s="235"/>
      <c r="M139" s="236"/>
      <c r="N139" s="235"/>
      <c r="O139" s="237">
        <f>+H27</f>
        <v>71885</v>
      </c>
      <c r="P139" s="238" t="s">
        <v>103</v>
      </c>
    </row>
    <row r="140" spans="1:17" x14ac:dyDescent="0.15">
      <c r="A140" s="230"/>
      <c r="B140" s="239"/>
      <c r="C140" s="239"/>
      <c r="D140" s="239"/>
      <c r="E140" s="231"/>
      <c r="F140" s="624"/>
      <c r="G140" s="624"/>
      <c r="H140" s="232"/>
      <c r="I140" s="233"/>
      <c r="J140" s="234"/>
      <c r="K140" s="235"/>
      <c r="L140" s="235"/>
      <c r="M140" s="236"/>
      <c r="N140" s="235"/>
      <c r="O140" s="237">
        <f>+H32</f>
        <v>143930</v>
      </c>
      <c r="P140" s="238" t="s">
        <v>104</v>
      </c>
    </row>
    <row r="141" spans="1:17" x14ac:dyDescent="0.15">
      <c r="A141" s="241"/>
      <c r="B141" s="239"/>
      <c r="C141" s="239"/>
      <c r="D141" s="239"/>
      <c r="E141" s="231"/>
      <c r="F141" s="624"/>
      <c r="G141" s="624"/>
      <c r="H141" s="232"/>
      <c r="I141" s="233"/>
      <c r="J141" s="234"/>
      <c r="K141" s="235"/>
      <c r="L141" s="235"/>
      <c r="M141" s="236"/>
      <c r="N141" s="235"/>
      <c r="O141" s="237">
        <f>+H42</f>
        <v>107771</v>
      </c>
      <c r="P141" s="238" t="s">
        <v>105</v>
      </c>
    </row>
    <row r="142" spans="1:17" x14ac:dyDescent="0.15">
      <c r="A142" s="243"/>
      <c r="B142" s="239"/>
      <c r="C142" s="239"/>
      <c r="D142" s="239"/>
      <c r="E142" s="231"/>
      <c r="F142" s="624"/>
      <c r="G142" s="624"/>
      <c r="H142" s="232"/>
      <c r="I142" s="233"/>
      <c r="J142" s="234"/>
      <c r="K142" s="235"/>
      <c r="L142" s="235"/>
      <c r="M142" s="236"/>
      <c r="N142" s="235"/>
      <c r="O142" s="237">
        <f>+H43</f>
        <v>35934</v>
      </c>
      <c r="P142" s="238" t="s">
        <v>106</v>
      </c>
    </row>
    <row r="143" spans="1:17" hidden="1" x14ac:dyDescent="0.15">
      <c r="A143" s="230"/>
      <c r="B143" s="239"/>
      <c r="C143" s="239"/>
      <c r="D143" s="239"/>
      <c r="E143" s="231"/>
      <c r="F143" s="624"/>
      <c r="G143" s="624"/>
      <c r="H143" s="232"/>
      <c r="I143" s="233"/>
      <c r="J143" s="234"/>
      <c r="K143" s="235"/>
      <c r="L143" s="235"/>
      <c r="M143" s="236"/>
      <c r="N143" s="235"/>
      <c r="O143" s="237"/>
      <c r="P143" s="237"/>
    </row>
    <row r="144" spans="1:17" x14ac:dyDescent="0.15">
      <c r="A144" s="230"/>
      <c r="B144" s="239"/>
      <c r="C144" s="239"/>
      <c r="D144" s="239"/>
      <c r="E144" s="231"/>
      <c r="F144" s="624"/>
      <c r="G144" s="624"/>
      <c r="H144" s="232"/>
      <c r="I144" s="233"/>
      <c r="J144" s="234"/>
      <c r="K144" s="235"/>
      <c r="L144" s="235"/>
      <c r="M144" s="236"/>
      <c r="N144" s="235"/>
      <c r="O144" s="240" t="s">
        <v>55</v>
      </c>
      <c r="P144" s="237">
        <v>651</v>
      </c>
    </row>
    <row r="145" spans="1:16" x14ac:dyDescent="0.15">
      <c r="A145" s="241"/>
      <c r="B145" s="239"/>
      <c r="C145" s="239"/>
      <c r="D145" s="239"/>
      <c r="E145" s="231"/>
      <c r="F145" s="624"/>
      <c r="G145" s="624"/>
      <c r="H145" s="232"/>
      <c r="I145" s="233"/>
      <c r="J145" s="234"/>
      <c r="K145" s="235"/>
      <c r="L145" s="235"/>
      <c r="M145" s="236"/>
      <c r="N145" s="235"/>
      <c r="O145" s="228" t="s">
        <v>56</v>
      </c>
      <c r="P145" s="242">
        <f>+P136+P144</f>
        <v>816252.91200000001</v>
      </c>
    </row>
    <row r="146" spans="1:16" x14ac:dyDescent="0.15">
      <c r="A146" s="243"/>
      <c r="B146" s="625"/>
      <c r="C146" s="625"/>
      <c r="D146" s="625"/>
      <c r="E146" s="231"/>
      <c r="F146" s="624"/>
      <c r="G146" s="624"/>
      <c r="H146" s="232"/>
      <c r="I146" s="233"/>
      <c r="J146" s="234"/>
      <c r="K146" s="235"/>
      <c r="L146" s="235"/>
      <c r="M146" s="236"/>
      <c r="N146" s="235"/>
      <c r="O146" s="236"/>
      <c r="P146" s="235"/>
    </row>
    <row r="147" spans="1:16" x14ac:dyDescent="0.15">
      <c r="A147" s="243"/>
      <c r="B147" s="625"/>
      <c r="C147" s="625"/>
      <c r="D147" s="625"/>
      <c r="E147" s="231"/>
      <c r="F147" s="624"/>
      <c r="G147" s="624"/>
      <c r="H147" s="232"/>
      <c r="I147" s="233"/>
      <c r="J147" s="234"/>
      <c r="K147" s="235"/>
      <c r="L147" s="235"/>
      <c r="M147" s="236"/>
      <c r="N147" s="235"/>
      <c r="O147" s="245"/>
      <c r="P147" s="246"/>
    </row>
    <row r="148" spans="1:16" x14ac:dyDescent="0.15">
      <c r="A148" s="247"/>
      <c r="B148" s="248"/>
      <c r="C148" s="234"/>
      <c r="D148" s="243"/>
      <c r="E148" s="243"/>
      <c r="F148" s="247"/>
      <c r="G148" s="243"/>
      <c r="H148" s="234"/>
      <c r="I148" s="243"/>
      <c r="J148" s="234"/>
      <c r="K148" s="235"/>
      <c r="L148" s="235"/>
      <c r="M148" s="236"/>
      <c r="N148" s="235"/>
      <c r="O148" s="245"/>
      <c r="P148" s="246"/>
    </row>
    <row r="149" spans="1:16" x14ac:dyDescent="0.15">
      <c r="A149" s="249"/>
      <c r="B149" s="250"/>
      <c r="C149" s="186"/>
      <c r="D149" s="251"/>
      <c r="E149" s="251"/>
      <c r="F149" s="183"/>
      <c r="G149" s="251"/>
      <c r="H149" s="186"/>
      <c r="I149" s="251"/>
      <c r="J149" s="186"/>
      <c r="K149" s="252"/>
      <c r="L149" s="252"/>
      <c r="M149" s="253"/>
      <c r="N149" s="252"/>
      <c r="O149" s="236"/>
      <c r="P149" s="235"/>
    </row>
    <row r="150" spans="1:16" x14ac:dyDescent="0.15">
      <c r="A150" s="249"/>
      <c r="B150" s="250"/>
      <c r="C150" s="186"/>
      <c r="D150" s="251"/>
      <c r="E150" s="251"/>
      <c r="F150" s="183"/>
      <c r="G150" s="251"/>
      <c r="H150" s="186"/>
      <c r="I150" s="251"/>
      <c r="J150" s="253"/>
      <c r="K150" s="252"/>
      <c r="L150" s="252"/>
      <c r="M150" s="253"/>
      <c r="N150" s="252"/>
      <c r="P150" s="235"/>
    </row>
    <row r="151" spans="1:16" x14ac:dyDescent="0.15">
      <c r="A151" s="249"/>
      <c r="B151" s="250"/>
      <c r="C151" s="186"/>
      <c r="D151" s="251"/>
      <c r="E151" s="251"/>
      <c r="F151" s="183"/>
      <c r="G151" s="251"/>
      <c r="H151" s="186"/>
      <c r="I151" s="251"/>
      <c r="J151" s="253"/>
      <c r="K151" s="252"/>
      <c r="L151" s="254"/>
      <c r="M151" s="255"/>
      <c r="N151" s="254"/>
      <c r="O151" s="253"/>
      <c r="P151" s="235"/>
    </row>
    <row r="152" spans="1:16" x14ac:dyDescent="0.15">
      <c r="A152" s="181"/>
      <c r="B152" s="250"/>
      <c r="C152" s="186"/>
      <c r="D152" s="251"/>
      <c r="E152" s="251"/>
      <c r="F152" s="183"/>
      <c r="G152" s="251"/>
      <c r="H152" s="186"/>
      <c r="I152" s="251"/>
      <c r="J152" s="253"/>
      <c r="K152" s="252"/>
      <c r="L152" s="254"/>
      <c r="M152" s="255"/>
      <c r="N152" s="254"/>
      <c r="O152" s="256"/>
      <c r="P152" s="252"/>
    </row>
    <row r="153" spans="1:16" x14ac:dyDescent="0.15">
      <c r="A153" s="183"/>
      <c r="B153" s="250"/>
      <c r="C153" s="186"/>
      <c r="D153" s="251"/>
      <c r="E153" s="251"/>
      <c r="F153" s="183"/>
      <c r="G153" s="251"/>
      <c r="H153" s="186"/>
      <c r="I153" s="251"/>
      <c r="J153" s="253"/>
      <c r="K153" s="252"/>
      <c r="L153" s="254"/>
      <c r="M153" s="255"/>
      <c r="N153" s="257"/>
      <c r="O153" s="256"/>
      <c r="P153" s="252"/>
    </row>
    <row r="154" spans="1:16" x14ac:dyDescent="0.15">
      <c r="A154" s="252"/>
      <c r="B154" s="250"/>
      <c r="C154" s="186"/>
      <c r="D154" s="251"/>
      <c r="E154" s="251"/>
      <c r="F154" s="183"/>
      <c r="G154" s="251"/>
      <c r="H154" s="186"/>
      <c r="I154" s="251"/>
      <c r="J154" s="186"/>
      <c r="K154" s="252"/>
      <c r="L154" s="254"/>
      <c r="M154" s="255"/>
      <c r="N154" s="257"/>
      <c r="P154" s="255"/>
    </row>
    <row r="155" spans="1:16" x14ac:dyDescent="0.15">
      <c r="A155" s="235"/>
      <c r="B155" s="250"/>
      <c r="C155" s="186"/>
      <c r="D155" s="251"/>
      <c r="E155" s="251"/>
      <c r="F155" s="183"/>
      <c r="G155" s="251"/>
      <c r="H155" s="186"/>
      <c r="I155" s="251"/>
      <c r="J155" s="186"/>
      <c r="K155" s="183"/>
      <c r="N155" s="258"/>
    </row>
  </sheetData>
  <mergeCells count="20">
    <mergeCell ref="J3:L3"/>
    <mergeCell ref="A4:C4"/>
    <mergeCell ref="D4:H4"/>
    <mergeCell ref="I4:N4"/>
    <mergeCell ref="J5:K5"/>
    <mergeCell ref="L5:N5"/>
    <mergeCell ref="B137:D137"/>
    <mergeCell ref="F137:G137"/>
    <mergeCell ref="F138:G138"/>
    <mergeCell ref="F143:G143"/>
    <mergeCell ref="F144:G144"/>
    <mergeCell ref="B146:D146"/>
    <mergeCell ref="F146:G146"/>
    <mergeCell ref="B147:D147"/>
    <mergeCell ref="F147:G147"/>
    <mergeCell ref="F139:G139"/>
    <mergeCell ref="F140:G140"/>
    <mergeCell ref="F141:G141"/>
    <mergeCell ref="F142:G142"/>
    <mergeCell ref="F145:G145"/>
  </mergeCells>
  <printOptions horizontalCentered="1"/>
  <pageMargins left="0.15748031496062992" right="0.23622047244094491" top="0.47244094488188981" bottom="0.23622047244094491" header="0.23622047244094491" footer="0.15748031496062992"/>
  <pageSetup paperSize="9" scale="85" orientation="landscape" r:id="rId1"/>
  <headerFooter alignWithMargins="0">
    <oddHeader xml:space="preserve">&amp;R&amp;"Cordia New,Bold"&amp;UJP02&amp;"Cordia New,Regular"&amp;Uหน้าที่&amp;P/&amp;N
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S104"/>
  <sheetViews>
    <sheetView zoomScale="145" workbookViewId="0">
      <pane ySplit="6" topLeftCell="A29" activePane="bottomLeft" state="frozen"/>
      <selection pane="bottomLeft" activeCell="P83" sqref="P83"/>
    </sheetView>
  </sheetViews>
  <sheetFormatPr defaultColWidth="18.5703125" defaultRowHeight="14.1" customHeight="1" x14ac:dyDescent="0.45"/>
  <cols>
    <col min="1" max="1" width="10" style="7" customWidth="1"/>
    <col min="2" max="2" width="8" style="2" customWidth="1"/>
    <col min="3" max="3" width="10.42578125" style="3" customWidth="1"/>
    <col min="4" max="4" width="6.85546875" style="4" customWidth="1"/>
    <col min="5" max="5" width="6.42578125" style="5" bestFit="1" customWidth="1"/>
    <col min="6" max="6" width="9" style="5" customWidth="1"/>
    <col min="7" max="7" width="6.5703125" style="5" customWidth="1"/>
    <col min="8" max="8" width="12.28515625" style="3" customWidth="1"/>
    <col min="9" max="9" width="8" style="5" customWidth="1"/>
    <col min="10" max="10" width="6.42578125" style="6" customWidth="1"/>
    <col min="11" max="11" width="10.5703125" style="7" customWidth="1"/>
    <col min="12" max="12" width="9" style="5" bestFit="1" customWidth="1"/>
    <col min="13" max="13" width="8.85546875" style="3" customWidth="1"/>
    <col min="14" max="14" width="11" style="5" customWidth="1"/>
    <col min="15" max="15" width="8.5703125" style="3" customWidth="1"/>
    <col min="16" max="16" width="9.7109375" style="3" customWidth="1"/>
    <col min="17" max="18" width="5.85546875" style="7" customWidth="1"/>
    <col min="19" max="16384" width="18.5703125" style="7"/>
  </cols>
  <sheetData>
    <row r="1" spans="1:18" ht="18" customHeight="1" x14ac:dyDescent="0.45">
      <c r="A1" s="1" t="s">
        <v>0</v>
      </c>
      <c r="N1" s="8"/>
      <c r="P1" s="9"/>
    </row>
    <row r="2" spans="1:18" ht="18" customHeight="1" x14ac:dyDescent="0.45">
      <c r="A2" s="1" t="s">
        <v>1</v>
      </c>
      <c r="P2" s="10"/>
    </row>
    <row r="3" spans="1:18" ht="18" customHeight="1" x14ac:dyDescent="0.45">
      <c r="A3" s="1">
        <v>5420</v>
      </c>
      <c r="C3" s="11" t="s">
        <v>2</v>
      </c>
      <c r="J3" s="627" t="s">
        <v>3</v>
      </c>
      <c r="K3" s="627"/>
      <c r="L3" s="627"/>
      <c r="O3" s="12"/>
      <c r="P3" s="12"/>
    </row>
    <row r="4" spans="1:18" ht="18" customHeight="1" x14ac:dyDescent="0.45">
      <c r="A4" s="628" t="s">
        <v>4</v>
      </c>
      <c r="B4" s="629"/>
      <c r="C4" s="630"/>
      <c r="D4" s="631" t="s">
        <v>5</v>
      </c>
      <c r="E4" s="632"/>
      <c r="F4" s="632"/>
      <c r="G4" s="632"/>
      <c r="H4" s="632"/>
      <c r="I4" s="628" t="s">
        <v>6</v>
      </c>
      <c r="J4" s="629"/>
      <c r="K4" s="629"/>
      <c r="L4" s="629"/>
      <c r="M4" s="629"/>
      <c r="N4" s="631"/>
      <c r="O4" s="13" t="s">
        <v>7</v>
      </c>
      <c r="P4" s="13" t="s">
        <v>7</v>
      </c>
    </row>
    <row r="5" spans="1:18" ht="18" customHeight="1" x14ac:dyDescent="0.45">
      <c r="A5" s="14" t="s">
        <v>8</v>
      </c>
      <c r="B5" s="14" t="s">
        <v>9</v>
      </c>
      <c r="C5" s="15" t="s">
        <v>10</v>
      </c>
      <c r="D5" s="16" t="s">
        <v>11</v>
      </c>
      <c r="E5" s="17" t="s">
        <v>12</v>
      </c>
      <c r="F5" s="17" t="s">
        <v>8</v>
      </c>
      <c r="G5" s="17" t="s">
        <v>13</v>
      </c>
      <c r="H5" s="18" t="s">
        <v>10</v>
      </c>
      <c r="I5" s="19" t="s">
        <v>14</v>
      </c>
      <c r="J5" s="633" t="s">
        <v>15</v>
      </c>
      <c r="K5" s="634"/>
      <c r="L5" s="635" t="s">
        <v>16</v>
      </c>
      <c r="M5" s="633"/>
      <c r="N5" s="634"/>
      <c r="O5" s="20" t="s">
        <v>17</v>
      </c>
      <c r="P5" s="21" t="s">
        <v>18</v>
      </c>
    </row>
    <row r="6" spans="1:18" ht="18" customHeight="1" x14ac:dyDescent="0.45">
      <c r="A6" s="22"/>
      <c r="B6" s="23"/>
      <c r="C6" s="24"/>
      <c r="D6" s="25"/>
      <c r="E6" s="22" t="s">
        <v>19</v>
      </c>
      <c r="F6" s="22"/>
      <c r="G6" s="22" t="s">
        <v>9</v>
      </c>
      <c r="H6" s="24"/>
      <c r="I6" s="26"/>
      <c r="J6" s="27" t="s">
        <v>10</v>
      </c>
      <c r="K6" s="28" t="s">
        <v>8</v>
      </c>
      <c r="L6" s="26" t="s">
        <v>20</v>
      </c>
      <c r="M6" s="29" t="s">
        <v>10</v>
      </c>
      <c r="N6" s="28" t="s">
        <v>8</v>
      </c>
      <c r="O6" s="30"/>
      <c r="P6" s="31"/>
    </row>
    <row r="7" spans="1:18" s="46" customFormat="1" ht="14.1" customHeight="1" x14ac:dyDescent="0.35">
      <c r="A7" s="32" t="s">
        <v>58</v>
      </c>
      <c r="B7" s="170" t="s">
        <v>61</v>
      </c>
      <c r="C7" s="34">
        <f>88116+648</f>
        <v>88764</v>
      </c>
      <c r="D7" s="35"/>
      <c r="E7" s="36"/>
      <c r="F7" s="36"/>
      <c r="G7" s="37"/>
      <c r="H7" s="38"/>
      <c r="I7" s="39"/>
      <c r="J7" s="40"/>
      <c r="K7" s="41"/>
      <c r="L7" s="42"/>
      <c r="M7" s="43"/>
      <c r="N7" s="41"/>
      <c r="O7" s="44">
        <f>C7</f>
        <v>88764</v>
      </c>
      <c r="P7" s="45">
        <f>C7+C8+C9+C11+C10</f>
        <v>376301</v>
      </c>
    </row>
    <row r="8" spans="1:18" s="46" customFormat="1" ht="14.1" customHeight="1" x14ac:dyDescent="0.35">
      <c r="A8" s="61" t="s">
        <v>58</v>
      </c>
      <c r="B8" s="170" t="s">
        <v>60</v>
      </c>
      <c r="C8" s="48">
        <v>143910</v>
      </c>
      <c r="D8" s="49"/>
      <c r="E8" s="50"/>
      <c r="F8" s="51"/>
      <c r="G8" s="52"/>
      <c r="H8" s="53"/>
      <c r="I8" s="54"/>
      <c r="J8" s="55"/>
      <c r="K8" s="56"/>
      <c r="L8" s="57"/>
      <c r="M8" s="58"/>
      <c r="N8" s="56"/>
      <c r="O8" s="59">
        <f>+O7-J8-M8</f>
        <v>88764</v>
      </c>
      <c r="P8" s="60">
        <f t="shared" ref="P8:P9" si="0">+P7+H8-J8-M8</f>
        <v>376301</v>
      </c>
    </row>
    <row r="9" spans="1:18" s="46" customFormat="1" ht="14.1" customHeight="1" x14ac:dyDescent="0.35">
      <c r="A9" s="61" t="s">
        <v>59</v>
      </c>
      <c r="B9" s="170" t="s">
        <v>62</v>
      </c>
      <c r="C9" s="48">
        <v>143627</v>
      </c>
      <c r="D9" s="49"/>
      <c r="E9" s="61"/>
      <c r="F9" s="61"/>
      <c r="G9" s="62"/>
      <c r="H9" s="53"/>
      <c r="I9" s="63"/>
      <c r="J9" s="64"/>
      <c r="K9" s="65"/>
      <c r="L9" s="57"/>
      <c r="M9" s="58"/>
      <c r="N9" s="56"/>
      <c r="O9" s="59">
        <f t="shared" ref="O9" si="1">+O8-J9-M9</f>
        <v>88764</v>
      </c>
      <c r="P9" s="60">
        <f t="shared" si="0"/>
        <v>376301</v>
      </c>
    </row>
    <row r="10" spans="1:18" s="46" customFormat="1" ht="14.1" customHeight="1" x14ac:dyDescent="0.35">
      <c r="A10" s="52"/>
      <c r="B10" s="33"/>
      <c r="C10" s="48"/>
      <c r="D10" s="49"/>
      <c r="E10" s="50"/>
      <c r="F10" s="52"/>
      <c r="G10" s="33"/>
      <c r="H10" s="53"/>
      <c r="I10" s="49" t="s">
        <v>24</v>
      </c>
      <c r="J10" s="70">
        <v>12793</v>
      </c>
      <c r="K10" s="66" t="s">
        <v>21</v>
      </c>
      <c r="L10" s="57"/>
      <c r="M10" s="67"/>
      <c r="N10" s="66"/>
      <c r="O10" s="59">
        <f t="shared" ref="O10:O75" si="2">+O9-J10-M10</f>
        <v>75971</v>
      </c>
      <c r="P10" s="60">
        <f t="shared" ref="P10:P75" si="3">+P9+H10-J10-M10</f>
        <v>363508</v>
      </c>
      <c r="Q10" s="68"/>
    </row>
    <row r="11" spans="1:18" s="46" customFormat="1" ht="14.1" customHeight="1" x14ac:dyDescent="0.35">
      <c r="A11" s="61"/>
      <c r="B11" s="52"/>
      <c r="C11" s="69"/>
      <c r="D11" s="49"/>
      <c r="E11" s="50"/>
      <c r="F11" s="52"/>
      <c r="G11" s="33"/>
      <c r="H11" s="53"/>
      <c r="I11" s="49" t="s">
        <v>25</v>
      </c>
      <c r="J11" s="70">
        <v>2730</v>
      </c>
      <c r="K11" s="47" t="s">
        <v>21</v>
      </c>
      <c r="L11" s="57"/>
      <c r="M11" s="70"/>
      <c r="N11" s="66"/>
      <c r="O11" s="59">
        <f t="shared" si="2"/>
        <v>73241</v>
      </c>
      <c r="P11" s="60">
        <f t="shared" si="3"/>
        <v>360778</v>
      </c>
    </row>
    <row r="12" spans="1:18" s="46" customFormat="1" ht="14.1" customHeight="1" x14ac:dyDescent="0.35">
      <c r="A12" s="61"/>
      <c r="B12" s="61"/>
      <c r="C12" s="48"/>
      <c r="D12" s="49"/>
      <c r="E12" s="50"/>
      <c r="F12" s="52"/>
      <c r="G12" s="33"/>
      <c r="H12" s="53"/>
      <c r="I12" s="49" t="s">
        <v>26</v>
      </c>
      <c r="J12" s="70">
        <v>4897</v>
      </c>
      <c r="K12" s="66" t="s">
        <v>21</v>
      </c>
      <c r="L12" s="57"/>
      <c r="M12" s="70"/>
      <c r="N12" s="47"/>
      <c r="O12" s="59">
        <f t="shared" si="2"/>
        <v>68344</v>
      </c>
      <c r="P12" s="60">
        <f t="shared" si="3"/>
        <v>355881</v>
      </c>
      <c r="Q12" s="71"/>
      <c r="R12" s="71"/>
    </row>
    <row r="13" spans="1:18" s="46" customFormat="1" ht="14.1" customHeight="1" x14ac:dyDescent="0.35">
      <c r="A13" s="61"/>
      <c r="B13" s="61"/>
      <c r="C13" s="48"/>
      <c r="D13" s="169" t="s">
        <v>27</v>
      </c>
      <c r="E13" s="50" t="s">
        <v>54</v>
      </c>
      <c r="F13" s="61" t="s">
        <v>63</v>
      </c>
      <c r="G13" s="170" t="s">
        <v>27</v>
      </c>
      <c r="H13" s="53">
        <v>71945</v>
      </c>
      <c r="I13" s="49" t="s">
        <v>27</v>
      </c>
      <c r="J13" s="70">
        <v>10482</v>
      </c>
      <c r="K13" s="47" t="s">
        <v>21</v>
      </c>
      <c r="L13" s="57"/>
      <c r="M13" s="70"/>
      <c r="N13" s="72"/>
      <c r="O13" s="59">
        <f t="shared" si="2"/>
        <v>57862</v>
      </c>
      <c r="P13" s="60">
        <f t="shared" si="3"/>
        <v>417344</v>
      </c>
      <c r="Q13" s="71"/>
      <c r="R13" s="71"/>
    </row>
    <row r="14" spans="1:18" s="46" customFormat="1" ht="14.1" customHeight="1" x14ac:dyDescent="0.35">
      <c r="A14" s="61"/>
      <c r="B14" s="61"/>
      <c r="C14" s="48"/>
      <c r="D14" s="49"/>
      <c r="E14" s="50"/>
      <c r="F14" s="52"/>
      <c r="G14" s="33"/>
      <c r="H14" s="53"/>
      <c r="I14" s="49" t="s">
        <v>28</v>
      </c>
      <c r="J14" s="70">
        <v>6508</v>
      </c>
      <c r="K14" s="66" t="s">
        <v>21</v>
      </c>
      <c r="L14" s="57"/>
      <c r="M14" s="70"/>
      <c r="N14" s="52"/>
      <c r="O14" s="59">
        <f t="shared" si="2"/>
        <v>51354</v>
      </c>
      <c r="P14" s="60">
        <f t="shared" si="3"/>
        <v>410836</v>
      </c>
    </row>
    <row r="15" spans="1:18" s="46" customFormat="1" ht="14.1" customHeight="1" x14ac:dyDescent="0.35">
      <c r="A15" s="61"/>
      <c r="B15" s="61"/>
      <c r="C15" s="48"/>
      <c r="D15" s="49"/>
      <c r="E15" s="50"/>
      <c r="F15" s="61"/>
      <c r="G15" s="33"/>
      <c r="H15" s="53"/>
      <c r="I15" s="49" t="s">
        <v>29</v>
      </c>
      <c r="J15" s="70">
        <v>3435</v>
      </c>
      <c r="K15" s="73" t="s">
        <v>21</v>
      </c>
      <c r="L15" s="57"/>
      <c r="M15" s="70"/>
      <c r="N15" s="52"/>
      <c r="O15" s="59">
        <f t="shared" si="2"/>
        <v>47919</v>
      </c>
      <c r="P15" s="60">
        <f t="shared" si="3"/>
        <v>407401</v>
      </c>
    </row>
    <row r="16" spans="1:18" s="46" customFormat="1" ht="14.1" customHeight="1" x14ac:dyDescent="0.35">
      <c r="A16" s="61"/>
      <c r="B16" s="61"/>
      <c r="C16" s="48"/>
      <c r="D16" s="49"/>
      <c r="E16" s="50"/>
      <c r="F16" s="52"/>
      <c r="G16" s="33"/>
      <c r="H16" s="53"/>
      <c r="I16" s="49" t="s">
        <v>30</v>
      </c>
      <c r="J16" s="70">
        <v>4005</v>
      </c>
      <c r="K16" s="66" t="s">
        <v>21</v>
      </c>
      <c r="L16" s="57"/>
      <c r="M16" s="70"/>
      <c r="N16" s="47"/>
      <c r="O16" s="59">
        <f t="shared" si="2"/>
        <v>43914</v>
      </c>
      <c r="P16" s="60">
        <f t="shared" si="3"/>
        <v>403396</v>
      </c>
      <c r="Q16" s="68"/>
    </row>
    <row r="17" spans="1:18" s="46" customFormat="1" ht="14.1" customHeight="1" x14ac:dyDescent="0.35">
      <c r="A17" s="61"/>
      <c r="B17" s="61"/>
      <c r="C17" s="48"/>
      <c r="D17" s="49"/>
      <c r="E17" s="50"/>
      <c r="F17" s="52"/>
      <c r="G17" s="33"/>
      <c r="H17" s="53"/>
      <c r="I17" s="49" t="s">
        <v>31</v>
      </c>
      <c r="J17" s="70">
        <v>4168</v>
      </c>
      <c r="K17" s="52" t="s">
        <v>21</v>
      </c>
      <c r="L17" s="57"/>
      <c r="M17" s="70"/>
      <c r="N17" s="74"/>
      <c r="O17" s="59">
        <f t="shared" si="2"/>
        <v>39746</v>
      </c>
      <c r="P17" s="60">
        <f t="shared" si="3"/>
        <v>399228</v>
      </c>
    </row>
    <row r="18" spans="1:18" s="46" customFormat="1" ht="14.1" customHeight="1" x14ac:dyDescent="0.35">
      <c r="A18" s="61"/>
      <c r="B18" s="61"/>
      <c r="C18" s="48"/>
      <c r="D18" s="49"/>
      <c r="E18" s="50"/>
      <c r="F18" s="52"/>
      <c r="G18" s="33"/>
      <c r="H18" s="53"/>
      <c r="I18" s="49" t="s">
        <v>32</v>
      </c>
      <c r="J18" s="70">
        <v>5157</v>
      </c>
      <c r="K18" s="66" t="s">
        <v>21</v>
      </c>
      <c r="L18" s="57"/>
      <c r="M18" s="70"/>
      <c r="N18" s="66"/>
      <c r="O18" s="59">
        <f t="shared" si="2"/>
        <v>34589</v>
      </c>
      <c r="P18" s="60">
        <f t="shared" si="3"/>
        <v>394071</v>
      </c>
    </row>
    <row r="19" spans="1:18" s="46" customFormat="1" ht="14.1" customHeight="1" x14ac:dyDescent="0.35">
      <c r="A19" s="61"/>
      <c r="B19" s="61"/>
      <c r="C19" s="48"/>
      <c r="D19" s="49"/>
      <c r="E19" s="50"/>
      <c r="F19" s="52"/>
      <c r="G19" s="33"/>
      <c r="H19" s="53"/>
      <c r="I19" s="49" t="s">
        <v>33</v>
      </c>
      <c r="J19" s="70">
        <v>31186</v>
      </c>
      <c r="K19" s="72" t="s">
        <v>21</v>
      </c>
      <c r="L19" s="57"/>
      <c r="M19" s="70"/>
      <c r="N19" s="66"/>
      <c r="O19" s="59">
        <f t="shared" si="2"/>
        <v>3403</v>
      </c>
      <c r="P19" s="60">
        <f t="shared" si="3"/>
        <v>362885</v>
      </c>
    </row>
    <row r="20" spans="1:18" s="46" customFormat="1" ht="14.1" customHeight="1" x14ac:dyDescent="0.35">
      <c r="A20" s="61"/>
      <c r="B20" s="61"/>
      <c r="C20" s="48"/>
      <c r="D20" s="49"/>
      <c r="E20" s="50"/>
      <c r="F20" s="75"/>
      <c r="G20" s="76"/>
      <c r="H20" s="53"/>
      <c r="I20" s="49" t="s">
        <v>34</v>
      </c>
      <c r="J20" s="70">
        <v>3403</v>
      </c>
      <c r="K20" s="66" t="s">
        <v>21</v>
      </c>
      <c r="L20" s="57"/>
      <c r="M20" s="70"/>
      <c r="N20" s="52"/>
      <c r="O20" s="59">
        <f t="shared" si="2"/>
        <v>0</v>
      </c>
      <c r="P20" s="60">
        <f t="shared" si="3"/>
        <v>359482</v>
      </c>
      <c r="Q20" s="71"/>
    </row>
    <row r="21" spans="1:18" s="46" customFormat="1" ht="14.1" customHeight="1" x14ac:dyDescent="0.35">
      <c r="A21" s="61"/>
      <c r="B21" s="61"/>
      <c r="C21" s="48"/>
      <c r="D21" s="49"/>
      <c r="E21" s="50"/>
      <c r="F21" s="75"/>
      <c r="G21" s="76"/>
      <c r="H21" s="53"/>
      <c r="I21" s="169" t="s">
        <v>34</v>
      </c>
      <c r="J21" s="70">
        <v>540</v>
      </c>
      <c r="K21" s="78" t="s">
        <v>21</v>
      </c>
      <c r="L21" s="57"/>
      <c r="M21" s="70"/>
      <c r="N21" s="52"/>
      <c r="O21" s="59">
        <f>C8+O20-J21-M21</f>
        <v>143370</v>
      </c>
      <c r="P21" s="60">
        <f t="shared" ref="P21:P24" si="4">+P20+H21-J21-M21</f>
        <v>358942</v>
      </c>
      <c r="Q21" s="71"/>
    </row>
    <row r="22" spans="1:18" s="46" customFormat="1" ht="14.1" customHeight="1" x14ac:dyDescent="0.35">
      <c r="A22" s="61"/>
      <c r="B22" s="61"/>
      <c r="C22" s="48"/>
      <c r="D22" s="49"/>
      <c r="E22" s="50"/>
      <c r="F22" s="75"/>
      <c r="G22" s="76"/>
      <c r="H22" s="53"/>
      <c r="I22" s="49" t="s">
        <v>35</v>
      </c>
      <c r="J22" s="70">
        <v>6274</v>
      </c>
      <c r="K22" s="52" t="s">
        <v>21</v>
      </c>
      <c r="L22" s="57"/>
      <c r="M22" s="70"/>
      <c r="N22" s="52"/>
      <c r="O22" s="59">
        <f t="shared" ref="O22:O24" si="5">+O21-J22-M22</f>
        <v>137096</v>
      </c>
      <c r="P22" s="60">
        <f t="shared" si="4"/>
        <v>352668</v>
      </c>
    </row>
    <row r="23" spans="1:18" s="46" customFormat="1" ht="14.1" customHeight="1" x14ac:dyDescent="0.35">
      <c r="A23" s="61"/>
      <c r="B23" s="61"/>
      <c r="C23" s="48"/>
      <c r="D23" s="49"/>
      <c r="E23" s="50"/>
      <c r="F23" s="75"/>
      <c r="G23" s="52"/>
      <c r="H23" s="53"/>
      <c r="I23" s="49" t="s">
        <v>36</v>
      </c>
      <c r="J23" s="70">
        <v>4325</v>
      </c>
      <c r="K23" s="66" t="s">
        <v>21</v>
      </c>
      <c r="L23" s="57"/>
      <c r="M23" s="70"/>
      <c r="N23" s="66"/>
      <c r="O23" s="59">
        <f t="shared" si="5"/>
        <v>132771</v>
      </c>
      <c r="P23" s="60">
        <f t="shared" si="4"/>
        <v>348343</v>
      </c>
      <c r="Q23" s="71"/>
    </row>
    <row r="24" spans="1:18" s="46" customFormat="1" ht="14.1" customHeight="1" x14ac:dyDescent="0.35">
      <c r="A24" s="61"/>
      <c r="B24" s="61"/>
      <c r="C24" s="48"/>
      <c r="D24" s="49"/>
      <c r="E24" s="50"/>
      <c r="F24" s="75"/>
      <c r="G24" s="52"/>
      <c r="H24" s="53"/>
      <c r="I24" s="49" t="s">
        <v>37</v>
      </c>
      <c r="J24" s="70">
        <v>6858</v>
      </c>
      <c r="K24" s="72" t="s">
        <v>21</v>
      </c>
      <c r="L24" s="57"/>
      <c r="M24" s="70"/>
      <c r="N24" s="66"/>
      <c r="O24" s="59">
        <f t="shared" si="5"/>
        <v>125913</v>
      </c>
      <c r="P24" s="60">
        <f t="shared" si="4"/>
        <v>341485</v>
      </c>
      <c r="Q24" s="71"/>
    </row>
    <row r="25" spans="1:18" s="46" customFormat="1" ht="14.1" customHeight="1" x14ac:dyDescent="0.35">
      <c r="A25" s="61"/>
      <c r="B25" s="61"/>
      <c r="C25" s="48"/>
      <c r="D25" s="49"/>
      <c r="E25" s="50"/>
      <c r="F25" s="61"/>
      <c r="G25" s="33"/>
      <c r="H25" s="53"/>
      <c r="I25" s="49" t="s">
        <v>38</v>
      </c>
      <c r="J25" s="67">
        <v>18371</v>
      </c>
      <c r="K25" s="66" t="s">
        <v>21</v>
      </c>
      <c r="L25" s="57"/>
      <c r="M25" s="70"/>
      <c r="N25" s="52"/>
      <c r="O25" s="59">
        <f t="shared" si="2"/>
        <v>107542</v>
      </c>
      <c r="P25" s="60">
        <f t="shared" si="3"/>
        <v>323114</v>
      </c>
      <c r="Q25" s="71"/>
      <c r="R25" s="71"/>
    </row>
    <row r="26" spans="1:18" s="46" customFormat="1" ht="14.1" customHeight="1" x14ac:dyDescent="0.35">
      <c r="A26" s="61"/>
      <c r="B26" s="61"/>
      <c r="C26" s="48"/>
      <c r="D26" s="49"/>
      <c r="E26" s="50"/>
      <c r="F26" s="61"/>
      <c r="G26" s="33"/>
      <c r="H26" s="53"/>
      <c r="I26" s="49" t="s">
        <v>39</v>
      </c>
      <c r="J26" s="67">
        <v>3024</v>
      </c>
      <c r="K26" s="77" t="s">
        <v>21</v>
      </c>
      <c r="L26" s="57"/>
      <c r="M26" s="70"/>
      <c r="N26" s="52"/>
      <c r="O26" s="59">
        <f t="shared" si="2"/>
        <v>104518</v>
      </c>
      <c r="P26" s="60">
        <f t="shared" si="3"/>
        <v>320090</v>
      </c>
      <c r="Q26" s="71"/>
    </row>
    <row r="27" spans="1:18" s="46" customFormat="1" ht="14.1" customHeight="1" x14ac:dyDescent="0.35">
      <c r="A27" s="61"/>
      <c r="B27" s="61"/>
      <c r="C27" s="48"/>
      <c r="D27" s="49"/>
      <c r="E27" s="50"/>
      <c r="F27" s="61"/>
      <c r="G27" s="33"/>
      <c r="H27" s="53"/>
      <c r="I27" s="49" t="s">
        <v>40</v>
      </c>
      <c r="J27" s="67">
        <v>5711</v>
      </c>
      <c r="K27" s="66" t="s">
        <v>21</v>
      </c>
      <c r="L27" s="57"/>
      <c r="M27" s="70"/>
      <c r="N27" s="52"/>
      <c r="O27" s="59">
        <f t="shared" si="2"/>
        <v>98807</v>
      </c>
      <c r="P27" s="60">
        <f t="shared" si="3"/>
        <v>314379</v>
      </c>
    </row>
    <row r="28" spans="1:18" s="46" customFormat="1" ht="14.1" customHeight="1" x14ac:dyDescent="0.35">
      <c r="A28" s="61"/>
      <c r="B28" s="61"/>
      <c r="C28" s="48"/>
      <c r="D28" s="49"/>
      <c r="E28" s="50"/>
      <c r="F28" s="61"/>
      <c r="G28" s="33"/>
      <c r="H28" s="53"/>
      <c r="I28" s="49" t="s">
        <v>41</v>
      </c>
      <c r="J28" s="67">
        <v>3429</v>
      </c>
      <c r="K28" s="73" t="s">
        <v>21</v>
      </c>
      <c r="L28" s="57"/>
      <c r="M28" s="70"/>
      <c r="N28" s="52"/>
      <c r="O28" s="59">
        <f t="shared" si="2"/>
        <v>95378</v>
      </c>
      <c r="P28" s="60">
        <f t="shared" si="3"/>
        <v>310950</v>
      </c>
    </row>
    <row r="29" spans="1:18" s="46" customFormat="1" ht="14.1" customHeight="1" x14ac:dyDescent="0.35">
      <c r="A29" s="61"/>
      <c r="B29" s="61"/>
      <c r="C29" s="48"/>
      <c r="D29" s="49"/>
      <c r="E29" s="50"/>
      <c r="F29" s="52"/>
      <c r="G29" s="33"/>
      <c r="H29" s="53"/>
      <c r="I29" s="49" t="s">
        <v>42</v>
      </c>
      <c r="J29" s="67">
        <v>9431</v>
      </c>
      <c r="K29" s="66" t="s">
        <v>21</v>
      </c>
      <c r="L29" s="57" t="s">
        <v>57</v>
      </c>
      <c r="M29" s="70">
        <v>30130</v>
      </c>
      <c r="N29" s="52" t="s">
        <v>21</v>
      </c>
      <c r="O29" s="59">
        <f t="shared" si="2"/>
        <v>55817</v>
      </c>
      <c r="P29" s="60">
        <f t="shared" si="3"/>
        <v>271389</v>
      </c>
      <c r="Q29" s="68"/>
      <c r="R29" s="71"/>
    </row>
    <row r="30" spans="1:18" s="46" customFormat="1" ht="14.1" customHeight="1" x14ac:dyDescent="0.35">
      <c r="A30" s="61"/>
      <c r="B30" s="61"/>
      <c r="C30" s="48"/>
      <c r="D30" s="49"/>
      <c r="E30" s="50"/>
      <c r="F30" s="61"/>
      <c r="G30" s="33"/>
      <c r="H30" s="53"/>
      <c r="I30" s="49" t="s">
        <v>43</v>
      </c>
      <c r="J30" s="67">
        <v>1634</v>
      </c>
      <c r="K30" s="47" t="s">
        <v>21</v>
      </c>
      <c r="L30" s="57"/>
      <c r="M30" s="70"/>
      <c r="N30" s="52"/>
      <c r="O30" s="59">
        <f t="shared" si="2"/>
        <v>54183</v>
      </c>
      <c r="P30" s="60">
        <f t="shared" si="3"/>
        <v>269755</v>
      </c>
    </row>
    <row r="31" spans="1:18" s="46" customFormat="1" ht="14.1" customHeight="1" x14ac:dyDescent="0.35">
      <c r="A31" s="61"/>
      <c r="B31" s="61"/>
      <c r="C31" s="48"/>
      <c r="D31" s="49"/>
      <c r="E31" s="50"/>
      <c r="F31" s="75"/>
      <c r="G31" s="52"/>
      <c r="H31" s="53"/>
      <c r="I31" s="49" t="s">
        <v>44</v>
      </c>
      <c r="J31" s="67">
        <v>2777</v>
      </c>
      <c r="K31" s="66" t="s">
        <v>21</v>
      </c>
      <c r="L31" s="57"/>
      <c r="M31" s="70"/>
      <c r="N31" s="66"/>
      <c r="O31" s="59">
        <f t="shared" si="2"/>
        <v>51406</v>
      </c>
      <c r="P31" s="60">
        <f t="shared" si="3"/>
        <v>266978</v>
      </c>
    </row>
    <row r="32" spans="1:18" s="46" customFormat="1" ht="14.1" customHeight="1" x14ac:dyDescent="0.35">
      <c r="A32" s="61"/>
      <c r="B32" s="61"/>
      <c r="C32" s="48"/>
      <c r="D32" s="49"/>
      <c r="E32" s="50"/>
      <c r="F32" s="75"/>
      <c r="G32" s="52"/>
      <c r="H32" s="53"/>
      <c r="I32" s="49" t="s">
        <v>45</v>
      </c>
      <c r="J32" s="67">
        <v>5356</v>
      </c>
      <c r="K32" s="47" t="s">
        <v>21</v>
      </c>
      <c r="L32" s="57" t="s">
        <v>57</v>
      </c>
      <c r="M32" s="70">
        <v>14226</v>
      </c>
      <c r="N32" s="78" t="s">
        <v>21</v>
      </c>
      <c r="O32" s="59">
        <f t="shared" si="2"/>
        <v>31824</v>
      </c>
      <c r="P32" s="60">
        <f t="shared" si="3"/>
        <v>247396</v>
      </c>
    </row>
    <row r="33" spans="1:18" s="46" customFormat="1" ht="14.1" customHeight="1" x14ac:dyDescent="0.35">
      <c r="A33" s="61"/>
      <c r="B33" s="61"/>
      <c r="C33" s="48"/>
      <c r="D33" s="169" t="s">
        <v>46</v>
      </c>
      <c r="E33" s="50" t="s">
        <v>54</v>
      </c>
      <c r="F33" s="61" t="s">
        <v>64</v>
      </c>
      <c r="G33" s="61" t="s">
        <v>46</v>
      </c>
      <c r="H33" s="53">
        <v>143701</v>
      </c>
      <c r="I33" s="49" t="s">
        <v>46</v>
      </c>
      <c r="J33" s="67">
        <v>4607</v>
      </c>
      <c r="K33" s="72" t="s">
        <v>21</v>
      </c>
      <c r="L33" s="57"/>
      <c r="M33" s="70"/>
      <c r="N33" s="52"/>
      <c r="O33" s="59">
        <f t="shared" si="2"/>
        <v>27217</v>
      </c>
      <c r="P33" s="60">
        <f t="shared" si="3"/>
        <v>386490</v>
      </c>
      <c r="Q33" s="71"/>
      <c r="R33" s="71"/>
    </row>
    <row r="34" spans="1:18" s="46" customFormat="1" ht="14.1" customHeight="1" x14ac:dyDescent="0.35">
      <c r="A34" s="61"/>
      <c r="B34" s="61"/>
      <c r="C34" s="48"/>
      <c r="D34" s="169" t="s">
        <v>47</v>
      </c>
      <c r="E34" s="50" t="s">
        <v>54</v>
      </c>
      <c r="F34" s="61" t="s">
        <v>65</v>
      </c>
      <c r="G34" s="61" t="s">
        <v>47</v>
      </c>
      <c r="H34" s="53">
        <v>431141</v>
      </c>
      <c r="I34" s="49" t="s">
        <v>47</v>
      </c>
      <c r="J34" s="67">
        <v>6462</v>
      </c>
      <c r="K34" s="47" t="s">
        <v>21</v>
      </c>
      <c r="L34" s="57"/>
      <c r="M34" s="70"/>
      <c r="N34" s="52"/>
      <c r="O34" s="59">
        <f t="shared" si="2"/>
        <v>20755</v>
      </c>
      <c r="P34" s="60">
        <f t="shared" si="3"/>
        <v>811169</v>
      </c>
    </row>
    <row r="35" spans="1:18" s="46" customFormat="1" ht="14.1" customHeight="1" x14ac:dyDescent="0.35">
      <c r="A35" s="61"/>
      <c r="B35" s="61"/>
      <c r="C35" s="48"/>
      <c r="D35" s="49"/>
      <c r="E35" s="50"/>
      <c r="F35" s="75"/>
      <c r="G35" s="52"/>
      <c r="H35" s="53"/>
      <c r="I35" s="49" t="s">
        <v>48</v>
      </c>
      <c r="J35" s="67">
        <v>3098</v>
      </c>
      <c r="K35" s="72" t="s">
        <v>21</v>
      </c>
      <c r="L35" s="57"/>
      <c r="M35" s="70"/>
      <c r="N35" s="52"/>
      <c r="O35" s="59">
        <f t="shared" si="2"/>
        <v>17657</v>
      </c>
      <c r="P35" s="60">
        <f t="shared" si="3"/>
        <v>808071</v>
      </c>
    </row>
    <row r="36" spans="1:18" s="46" customFormat="1" ht="14.1" customHeight="1" x14ac:dyDescent="0.35">
      <c r="A36" s="61"/>
      <c r="B36" s="61"/>
      <c r="C36" s="48"/>
      <c r="D36" s="49"/>
      <c r="E36" s="50"/>
      <c r="F36" s="75"/>
      <c r="G36" s="52"/>
      <c r="H36" s="53"/>
      <c r="I36" s="49" t="s">
        <v>49</v>
      </c>
      <c r="J36" s="67">
        <v>9445</v>
      </c>
      <c r="K36" s="47" t="s">
        <v>21</v>
      </c>
      <c r="L36" s="57"/>
      <c r="M36" s="70"/>
      <c r="N36" s="47"/>
      <c r="O36" s="59">
        <f t="shared" si="2"/>
        <v>8212</v>
      </c>
      <c r="P36" s="60">
        <f t="shared" si="3"/>
        <v>798626</v>
      </c>
    </row>
    <row r="37" spans="1:18" s="46" customFormat="1" ht="14.1" customHeight="1" x14ac:dyDescent="0.35">
      <c r="A37" s="61"/>
      <c r="B37" s="61"/>
      <c r="C37" s="48"/>
      <c r="D37" s="49"/>
      <c r="E37" s="50"/>
      <c r="F37" s="75"/>
      <c r="G37" s="52"/>
      <c r="H37" s="53"/>
      <c r="I37" s="49" t="s">
        <v>50</v>
      </c>
      <c r="J37" s="67">
        <v>2585</v>
      </c>
      <c r="K37" s="61" t="s">
        <v>21</v>
      </c>
      <c r="L37" s="57"/>
      <c r="M37" s="70"/>
      <c r="N37" s="47"/>
      <c r="O37" s="59">
        <f t="shared" si="2"/>
        <v>5627</v>
      </c>
      <c r="P37" s="60">
        <f t="shared" si="3"/>
        <v>796041</v>
      </c>
    </row>
    <row r="38" spans="1:18" s="46" customFormat="1" ht="14.1" customHeight="1" x14ac:dyDescent="0.35">
      <c r="A38" s="61"/>
      <c r="B38" s="61"/>
      <c r="C38" s="48"/>
      <c r="D38" s="49"/>
      <c r="E38" s="50"/>
      <c r="F38" s="61"/>
      <c r="G38" s="33"/>
      <c r="H38" s="53"/>
      <c r="I38" s="49" t="s">
        <v>51</v>
      </c>
      <c r="J38" s="67">
        <v>3646</v>
      </c>
      <c r="K38" s="47" t="s">
        <v>21</v>
      </c>
      <c r="L38" s="57"/>
      <c r="M38" s="70"/>
      <c r="N38" s="47"/>
      <c r="O38" s="59">
        <f t="shared" si="2"/>
        <v>1981</v>
      </c>
      <c r="P38" s="60">
        <f t="shared" si="3"/>
        <v>792395</v>
      </c>
    </row>
    <row r="39" spans="1:18" s="46" customFormat="1" ht="14.1" customHeight="1" x14ac:dyDescent="0.35">
      <c r="A39" s="61"/>
      <c r="B39" s="61"/>
      <c r="C39" s="48"/>
      <c r="D39" s="49"/>
      <c r="E39" s="50"/>
      <c r="F39" s="61"/>
      <c r="G39" s="33"/>
      <c r="H39" s="53"/>
      <c r="I39" s="49" t="s">
        <v>52</v>
      </c>
      <c r="J39" s="67">
        <v>1981</v>
      </c>
      <c r="K39" s="66" t="s">
        <v>21</v>
      </c>
      <c r="L39" s="57"/>
      <c r="M39" s="70"/>
      <c r="N39" s="52"/>
      <c r="O39" s="59">
        <f t="shared" si="2"/>
        <v>0</v>
      </c>
      <c r="P39" s="60">
        <f t="shared" si="3"/>
        <v>790414</v>
      </c>
    </row>
    <row r="40" spans="1:18" s="46" customFormat="1" ht="14.1" customHeight="1" x14ac:dyDescent="0.35">
      <c r="A40" s="61"/>
      <c r="B40" s="61"/>
      <c r="C40" s="48"/>
      <c r="D40" s="49"/>
      <c r="E40" s="50"/>
      <c r="F40" s="61"/>
      <c r="G40" s="33"/>
      <c r="H40" s="53"/>
      <c r="I40" s="169" t="s">
        <v>52</v>
      </c>
      <c r="J40" s="67">
        <v>5115</v>
      </c>
      <c r="K40" s="79" t="s">
        <v>22</v>
      </c>
      <c r="L40" s="57"/>
      <c r="M40" s="70"/>
      <c r="N40" s="72"/>
      <c r="O40" s="59">
        <f>C9+O39-J40-M40</f>
        <v>138512</v>
      </c>
      <c r="P40" s="60">
        <f t="shared" ref="P40:P50" si="6">+P39+H40-J40-M40</f>
        <v>785299</v>
      </c>
    </row>
    <row r="41" spans="1:18" s="46" customFormat="1" ht="14.1" customHeight="1" x14ac:dyDescent="0.35">
      <c r="A41" s="61"/>
      <c r="B41" s="61"/>
      <c r="C41" s="48"/>
      <c r="D41" s="49"/>
      <c r="E41" s="50"/>
      <c r="F41" s="52"/>
      <c r="G41" s="33"/>
      <c r="H41" s="53"/>
      <c r="I41" s="49" t="s">
        <v>53</v>
      </c>
      <c r="J41" s="67">
        <v>6457</v>
      </c>
      <c r="K41" s="47" t="s">
        <v>22</v>
      </c>
      <c r="L41" s="57"/>
      <c r="M41" s="70"/>
      <c r="N41" s="66"/>
      <c r="O41" s="59">
        <f t="shared" ref="O41:O50" si="7">+O40-J41-M41</f>
        <v>132055</v>
      </c>
      <c r="P41" s="60">
        <f t="shared" si="6"/>
        <v>778842</v>
      </c>
      <c r="Q41" s="71"/>
    </row>
    <row r="42" spans="1:18" s="46" customFormat="1" ht="14.1" hidden="1" customHeight="1" x14ac:dyDescent="0.35">
      <c r="A42" s="61"/>
      <c r="B42" s="61"/>
      <c r="C42" s="48"/>
      <c r="D42" s="49"/>
      <c r="E42" s="50"/>
      <c r="F42" s="52"/>
      <c r="G42" s="33"/>
      <c r="H42" s="53"/>
      <c r="I42" s="49"/>
      <c r="J42" s="67"/>
      <c r="K42" s="52"/>
      <c r="L42" s="57"/>
      <c r="M42" s="70"/>
      <c r="N42" s="78"/>
      <c r="O42" s="59">
        <f t="shared" si="7"/>
        <v>132055</v>
      </c>
      <c r="P42" s="60">
        <f t="shared" si="6"/>
        <v>778842</v>
      </c>
    </row>
    <row r="43" spans="1:18" s="46" customFormat="1" ht="14.1" hidden="1" customHeight="1" x14ac:dyDescent="0.35">
      <c r="A43" s="61"/>
      <c r="B43" s="61"/>
      <c r="C43" s="48"/>
      <c r="D43" s="49"/>
      <c r="E43" s="50"/>
      <c r="F43" s="61"/>
      <c r="G43" s="33"/>
      <c r="H43" s="53"/>
      <c r="I43" s="49"/>
      <c r="J43" s="67"/>
      <c r="K43" s="47"/>
      <c r="L43" s="57"/>
      <c r="M43" s="70"/>
      <c r="N43" s="66"/>
      <c r="O43" s="59">
        <f t="shared" si="7"/>
        <v>132055</v>
      </c>
      <c r="P43" s="60">
        <f t="shared" si="6"/>
        <v>778842</v>
      </c>
    </row>
    <row r="44" spans="1:18" s="46" customFormat="1" ht="14.1" hidden="1" customHeight="1" x14ac:dyDescent="0.35">
      <c r="A44" s="61"/>
      <c r="B44" s="61"/>
      <c r="C44" s="48"/>
      <c r="D44" s="49"/>
      <c r="E44" s="50"/>
      <c r="F44" s="61"/>
      <c r="G44" s="33"/>
      <c r="H44" s="53"/>
      <c r="I44" s="49"/>
      <c r="J44" s="67"/>
      <c r="K44" s="79"/>
      <c r="L44" s="57"/>
      <c r="M44" s="70"/>
      <c r="N44" s="66"/>
      <c r="O44" s="59">
        <f t="shared" si="7"/>
        <v>132055</v>
      </c>
      <c r="P44" s="60">
        <f t="shared" si="6"/>
        <v>778842</v>
      </c>
    </row>
    <row r="45" spans="1:18" s="46" customFormat="1" ht="14.1" hidden="1" customHeight="1" x14ac:dyDescent="0.35">
      <c r="A45" s="61"/>
      <c r="B45" s="61"/>
      <c r="C45" s="48"/>
      <c r="D45" s="49"/>
      <c r="E45" s="50"/>
      <c r="F45" s="61"/>
      <c r="G45" s="33"/>
      <c r="H45" s="53"/>
      <c r="I45" s="49"/>
      <c r="J45" s="67"/>
      <c r="K45" s="47"/>
      <c r="L45" s="57"/>
      <c r="M45" s="70"/>
      <c r="N45" s="52"/>
      <c r="O45" s="59">
        <f t="shared" si="7"/>
        <v>132055</v>
      </c>
      <c r="P45" s="60">
        <f t="shared" si="6"/>
        <v>778842</v>
      </c>
    </row>
    <row r="46" spans="1:18" s="46" customFormat="1" ht="14.1" hidden="1" customHeight="1" x14ac:dyDescent="0.35">
      <c r="A46" s="61"/>
      <c r="B46" s="61"/>
      <c r="C46" s="48"/>
      <c r="D46" s="49"/>
      <c r="E46" s="50"/>
      <c r="F46" s="61"/>
      <c r="G46" s="33"/>
      <c r="H46" s="53"/>
      <c r="I46" s="49"/>
      <c r="J46" s="67"/>
      <c r="K46" s="72"/>
      <c r="L46" s="57"/>
      <c r="M46" s="70"/>
      <c r="N46" s="52"/>
      <c r="O46" s="59">
        <f t="shared" si="7"/>
        <v>132055</v>
      </c>
      <c r="P46" s="60">
        <f t="shared" si="6"/>
        <v>778842</v>
      </c>
    </row>
    <row r="47" spans="1:18" s="46" customFormat="1" ht="14.1" hidden="1" customHeight="1" x14ac:dyDescent="0.35">
      <c r="A47" s="61"/>
      <c r="B47" s="61"/>
      <c r="C47" s="48"/>
      <c r="D47" s="49"/>
      <c r="E47" s="50"/>
      <c r="F47" s="52"/>
      <c r="G47" s="33"/>
      <c r="H47" s="53"/>
      <c r="I47" s="49"/>
      <c r="J47" s="67"/>
      <c r="K47" s="47"/>
      <c r="L47" s="57"/>
      <c r="M47" s="70"/>
      <c r="N47" s="52"/>
      <c r="O47" s="59">
        <f t="shared" si="7"/>
        <v>132055</v>
      </c>
      <c r="P47" s="60">
        <f t="shared" si="6"/>
        <v>778842</v>
      </c>
    </row>
    <row r="48" spans="1:18" s="46" customFormat="1" ht="14.1" hidden="1" customHeight="1" x14ac:dyDescent="0.35">
      <c r="A48" s="61"/>
      <c r="B48" s="61"/>
      <c r="C48" s="48"/>
      <c r="D48" s="49"/>
      <c r="E48" s="50"/>
      <c r="F48" s="51"/>
      <c r="G48" s="76"/>
      <c r="H48" s="53"/>
      <c r="I48" s="49"/>
      <c r="J48" s="67"/>
      <c r="K48" s="80"/>
      <c r="L48" s="57"/>
      <c r="M48" s="70"/>
      <c r="N48" s="52"/>
      <c r="O48" s="59">
        <f t="shared" si="7"/>
        <v>132055</v>
      </c>
      <c r="P48" s="60">
        <f t="shared" si="6"/>
        <v>778842</v>
      </c>
    </row>
    <row r="49" spans="1:18" s="46" customFormat="1" ht="14.1" hidden="1" customHeight="1" x14ac:dyDescent="0.35">
      <c r="A49" s="61"/>
      <c r="B49" s="61"/>
      <c r="C49" s="48"/>
      <c r="D49" s="49"/>
      <c r="E49" s="50"/>
      <c r="F49" s="52"/>
      <c r="G49" s="33"/>
      <c r="H49" s="53"/>
      <c r="I49" s="49"/>
      <c r="J49" s="67"/>
      <c r="K49" s="47"/>
      <c r="L49" s="57"/>
      <c r="M49" s="70"/>
      <c r="N49" s="47"/>
      <c r="O49" s="59">
        <f t="shared" si="7"/>
        <v>132055</v>
      </c>
      <c r="P49" s="60">
        <f t="shared" si="6"/>
        <v>778842</v>
      </c>
    </row>
    <row r="50" spans="1:18" s="46" customFormat="1" ht="14.1" hidden="1" customHeight="1" x14ac:dyDescent="0.35">
      <c r="A50" s="61"/>
      <c r="B50" s="61"/>
      <c r="C50" s="48"/>
      <c r="D50" s="49"/>
      <c r="E50" s="50"/>
      <c r="F50" s="52"/>
      <c r="G50" s="33"/>
      <c r="H50" s="53"/>
      <c r="I50" s="49"/>
      <c r="J50" s="67"/>
      <c r="K50" s="72"/>
      <c r="L50" s="57"/>
      <c r="M50" s="70"/>
      <c r="N50" s="52"/>
      <c r="O50" s="59">
        <f t="shared" si="7"/>
        <v>132055</v>
      </c>
      <c r="P50" s="60">
        <f t="shared" si="6"/>
        <v>778842</v>
      </c>
    </row>
    <row r="51" spans="1:18" s="46" customFormat="1" ht="14.1" hidden="1" customHeight="1" x14ac:dyDescent="0.35">
      <c r="A51" s="61"/>
      <c r="B51" s="61"/>
      <c r="C51" s="48"/>
      <c r="D51" s="49"/>
      <c r="E51" s="50"/>
      <c r="F51" s="52"/>
      <c r="G51" s="33"/>
      <c r="H51" s="53"/>
      <c r="I51" s="49"/>
      <c r="J51" s="67"/>
      <c r="K51" s="47"/>
      <c r="L51" s="57"/>
      <c r="M51" s="70"/>
      <c r="N51" s="66"/>
      <c r="O51" s="59">
        <f t="shared" si="2"/>
        <v>132055</v>
      </c>
      <c r="P51" s="60">
        <f t="shared" si="3"/>
        <v>778842</v>
      </c>
    </row>
    <row r="52" spans="1:18" s="46" customFormat="1" ht="14.1" hidden="1" customHeight="1" x14ac:dyDescent="0.35">
      <c r="A52" s="61"/>
      <c r="B52" s="61"/>
      <c r="C52" s="48"/>
      <c r="D52" s="49"/>
      <c r="E52" s="50"/>
      <c r="F52" s="52"/>
      <c r="G52" s="33"/>
      <c r="H52" s="53"/>
      <c r="I52" s="49"/>
      <c r="J52" s="67"/>
      <c r="K52" s="52"/>
      <c r="L52" s="57"/>
      <c r="M52" s="70"/>
      <c r="N52" s="78"/>
      <c r="O52" s="59">
        <f t="shared" si="2"/>
        <v>132055</v>
      </c>
      <c r="P52" s="60">
        <f t="shared" si="3"/>
        <v>778842</v>
      </c>
    </row>
    <row r="53" spans="1:18" s="46" customFormat="1" ht="14.1" hidden="1" customHeight="1" x14ac:dyDescent="0.35">
      <c r="A53" s="61"/>
      <c r="B53" s="61"/>
      <c r="C53" s="48"/>
      <c r="D53" s="49"/>
      <c r="E53" s="50"/>
      <c r="F53" s="52"/>
      <c r="G53" s="33"/>
      <c r="H53" s="53"/>
      <c r="I53" s="49"/>
      <c r="J53" s="67"/>
      <c r="K53" s="47"/>
      <c r="L53" s="57"/>
      <c r="M53" s="70"/>
      <c r="N53" s="52"/>
      <c r="O53" s="59">
        <f t="shared" si="2"/>
        <v>132055</v>
      </c>
      <c r="P53" s="60">
        <f t="shared" si="3"/>
        <v>778842</v>
      </c>
    </row>
    <row r="54" spans="1:18" s="46" customFormat="1" ht="14.1" hidden="1" customHeight="1" x14ac:dyDescent="0.35">
      <c r="A54" s="61"/>
      <c r="B54" s="61"/>
      <c r="C54" s="48"/>
      <c r="D54" s="49"/>
      <c r="E54" s="50"/>
      <c r="F54" s="51"/>
      <c r="G54" s="33"/>
      <c r="H54" s="53"/>
      <c r="I54" s="49"/>
      <c r="J54" s="67"/>
      <c r="K54" s="52"/>
      <c r="L54" s="57"/>
      <c r="M54" s="70"/>
      <c r="N54" s="52"/>
      <c r="O54" s="59">
        <f t="shared" si="2"/>
        <v>132055</v>
      </c>
      <c r="P54" s="60">
        <f t="shared" si="3"/>
        <v>778842</v>
      </c>
    </row>
    <row r="55" spans="1:18" s="46" customFormat="1" ht="14.1" hidden="1" customHeight="1" x14ac:dyDescent="0.35">
      <c r="A55" s="61"/>
      <c r="B55" s="61"/>
      <c r="C55" s="48"/>
      <c r="D55" s="49"/>
      <c r="E55" s="50"/>
      <c r="F55" s="75"/>
      <c r="G55" s="52"/>
      <c r="H55" s="53"/>
      <c r="I55" s="49"/>
      <c r="J55" s="67"/>
      <c r="K55" s="47"/>
      <c r="L55" s="57"/>
      <c r="M55" s="70"/>
      <c r="N55" s="47"/>
      <c r="O55" s="59">
        <f t="shared" si="2"/>
        <v>132055</v>
      </c>
      <c r="P55" s="60">
        <f t="shared" si="3"/>
        <v>778842</v>
      </c>
    </row>
    <row r="56" spans="1:18" s="46" customFormat="1" ht="14.1" hidden="1" customHeight="1" x14ac:dyDescent="0.35">
      <c r="A56" s="61"/>
      <c r="B56" s="61"/>
      <c r="C56" s="48"/>
      <c r="D56" s="49"/>
      <c r="E56" s="50"/>
      <c r="F56" s="75"/>
      <c r="G56" s="52"/>
      <c r="H56" s="53"/>
      <c r="I56" s="49"/>
      <c r="J56" s="67"/>
      <c r="K56" s="72"/>
      <c r="L56" s="57"/>
      <c r="M56" s="70"/>
      <c r="N56" s="52"/>
      <c r="O56" s="59">
        <f t="shared" si="2"/>
        <v>132055</v>
      </c>
      <c r="P56" s="60">
        <f t="shared" si="3"/>
        <v>778842</v>
      </c>
    </row>
    <row r="57" spans="1:18" s="46" customFormat="1" ht="14.1" hidden="1" customHeight="1" x14ac:dyDescent="0.35">
      <c r="A57" s="61"/>
      <c r="B57" s="61"/>
      <c r="C57" s="48"/>
      <c r="D57" s="49"/>
      <c r="E57" s="50"/>
      <c r="F57" s="52"/>
      <c r="G57" s="33"/>
      <c r="H57" s="53"/>
      <c r="I57" s="49"/>
      <c r="J57" s="67"/>
      <c r="K57" s="47"/>
      <c r="L57" s="57"/>
      <c r="M57" s="70"/>
      <c r="N57" s="52"/>
      <c r="O57" s="59">
        <f t="shared" si="2"/>
        <v>132055</v>
      </c>
      <c r="P57" s="60">
        <f t="shared" si="3"/>
        <v>778842</v>
      </c>
      <c r="Q57" s="71"/>
      <c r="R57" s="71"/>
    </row>
    <row r="58" spans="1:18" s="46" customFormat="1" ht="14.1" hidden="1" customHeight="1" x14ac:dyDescent="0.35">
      <c r="A58" s="61"/>
      <c r="B58" s="61"/>
      <c r="C58" s="48"/>
      <c r="D58" s="49"/>
      <c r="E58" s="50"/>
      <c r="F58" s="52"/>
      <c r="G58" s="33"/>
      <c r="H58" s="53"/>
      <c r="I58" s="49"/>
      <c r="J58" s="67"/>
      <c r="K58" s="52"/>
      <c r="L58" s="57"/>
      <c r="M58" s="70"/>
      <c r="N58" s="52"/>
      <c r="O58" s="59">
        <f t="shared" si="2"/>
        <v>132055</v>
      </c>
      <c r="P58" s="60">
        <f t="shared" si="3"/>
        <v>778842</v>
      </c>
      <c r="Q58" s="71"/>
      <c r="R58" s="71"/>
    </row>
    <row r="59" spans="1:18" s="46" customFormat="1" ht="14.1" hidden="1" customHeight="1" x14ac:dyDescent="0.35">
      <c r="A59" s="61"/>
      <c r="B59" s="61"/>
      <c r="C59" s="48"/>
      <c r="D59" s="49"/>
      <c r="E59" s="50"/>
      <c r="F59" s="72"/>
      <c r="G59" s="81"/>
      <c r="H59" s="53"/>
      <c r="I59" s="49"/>
      <c r="J59" s="67"/>
      <c r="K59" s="47"/>
      <c r="L59" s="57"/>
      <c r="M59" s="70"/>
      <c r="N59" s="52"/>
      <c r="O59" s="59">
        <f t="shared" si="2"/>
        <v>132055</v>
      </c>
      <c r="P59" s="60">
        <f t="shared" si="3"/>
        <v>778842</v>
      </c>
      <c r="Q59" s="71"/>
    </row>
    <row r="60" spans="1:18" s="46" customFormat="1" ht="14.1" hidden="1" customHeight="1" x14ac:dyDescent="0.35">
      <c r="A60" s="61"/>
      <c r="B60" s="61"/>
      <c r="C60" s="48"/>
      <c r="D60" s="49"/>
      <c r="E60" s="50"/>
      <c r="F60" s="72"/>
      <c r="G60" s="81"/>
      <c r="H60" s="53"/>
      <c r="I60" s="49"/>
      <c r="J60" s="67"/>
      <c r="K60" s="72"/>
      <c r="L60" s="57"/>
      <c r="M60" s="70"/>
      <c r="N60" s="52"/>
      <c r="O60" s="59">
        <f t="shared" si="2"/>
        <v>132055</v>
      </c>
      <c r="P60" s="60">
        <f t="shared" si="3"/>
        <v>778842</v>
      </c>
      <c r="Q60" s="71"/>
    </row>
    <row r="61" spans="1:18" s="46" customFormat="1" ht="14.1" hidden="1" customHeight="1" x14ac:dyDescent="0.35">
      <c r="A61" s="61"/>
      <c r="B61" s="61"/>
      <c r="C61" s="48"/>
      <c r="D61" s="49"/>
      <c r="E61" s="50"/>
      <c r="F61" s="52"/>
      <c r="G61" s="33"/>
      <c r="H61" s="53"/>
      <c r="I61" s="49"/>
      <c r="J61" s="67"/>
      <c r="K61" s="47"/>
      <c r="L61" s="57"/>
      <c r="M61" s="70"/>
      <c r="N61" s="52"/>
      <c r="O61" s="59">
        <f t="shared" si="2"/>
        <v>132055</v>
      </c>
      <c r="P61" s="60">
        <f t="shared" si="3"/>
        <v>778842</v>
      </c>
    </row>
    <row r="62" spans="1:18" s="46" customFormat="1" ht="13.5" hidden="1" customHeight="1" x14ac:dyDescent="0.35">
      <c r="A62" s="61"/>
      <c r="B62" s="61"/>
      <c r="C62" s="48"/>
      <c r="D62" s="49"/>
      <c r="E62" s="50"/>
      <c r="F62" s="52"/>
      <c r="G62" s="33"/>
      <c r="H62" s="53"/>
      <c r="I62" s="49"/>
      <c r="J62" s="67"/>
      <c r="K62" s="72"/>
      <c r="L62" s="57"/>
      <c r="M62" s="70"/>
      <c r="N62" s="72"/>
      <c r="O62" s="59">
        <f t="shared" si="2"/>
        <v>132055</v>
      </c>
      <c r="P62" s="60">
        <f t="shared" si="3"/>
        <v>778842</v>
      </c>
    </row>
    <row r="63" spans="1:18" s="46" customFormat="1" ht="14.1" hidden="1" customHeight="1" x14ac:dyDescent="0.35">
      <c r="A63" s="61"/>
      <c r="B63" s="61"/>
      <c r="C63" s="48"/>
      <c r="D63" s="49"/>
      <c r="E63" s="50"/>
      <c r="F63" s="52"/>
      <c r="G63" s="33"/>
      <c r="H63" s="53"/>
      <c r="I63" s="49"/>
      <c r="J63" s="67"/>
      <c r="K63" s="47"/>
      <c r="L63" s="57"/>
      <c r="M63" s="70"/>
      <c r="N63" s="52"/>
      <c r="O63" s="59">
        <f t="shared" si="2"/>
        <v>132055</v>
      </c>
      <c r="P63" s="60">
        <f t="shared" si="3"/>
        <v>778842</v>
      </c>
      <c r="Q63" s="71"/>
    </row>
    <row r="64" spans="1:18" s="46" customFormat="1" ht="14.1" hidden="1" customHeight="1" x14ac:dyDescent="0.35">
      <c r="A64" s="61"/>
      <c r="B64" s="61"/>
      <c r="C64" s="48"/>
      <c r="D64" s="49"/>
      <c r="E64" s="50"/>
      <c r="F64" s="52"/>
      <c r="G64" s="33"/>
      <c r="H64" s="53"/>
      <c r="I64" s="49"/>
      <c r="J64" s="67"/>
      <c r="K64" s="82"/>
      <c r="L64" s="57"/>
      <c r="M64" s="70"/>
      <c r="N64" s="52"/>
      <c r="O64" s="59">
        <f t="shared" si="2"/>
        <v>132055</v>
      </c>
      <c r="P64" s="60">
        <f t="shared" si="3"/>
        <v>778842</v>
      </c>
      <c r="Q64" s="71"/>
    </row>
    <row r="65" spans="1:19" s="46" customFormat="1" ht="14.1" hidden="1" customHeight="1" x14ac:dyDescent="0.35">
      <c r="A65" s="61"/>
      <c r="B65" s="61"/>
      <c r="C65" s="48"/>
      <c r="D65" s="49"/>
      <c r="E65" s="50"/>
      <c r="F65" s="75"/>
      <c r="G65" s="52"/>
      <c r="H65" s="53"/>
      <c r="I65" s="49"/>
      <c r="J65" s="67"/>
      <c r="K65" s="47"/>
      <c r="L65" s="57"/>
      <c r="M65" s="70"/>
      <c r="N65" s="66"/>
      <c r="O65" s="59">
        <f t="shared" si="2"/>
        <v>132055</v>
      </c>
      <c r="P65" s="60">
        <f t="shared" si="3"/>
        <v>778842</v>
      </c>
      <c r="Q65" s="71"/>
    </row>
    <row r="66" spans="1:19" s="46" customFormat="1" ht="14.1" hidden="1" customHeight="1" x14ac:dyDescent="0.35">
      <c r="A66" s="61"/>
      <c r="B66" s="61"/>
      <c r="C66" s="48"/>
      <c r="D66" s="49"/>
      <c r="E66" s="50"/>
      <c r="F66" s="75"/>
      <c r="G66" s="52"/>
      <c r="H66" s="53"/>
      <c r="I66" s="49"/>
      <c r="J66" s="67"/>
      <c r="K66" s="52"/>
      <c r="L66" s="57"/>
      <c r="M66" s="70"/>
      <c r="N66" s="78"/>
      <c r="O66" s="59">
        <f t="shared" si="2"/>
        <v>132055</v>
      </c>
      <c r="P66" s="60">
        <f t="shared" si="3"/>
        <v>778842</v>
      </c>
      <c r="Q66" s="71"/>
    </row>
    <row r="67" spans="1:19" s="46" customFormat="1" ht="14.1" hidden="1" customHeight="1" x14ac:dyDescent="0.35">
      <c r="A67" s="61"/>
      <c r="B67" s="61"/>
      <c r="C67" s="48"/>
      <c r="D67" s="49"/>
      <c r="E67" s="50"/>
      <c r="F67" s="52"/>
      <c r="G67" s="33"/>
      <c r="H67" s="53"/>
      <c r="I67" s="49"/>
      <c r="J67" s="67"/>
      <c r="K67" s="47"/>
      <c r="L67" s="57"/>
      <c r="M67" s="70"/>
      <c r="N67" s="52"/>
      <c r="O67" s="59">
        <f t="shared" si="2"/>
        <v>132055</v>
      </c>
      <c r="P67" s="60">
        <f t="shared" si="3"/>
        <v>778842</v>
      </c>
    </row>
    <row r="68" spans="1:19" s="46" customFormat="1" ht="14.1" hidden="1" customHeight="1" x14ac:dyDescent="0.35">
      <c r="A68" s="61"/>
      <c r="B68" s="61"/>
      <c r="C68" s="48"/>
      <c r="D68" s="49"/>
      <c r="E68" s="50"/>
      <c r="F68" s="52"/>
      <c r="G68" s="33"/>
      <c r="H68" s="53"/>
      <c r="I68" s="49"/>
      <c r="J68" s="67"/>
      <c r="K68" s="73"/>
      <c r="L68" s="57"/>
      <c r="M68" s="70"/>
      <c r="N68" s="52"/>
      <c r="O68" s="59">
        <f t="shared" si="2"/>
        <v>132055</v>
      </c>
      <c r="P68" s="60">
        <f t="shared" si="3"/>
        <v>778842</v>
      </c>
    </row>
    <row r="69" spans="1:19" s="46" customFormat="1" ht="14.1" hidden="1" customHeight="1" x14ac:dyDescent="0.35">
      <c r="A69" s="61"/>
      <c r="B69" s="61"/>
      <c r="C69" s="48"/>
      <c r="D69" s="49"/>
      <c r="E69" s="50"/>
      <c r="F69" s="52"/>
      <c r="G69" s="33"/>
      <c r="H69" s="53"/>
      <c r="I69" s="49"/>
      <c r="J69" s="70"/>
      <c r="K69" s="47"/>
      <c r="L69" s="57"/>
      <c r="M69" s="70"/>
      <c r="N69" s="66"/>
      <c r="O69" s="59">
        <f t="shared" si="2"/>
        <v>132055</v>
      </c>
      <c r="P69" s="60">
        <f t="shared" si="3"/>
        <v>778842</v>
      </c>
      <c r="Q69" s="71">
        <f>SUM(J10:J69)+M49+M55</f>
        <v>199890</v>
      </c>
      <c r="R69" s="71">
        <f>M55+M49</f>
        <v>0</v>
      </c>
    </row>
    <row r="70" spans="1:19" s="46" customFormat="1" ht="14.1" hidden="1" customHeight="1" x14ac:dyDescent="0.35">
      <c r="A70" s="61"/>
      <c r="B70" s="61"/>
      <c r="C70" s="48"/>
      <c r="D70" s="49"/>
      <c r="E70" s="50"/>
      <c r="F70" s="52"/>
      <c r="G70" s="33"/>
      <c r="H70" s="53"/>
      <c r="I70" s="49"/>
      <c r="J70" s="70"/>
      <c r="K70" s="52"/>
      <c r="L70" s="57"/>
      <c r="M70" s="70"/>
      <c r="N70" s="78"/>
      <c r="O70" s="59">
        <f t="shared" si="2"/>
        <v>132055</v>
      </c>
      <c r="P70" s="60">
        <f t="shared" si="3"/>
        <v>778842</v>
      </c>
    </row>
    <row r="71" spans="1:19" s="46" customFormat="1" ht="14.1" hidden="1" customHeight="1" x14ac:dyDescent="0.35">
      <c r="A71" s="61"/>
      <c r="B71" s="61"/>
      <c r="C71" s="48"/>
      <c r="D71" s="49"/>
      <c r="E71" s="50"/>
      <c r="F71" s="61"/>
      <c r="G71" s="52"/>
      <c r="H71" s="53"/>
      <c r="I71" s="49"/>
      <c r="J71" s="70"/>
      <c r="K71" s="83"/>
      <c r="L71" s="57"/>
      <c r="M71" s="70"/>
      <c r="N71" s="52"/>
      <c r="O71" s="59">
        <f t="shared" si="2"/>
        <v>132055</v>
      </c>
      <c r="P71" s="60">
        <f t="shared" si="3"/>
        <v>778842</v>
      </c>
    </row>
    <row r="72" spans="1:19" s="46" customFormat="1" ht="14.1" hidden="1" customHeight="1" x14ac:dyDescent="0.35">
      <c r="A72" s="61"/>
      <c r="B72" s="61"/>
      <c r="C72" s="48"/>
      <c r="D72" s="49"/>
      <c r="E72" s="50"/>
      <c r="F72" s="75"/>
      <c r="G72" s="52"/>
      <c r="H72" s="53"/>
      <c r="I72" s="49"/>
      <c r="J72" s="70"/>
      <c r="K72" s="52"/>
      <c r="L72" s="57"/>
      <c r="M72" s="70"/>
      <c r="N72" s="52"/>
      <c r="O72" s="59">
        <f t="shared" si="2"/>
        <v>132055</v>
      </c>
      <c r="P72" s="60">
        <f t="shared" si="3"/>
        <v>778842</v>
      </c>
      <c r="Q72" s="71">
        <f>SUM(J70:J72)</f>
        <v>0</v>
      </c>
    </row>
    <row r="73" spans="1:19" s="46" customFormat="1" ht="14.1" hidden="1" customHeight="1" x14ac:dyDescent="0.35">
      <c r="A73" s="61"/>
      <c r="B73" s="61"/>
      <c r="C73" s="48"/>
      <c r="D73" s="49"/>
      <c r="E73" s="50"/>
      <c r="F73" s="75"/>
      <c r="G73" s="52"/>
      <c r="H73" s="53"/>
      <c r="I73" s="49"/>
      <c r="J73" s="70"/>
      <c r="K73" s="84"/>
      <c r="L73" s="57"/>
      <c r="M73" s="70"/>
      <c r="N73" s="72"/>
      <c r="O73" s="59">
        <f t="shared" si="2"/>
        <v>132055</v>
      </c>
      <c r="P73" s="60">
        <f t="shared" si="3"/>
        <v>778842</v>
      </c>
    </row>
    <row r="74" spans="1:19" s="46" customFormat="1" ht="14.1" hidden="1" customHeight="1" x14ac:dyDescent="0.35">
      <c r="A74" s="61"/>
      <c r="B74" s="61"/>
      <c r="C74" s="48"/>
      <c r="D74" s="49"/>
      <c r="E74" s="50"/>
      <c r="F74" s="72"/>
      <c r="G74" s="81"/>
      <c r="H74" s="53"/>
      <c r="I74" s="85"/>
      <c r="J74" s="70"/>
      <c r="K74" s="52"/>
      <c r="L74" s="57"/>
      <c r="M74" s="70"/>
      <c r="N74" s="66"/>
      <c r="O74" s="59">
        <f t="shared" si="2"/>
        <v>132055</v>
      </c>
      <c r="P74" s="60">
        <f t="shared" si="3"/>
        <v>778842</v>
      </c>
      <c r="Q74" s="71"/>
      <c r="R74" s="71"/>
    </row>
    <row r="75" spans="1:19" s="46" customFormat="1" ht="14.1" hidden="1" customHeight="1" x14ac:dyDescent="0.35">
      <c r="A75" s="86"/>
      <c r="B75" s="86"/>
      <c r="C75" s="87"/>
      <c r="D75" s="88"/>
      <c r="E75" s="89"/>
      <c r="F75" s="90"/>
      <c r="G75" s="91"/>
      <c r="H75" s="92"/>
      <c r="I75" s="85"/>
      <c r="J75" s="93"/>
      <c r="K75" s="75"/>
      <c r="L75" s="94"/>
      <c r="M75" s="93"/>
      <c r="N75" s="52"/>
      <c r="O75" s="59">
        <f t="shared" si="2"/>
        <v>132055</v>
      </c>
      <c r="P75" s="60">
        <f t="shared" si="3"/>
        <v>778842</v>
      </c>
    </row>
    <row r="76" spans="1:19" s="46" customFormat="1" ht="14.1" hidden="1" customHeight="1" x14ac:dyDescent="0.35">
      <c r="A76" s="95"/>
      <c r="B76" s="95"/>
      <c r="C76" s="96"/>
      <c r="D76" s="97"/>
      <c r="E76" s="98"/>
      <c r="F76" s="99"/>
      <c r="G76" s="100"/>
      <c r="H76" s="101"/>
      <c r="I76" s="97"/>
      <c r="J76" s="102"/>
      <c r="K76" s="103"/>
      <c r="L76" s="104"/>
      <c r="M76" s="105"/>
      <c r="N76" s="52"/>
      <c r="O76" s="59">
        <f t="shared" ref="O76" si="8">+O75-J76-M76</f>
        <v>132055</v>
      </c>
      <c r="P76" s="60">
        <f t="shared" ref="P76" si="9">+P75+H76-J76-M76</f>
        <v>778842</v>
      </c>
      <c r="Q76" s="71"/>
      <c r="R76" s="71"/>
      <c r="S76" s="46">
        <f>SUM(R7:R76)</f>
        <v>0</v>
      </c>
    </row>
    <row r="77" spans="1:19" s="46" customFormat="1" ht="15.75" customHeight="1" x14ac:dyDescent="0.35">
      <c r="A77" s="106"/>
      <c r="B77" s="106"/>
      <c r="C77" s="107">
        <f>SUM(C7:C76)</f>
        <v>376301</v>
      </c>
      <c r="D77" s="108"/>
      <c r="E77" s="106"/>
      <c r="F77" s="106"/>
      <c r="G77" s="106"/>
      <c r="H77" s="107">
        <f>SUM(H7:H76)</f>
        <v>646787</v>
      </c>
      <c r="I77" s="109"/>
      <c r="J77" s="110">
        <f>SUM(J8:J76)</f>
        <v>199890</v>
      </c>
      <c r="K77" s="111"/>
      <c r="L77" s="112"/>
      <c r="M77" s="113">
        <f>SUM(M7:M76)</f>
        <v>44356</v>
      </c>
      <c r="N77" s="111"/>
      <c r="O77" s="114"/>
      <c r="P77" s="115">
        <f>+C77+H77-J77-M77</f>
        <v>778842</v>
      </c>
      <c r="R77" s="71"/>
    </row>
    <row r="78" spans="1:19" s="46" customFormat="1" ht="15.75" customHeight="1" x14ac:dyDescent="0.35">
      <c r="A78" s="116" t="s">
        <v>66</v>
      </c>
      <c r="B78" s="117" t="s">
        <v>69</v>
      </c>
      <c r="C78" s="118"/>
      <c r="D78" s="119" t="s">
        <v>67</v>
      </c>
      <c r="E78" s="626">
        <v>11141375.25</v>
      </c>
      <c r="F78" s="626"/>
      <c r="G78" s="121" t="s">
        <v>68</v>
      </c>
      <c r="H78" s="177">
        <v>39924</v>
      </c>
      <c r="I78" s="120"/>
      <c r="J78" s="123"/>
      <c r="K78" s="121"/>
      <c r="L78" s="121"/>
      <c r="M78" s="122"/>
      <c r="N78" s="121"/>
      <c r="O78" s="124">
        <f>O76</f>
        <v>132055</v>
      </c>
      <c r="P78" s="52" t="s">
        <v>59</v>
      </c>
    </row>
    <row r="79" spans="1:19" s="46" customFormat="1" ht="15.75" customHeight="1" x14ac:dyDescent="0.35">
      <c r="A79" s="125"/>
      <c r="B79" s="117"/>
      <c r="C79" s="126"/>
      <c r="D79" s="127"/>
      <c r="E79" s="128"/>
      <c r="F79" s="128"/>
      <c r="G79" s="129"/>
      <c r="H79" s="130"/>
      <c r="I79" s="128"/>
      <c r="J79" s="131"/>
      <c r="K79" s="129"/>
      <c r="L79" s="129"/>
      <c r="M79" s="130"/>
      <c r="N79" s="129"/>
      <c r="O79" s="171">
        <f>+H13</f>
        <v>71945</v>
      </c>
      <c r="P79" s="61" t="str">
        <f>+F13</f>
        <v>AR 0045788376</v>
      </c>
    </row>
    <row r="80" spans="1:19" s="46" customFormat="1" ht="15.75" customHeight="1" x14ac:dyDescent="0.35">
      <c r="A80" s="125"/>
      <c r="B80" s="117"/>
      <c r="C80" s="126"/>
      <c r="D80" s="127"/>
      <c r="E80" s="128"/>
      <c r="F80" s="128"/>
      <c r="G80" s="129"/>
      <c r="H80" s="130"/>
      <c r="I80" s="128"/>
      <c r="J80" s="131"/>
      <c r="K80" s="129"/>
      <c r="L80" s="129"/>
      <c r="M80" s="130"/>
      <c r="N80" s="129"/>
      <c r="O80" s="171">
        <f>+H33</f>
        <v>143701</v>
      </c>
      <c r="P80" s="52" t="str">
        <f>+F33</f>
        <v>AR 0045798828</v>
      </c>
    </row>
    <row r="81" spans="1:16" s="46" customFormat="1" ht="15.75" customHeight="1" x14ac:dyDescent="0.35">
      <c r="A81" s="125"/>
      <c r="B81" s="117"/>
      <c r="C81" s="126"/>
      <c r="D81" s="127"/>
      <c r="E81" s="128"/>
      <c r="F81" s="128"/>
      <c r="G81" s="129"/>
      <c r="H81" s="130"/>
      <c r="I81" s="128"/>
      <c r="J81" s="131"/>
      <c r="K81" s="129"/>
      <c r="L81" s="129"/>
      <c r="M81" s="130"/>
      <c r="N81" s="129"/>
      <c r="O81" s="172">
        <f>+H34</f>
        <v>431141</v>
      </c>
      <c r="P81" s="52" t="str">
        <f>+F34</f>
        <v>AR 0045798551</v>
      </c>
    </row>
    <row r="82" spans="1:16" s="46" customFormat="1" ht="15.75" customHeight="1" x14ac:dyDescent="0.35">
      <c r="A82" s="129"/>
      <c r="B82" s="117"/>
      <c r="C82" s="126"/>
      <c r="D82" s="127"/>
      <c r="E82" s="128"/>
      <c r="F82" s="128"/>
      <c r="G82" s="129"/>
      <c r="H82" s="130"/>
      <c r="I82" s="128"/>
      <c r="J82" s="131"/>
      <c r="K82" s="129"/>
      <c r="L82" s="129"/>
      <c r="M82" s="130"/>
      <c r="N82" s="129"/>
      <c r="O82" s="175">
        <f>SUM(O78:O81)</f>
        <v>778842</v>
      </c>
      <c r="P82" s="176">
        <f>+O82-P77</f>
        <v>0</v>
      </c>
    </row>
    <row r="83" spans="1:16" s="46" customFormat="1" ht="15.75" customHeight="1" x14ac:dyDescent="0.35">
      <c r="A83" s="116"/>
      <c r="B83" s="117"/>
      <c r="C83" s="126"/>
      <c r="D83" s="127"/>
      <c r="E83" s="128"/>
      <c r="F83" s="128"/>
      <c r="G83" s="129"/>
      <c r="H83" s="130"/>
      <c r="I83" s="128"/>
      <c r="J83" s="131"/>
      <c r="K83" s="129"/>
      <c r="L83" s="129"/>
      <c r="M83" s="130"/>
      <c r="N83" s="129"/>
      <c r="O83" s="173" t="s">
        <v>55</v>
      </c>
      <c r="P83" s="174">
        <v>332</v>
      </c>
    </row>
    <row r="84" spans="1:16" s="46" customFormat="1" ht="15.75" customHeight="1" x14ac:dyDescent="0.35">
      <c r="A84" s="116"/>
      <c r="B84" s="117"/>
      <c r="C84" s="126"/>
      <c r="D84" s="127"/>
      <c r="E84" s="128"/>
      <c r="F84" s="128"/>
      <c r="G84" s="129"/>
      <c r="H84" s="130"/>
      <c r="I84" s="128"/>
      <c r="J84" s="131"/>
      <c r="K84" s="129"/>
      <c r="L84" s="129"/>
      <c r="M84" s="130"/>
      <c r="N84" s="129"/>
      <c r="O84" s="114" t="s">
        <v>56</v>
      </c>
      <c r="P84" s="115">
        <f>+P77+P83</f>
        <v>779174</v>
      </c>
    </row>
    <row r="85" spans="1:16" s="46" customFormat="1" ht="15.75" customHeight="1" x14ac:dyDescent="0.35">
      <c r="A85" s="116"/>
      <c r="B85" s="117"/>
      <c r="C85" s="126"/>
      <c r="D85" s="127"/>
      <c r="E85" s="128"/>
      <c r="F85" s="128"/>
      <c r="G85" s="129"/>
      <c r="H85" s="130"/>
      <c r="I85" s="128"/>
      <c r="J85" s="131"/>
      <c r="K85" s="129"/>
      <c r="L85" s="129"/>
      <c r="M85" s="130"/>
      <c r="N85" s="129"/>
      <c r="O85" s="132"/>
      <c r="P85" s="135"/>
    </row>
    <row r="86" spans="1:16" s="46" customFormat="1" ht="15.75" customHeight="1" x14ac:dyDescent="0.35">
      <c r="A86" s="116"/>
      <c r="B86" s="117"/>
      <c r="C86" s="126"/>
      <c r="D86" s="127"/>
      <c r="E86" s="128"/>
      <c r="F86" s="128"/>
      <c r="G86" s="129"/>
      <c r="H86" s="130"/>
      <c r="I86" s="128"/>
      <c r="J86" s="131"/>
      <c r="K86" s="129"/>
      <c r="L86" s="129"/>
      <c r="M86" s="130"/>
      <c r="N86" s="129"/>
      <c r="O86" s="132"/>
      <c r="P86" s="135"/>
    </row>
    <row r="87" spans="1:16" s="46" customFormat="1" ht="15.75" customHeight="1" x14ac:dyDescent="0.35">
      <c r="A87" s="116"/>
      <c r="B87" s="117"/>
      <c r="C87" s="126"/>
      <c r="D87" s="127"/>
      <c r="E87" s="128"/>
      <c r="F87" s="128"/>
      <c r="G87" s="129"/>
      <c r="H87" s="130"/>
      <c r="I87" s="128"/>
      <c r="J87" s="131"/>
      <c r="K87" s="129"/>
      <c r="L87" s="129"/>
      <c r="M87" s="130"/>
      <c r="N87" s="129"/>
      <c r="O87" s="132"/>
      <c r="P87" s="135"/>
    </row>
    <row r="88" spans="1:16" s="46" customFormat="1" ht="15.75" customHeight="1" x14ac:dyDescent="0.35">
      <c r="A88" s="133"/>
      <c r="C88" s="126"/>
      <c r="D88" s="127"/>
      <c r="E88" s="128"/>
      <c r="F88" s="128"/>
      <c r="G88" s="129"/>
      <c r="H88" s="130"/>
      <c r="I88" s="128"/>
      <c r="J88" s="131"/>
      <c r="K88" s="129"/>
      <c r="L88" s="129"/>
      <c r="M88" s="130"/>
      <c r="N88" s="129"/>
      <c r="O88" s="134"/>
      <c r="P88" s="133"/>
    </row>
    <row r="89" spans="1:16" s="46" customFormat="1" ht="15.75" customHeight="1" x14ac:dyDescent="0.35">
      <c r="A89" s="133"/>
      <c r="C89" s="126"/>
      <c r="D89" s="127"/>
      <c r="E89" s="128"/>
      <c r="F89" s="128"/>
      <c r="G89" s="129"/>
      <c r="H89" s="130"/>
      <c r="I89" s="129"/>
      <c r="J89" s="131"/>
      <c r="K89" s="129"/>
      <c r="L89" s="129"/>
      <c r="M89" s="130"/>
      <c r="N89" s="129"/>
      <c r="O89" s="130"/>
      <c r="P89" s="129"/>
    </row>
    <row r="90" spans="1:16" s="46" customFormat="1" ht="15.75" customHeight="1" x14ac:dyDescent="0.35">
      <c r="A90" s="133"/>
      <c r="B90" s="117"/>
      <c r="C90" s="126"/>
      <c r="D90" s="127"/>
      <c r="E90" s="128"/>
      <c r="F90" s="128"/>
      <c r="G90" s="129"/>
      <c r="H90" s="130"/>
      <c r="I90" s="129"/>
      <c r="J90" s="131"/>
      <c r="K90" s="129"/>
      <c r="L90" s="129"/>
      <c r="M90" s="130"/>
      <c r="N90" s="129"/>
      <c r="O90" s="134" t="s">
        <v>23</v>
      </c>
      <c r="P90" s="129"/>
    </row>
    <row r="91" spans="1:16" s="46" customFormat="1" ht="15.75" customHeight="1" x14ac:dyDescent="0.35">
      <c r="A91" s="129"/>
      <c r="C91" s="126"/>
      <c r="D91" s="127"/>
      <c r="E91" s="128"/>
      <c r="F91" s="128"/>
      <c r="G91" s="129"/>
      <c r="H91" s="130"/>
      <c r="I91" s="129"/>
      <c r="J91" s="131"/>
      <c r="K91" s="129"/>
      <c r="L91" s="129"/>
      <c r="M91" s="130"/>
      <c r="N91" s="129"/>
      <c r="O91" s="130"/>
      <c r="P91" s="133"/>
    </row>
    <row r="92" spans="1:16" s="46" customFormat="1" ht="15.75" customHeight="1" x14ac:dyDescent="0.35">
      <c r="A92" s="129"/>
      <c r="C92" s="126"/>
      <c r="D92" s="127"/>
      <c r="E92" s="128"/>
      <c r="F92" s="128"/>
      <c r="G92" s="129"/>
      <c r="H92" s="130"/>
      <c r="I92" s="129"/>
      <c r="J92" s="131"/>
      <c r="K92" s="129"/>
      <c r="L92" s="129"/>
      <c r="M92" s="130"/>
      <c r="N92" s="129"/>
      <c r="O92" s="130"/>
      <c r="P92" s="133"/>
    </row>
    <row r="93" spans="1:16" s="46" customFormat="1" ht="15.75" customHeight="1" x14ac:dyDescent="0.35">
      <c r="A93" s="129"/>
      <c r="C93" s="126"/>
      <c r="D93" s="127"/>
      <c r="E93" s="128"/>
      <c r="F93" s="128"/>
      <c r="G93" s="129"/>
      <c r="H93" s="130"/>
      <c r="I93" s="129"/>
      <c r="J93" s="131"/>
      <c r="K93" s="129"/>
      <c r="L93" s="129"/>
      <c r="M93" s="130"/>
      <c r="N93" s="129"/>
      <c r="O93" s="130"/>
      <c r="P93" s="129"/>
    </row>
    <row r="94" spans="1:16" s="46" customFormat="1" ht="15.75" customHeight="1" x14ac:dyDescent="0.35">
      <c r="A94" s="133"/>
      <c r="D94" s="136"/>
      <c r="I94" s="129"/>
      <c r="J94" s="131"/>
      <c r="K94" s="129"/>
      <c r="L94" s="129"/>
      <c r="M94" s="130"/>
      <c r="N94" s="129"/>
      <c r="O94" s="130"/>
      <c r="P94" s="137"/>
    </row>
    <row r="95" spans="1:16" s="46" customFormat="1" ht="15.75" customHeight="1" x14ac:dyDescent="0.35">
      <c r="A95" s="133"/>
      <c r="C95" s="126"/>
      <c r="D95" s="127"/>
      <c r="E95" s="128"/>
      <c r="F95" s="128"/>
      <c r="G95" s="129"/>
      <c r="H95" s="130"/>
      <c r="I95" s="129"/>
      <c r="J95" s="131"/>
      <c r="K95" s="129"/>
      <c r="L95" s="129"/>
      <c r="M95" s="130"/>
      <c r="N95" s="129"/>
      <c r="O95" s="138"/>
      <c r="P95" s="137"/>
    </row>
    <row r="96" spans="1:16" s="46" customFormat="1" ht="15.75" customHeight="1" x14ac:dyDescent="0.35">
      <c r="A96" s="133"/>
      <c r="C96" s="126"/>
      <c r="D96" s="127"/>
      <c r="E96" s="128"/>
      <c r="F96" s="128"/>
      <c r="G96" s="129"/>
      <c r="H96" s="130"/>
      <c r="I96" s="129"/>
      <c r="J96" s="131"/>
      <c r="K96" s="139"/>
      <c r="L96" s="139"/>
      <c r="M96" s="140"/>
      <c r="N96" s="129"/>
      <c r="O96" s="130"/>
      <c r="P96" s="137"/>
    </row>
    <row r="97" spans="1:17" s="46" customFormat="1" ht="15.75" customHeight="1" x14ac:dyDescent="0.35">
      <c r="A97" s="129"/>
      <c r="C97" s="126"/>
      <c r="D97" s="127"/>
      <c r="E97" s="128"/>
      <c r="F97" s="128"/>
      <c r="G97" s="128"/>
      <c r="H97" s="126"/>
      <c r="I97" s="128"/>
      <c r="J97" s="141"/>
      <c r="K97" s="139"/>
      <c r="L97" s="139"/>
      <c r="M97" s="140"/>
      <c r="N97" s="129"/>
      <c r="O97" s="134"/>
      <c r="P97" s="129"/>
    </row>
    <row r="98" spans="1:17" ht="15.75" customHeight="1" x14ac:dyDescent="0.45">
      <c r="B98" s="142"/>
      <c r="C98" s="143"/>
      <c r="D98" s="144"/>
      <c r="E98" s="145"/>
      <c r="F98" s="145"/>
      <c r="G98" s="145"/>
      <c r="H98" s="143"/>
      <c r="I98" s="145"/>
      <c r="J98" s="146"/>
      <c r="K98" s="147"/>
      <c r="L98" s="147"/>
      <c r="M98" s="148"/>
      <c r="N98" s="145"/>
      <c r="O98" s="149"/>
      <c r="P98" s="149"/>
    </row>
    <row r="99" spans="1:17" ht="15.75" customHeight="1" x14ac:dyDescent="0.45">
      <c r="A99" s="133"/>
      <c r="B99" s="142"/>
      <c r="C99" s="150"/>
      <c r="D99" s="151"/>
      <c r="E99" s="152"/>
      <c r="F99" s="152"/>
      <c r="G99" s="152"/>
      <c r="H99" s="150"/>
      <c r="I99" s="152"/>
      <c r="J99" s="153"/>
      <c r="K99" s="154"/>
      <c r="L99" s="155"/>
      <c r="M99" s="156"/>
      <c r="N99" s="155"/>
      <c r="O99" s="157"/>
      <c r="P99" s="145"/>
    </row>
    <row r="100" spans="1:17" ht="17.25" customHeight="1" x14ac:dyDescent="0.45">
      <c r="A100" s="158"/>
      <c r="B100" s="159"/>
      <c r="C100" s="160"/>
      <c r="D100" s="161"/>
      <c r="E100" s="162"/>
      <c r="F100" s="163"/>
      <c r="G100" s="162"/>
      <c r="H100" s="160"/>
      <c r="I100" s="162"/>
      <c r="J100" s="164"/>
      <c r="O100" s="165"/>
      <c r="P100" s="149"/>
      <c r="Q100" s="166"/>
    </row>
    <row r="101" spans="1:17" ht="15.75" customHeight="1" x14ac:dyDescent="0.45">
      <c r="A101" s="158"/>
      <c r="B101" s="159"/>
      <c r="C101" s="160"/>
      <c r="D101" s="161"/>
      <c r="E101" s="162"/>
      <c r="F101" s="162"/>
      <c r="G101" s="162"/>
      <c r="H101" s="160"/>
      <c r="I101" s="162"/>
      <c r="J101" s="164"/>
    </row>
    <row r="102" spans="1:17" ht="14.1" customHeight="1" x14ac:dyDescent="0.45">
      <c r="E102" s="8"/>
      <c r="F102" s="8"/>
      <c r="G102" s="8"/>
      <c r="H102" s="149"/>
      <c r="I102" s="8"/>
      <c r="J102" s="167"/>
    </row>
    <row r="103" spans="1:17" ht="14.1" customHeight="1" x14ac:dyDescent="0.45">
      <c r="A103" s="168"/>
    </row>
    <row r="104" spans="1:17" ht="14.1" customHeight="1" x14ac:dyDescent="0.45">
      <c r="A104" s="168"/>
    </row>
  </sheetData>
  <mergeCells count="7">
    <mergeCell ref="E78:F78"/>
    <mergeCell ref="J3:L3"/>
    <mergeCell ref="A4:C4"/>
    <mergeCell ref="D4:H4"/>
    <mergeCell ref="I4:N4"/>
    <mergeCell ref="J5:K5"/>
    <mergeCell ref="L5:N5"/>
  </mergeCells>
  <printOptions horizontalCentered="1"/>
  <pageMargins left="0.19685039370078741" right="0.19685039370078741" top="0.43307086614173229" bottom="0.23622047244094491" header="0.23622047244094491" footer="0.15748031496062992"/>
  <pageSetup paperSize="9" orientation="landscape" r:id="rId1"/>
  <headerFooter alignWithMargins="0">
    <oddHeader>&amp;R&amp;"Cordia New,Bold"&amp;UJP02&amp;"Cordia New,Regular"&amp;Uหน้าที่&amp;P/&amp;N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88</vt:i4>
      </vt:variant>
      <vt:variant>
        <vt:lpstr>Named Ranges</vt:lpstr>
      </vt:variant>
      <vt:variant>
        <vt:i4>87</vt:i4>
      </vt:variant>
    </vt:vector>
  </HeadingPairs>
  <TitlesOfParts>
    <vt:vector size="175" baseType="lpstr">
      <vt:lpstr>1215(2)</vt:lpstr>
      <vt:lpstr>1215</vt:lpstr>
      <vt:lpstr>1115 (2)</vt:lpstr>
      <vt:lpstr>อู่ตะเภา JP1</vt:lpstr>
      <vt:lpstr>1115</vt:lpstr>
      <vt:lpstr>1015</vt:lpstr>
      <vt:lpstr>0915</vt:lpstr>
      <vt:lpstr>0815</vt:lpstr>
      <vt:lpstr>0715</vt:lpstr>
      <vt:lpstr>0615</vt:lpstr>
      <vt:lpstr>0515</vt:lpstr>
      <vt:lpstr>0415</vt:lpstr>
      <vt:lpstr>0315</vt:lpstr>
      <vt:lpstr>0215 new</vt:lpstr>
      <vt:lpstr>0215</vt:lpstr>
      <vt:lpstr>0115</vt:lpstr>
      <vt:lpstr>1214</vt:lpstr>
      <vt:lpstr>1114</vt:lpstr>
      <vt:lpstr>1014</vt:lpstr>
      <vt:lpstr>0914</vt:lpstr>
      <vt:lpstr>0814</vt:lpstr>
      <vt:lpstr>0714</vt:lpstr>
      <vt:lpstr>0614</vt:lpstr>
      <vt:lpstr>0514</vt:lpstr>
      <vt:lpstr>JP1 อู่ตะเภา 0414</vt:lpstr>
      <vt:lpstr>0414 new ล่าสุด</vt:lpstr>
      <vt:lpstr>0414 new</vt:lpstr>
      <vt:lpstr>0414 ผิด</vt:lpstr>
      <vt:lpstr>0314</vt:lpstr>
      <vt:lpstr>0214</vt:lpstr>
      <vt:lpstr>0114</vt:lpstr>
      <vt:lpstr>1213</vt:lpstr>
      <vt:lpstr>1113</vt:lpstr>
      <vt:lpstr>1013</vt:lpstr>
      <vt:lpstr>0913</vt:lpstr>
      <vt:lpstr>0813</vt:lpstr>
      <vt:lpstr>0713</vt:lpstr>
      <vt:lpstr>0613</vt:lpstr>
      <vt:lpstr>0513</vt:lpstr>
      <vt:lpstr>0413</vt:lpstr>
      <vt:lpstr>0313</vt:lpstr>
      <vt:lpstr>0213</vt:lpstr>
      <vt:lpstr>0113</vt:lpstr>
      <vt:lpstr>1212</vt:lpstr>
      <vt:lpstr>1112</vt:lpstr>
      <vt:lpstr>1012</vt:lpstr>
      <vt:lpstr>0912</vt:lpstr>
      <vt:lpstr>0812</vt:lpstr>
      <vt:lpstr>0712</vt:lpstr>
      <vt:lpstr>0612</vt:lpstr>
      <vt:lpstr>0512</vt:lpstr>
      <vt:lpstr>0412</vt:lpstr>
      <vt:lpstr>0312</vt:lpstr>
      <vt:lpstr>stock5420 0212</vt:lpstr>
      <vt:lpstr>stock5420 0112</vt:lpstr>
      <vt:lpstr>stock5420 1211</vt:lpstr>
      <vt:lpstr>stock5420 1111new (2)</vt:lpstr>
      <vt:lpstr>stock5420 1111new</vt:lpstr>
      <vt:lpstr>stock5420 1111</vt:lpstr>
      <vt:lpstr>stock5420 1011</vt:lpstr>
      <vt:lpstr>stock5420 0911</vt:lpstr>
      <vt:lpstr>stock5420 0811</vt:lpstr>
      <vt:lpstr>stock5420 0711</vt:lpstr>
      <vt:lpstr>stock5420 0611</vt:lpstr>
      <vt:lpstr>stock5420 0511</vt:lpstr>
      <vt:lpstr>stock5420 0411</vt:lpstr>
      <vt:lpstr>stock5420 0311</vt:lpstr>
      <vt:lpstr>stock5420 0211</vt:lpstr>
      <vt:lpstr>stock5420 0111</vt:lpstr>
      <vt:lpstr>stock5420 1210</vt:lpstr>
      <vt:lpstr>stock5420 1110</vt:lpstr>
      <vt:lpstr>stock5420 1010</vt:lpstr>
      <vt:lpstr>stock5420 0910</vt:lpstr>
      <vt:lpstr>stock5420 0810</vt:lpstr>
      <vt:lpstr>stock5420 0710</vt:lpstr>
      <vt:lpstr>stock5420 0610</vt:lpstr>
      <vt:lpstr>stock5420 0510</vt:lpstr>
      <vt:lpstr>stock5420 0410</vt:lpstr>
      <vt:lpstr>stock5420 0310</vt:lpstr>
      <vt:lpstr>stock5420 0210</vt:lpstr>
      <vt:lpstr>stock5420 0110</vt:lpstr>
      <vt:lpstr>stock5420 1209</vt:lpstr>
      <vt:lpstr>stock5420 1109</vt:lpstr>
      <vt:lpstr>stock5420 1009</vt:lpstr>
      <vt:lpstr>stock5420 0909</vt:lpstr>
      <vt:lpstr>stock5420 0809</vt:lpstr>
      <vt:lpstr>stock5420 0709</vt:lpstr>
      <vt:lpstr>5206</vt:lpstr>
      <vt:lpstr>'5206'!Print_Area</vt:lpstr>
      <vt:lpstr>'0113'!Print_Titles</vt:lpstr>
      <vt:lpstr>'0114'!Print_Titles</vt:lpstr>
      <vt:lpstr>'0115'!Print_Titles</vt:lpstr>
      <vt:lpstr>'0213'!Print_Titles</vt:lpstr>
      <vt:lpstr>'0214'!Print_Titles</vt:lpstr>
      <vt:lpstr>'0215'!Print_Titles</vt:lpstr>
      <vt:lpstr>'0215 new'!Print_Titles</vt:lpstr>
      <vt:lpstr>'0312'!Print_Titles</vt:lpstr>
      <vt:lpstr>'0313'!Print_Titles</vt:lpstr>
      <vt:lpstr>'0314'!Print_Titles</vt:lpstr>
      <vt:lpstr>'0315'!Print_Titles</vt:lpstr>
      <vt:lpstr>'0412'!Print_Titles</vt:lpstr>
      <vt:lpstr>'0413'!Print_Titles</vt:lpstr>
      <vt:lpstr>'0414 new'!Print_Titles</vt:lpstr>
      <vt:lpstr>'0414 new ล่าสุด'!Print_Titles</vt:lpstr>
      <vt:lpstr>'0414 ผิด'!Print_Titles</vt:lpstr>
      <vt:lpstr>'0415'!Print_Titles</vt:lpstr>
      <vt:lpstr>'0512'!Print_Titles</vt:lpstr>
      <vt:lpstr>'0513'!Print_Titles</vt:lpstr>
      <vt:lpstr>'0514'!Print_Titles</vt:lpstr>
      <vt:lpstr>'0515'!Print_Titles</vt:lpstr>
      <vt:lpstr>'0612'!Print_Titles</vt:lpstr>
      <vt:lpstr>'0613'!Print_Titles</vt:lpstr>
      <vt:lpstr>'0614'!Print_Titles</vt:lpstr>
      <vt:lpstr>'0615'!Print_Titles</vt:lpstr>
      <vt:lpstr>'0712'!Print_Titles</vt:lpstr>
      <vt:lpstr>'0713'!Print_Titles</vt:lpstr>
      <vt:lpstr>'0714'!Print_Titles</vt:lpstr>
      <vt:lpstr>'0715'!Print_Titles</vt:lpstr>
      <vt:lpstr>'0812'!Print_Titles</vt:lpstr>
      <vt:lpstr>'0813'!Print_Titles</vt:lpstr>
      <vt:lpstr>'0814'!Print_Titles</vt:lpstr>
      <vt:lpstr>'0815'!Print_Titles</vt:lpstr>
      <vt:lpstr>'0912'!Print_Titles</vt:lpstr>
      <vt:lpstr>'0913'!Print_Titles</vt:lpstr>
      <vt:lpstr>'0914'!Print_Titles</vt:lpstr>
      <vt:lpstr>'0915'!Print_Titles</vt:lpstr>
      <vt:lpstr>'1012'!Print_Titles</vt:lpstr>
      <vt:lpstr>'1013'!Print_Titles</vt:lpstr>
      <vt:lpstr>'1014'!Print_Titles</vt:lpstr>
      <vt:lpstr>'1015'!Print_Titles</vt:lpstr>
      <vt:lpstr>'1112'!Print_Titles</vt:lpstr>
      <vt:lpstr>'1113'!Print_Titles</vt:lpstr>
      <vt:lpstr>'1114'!Print_Titles</vt:lpstr>
      <vt:lpstr>'1115'!Print_Titles</vt:lpstr>
      <vt:lpstr>'1115 (2)'!Print_Titles</vt:lpstr>
      <vt:lpstr>'1212'!Print_Titles</vt:lpstr>
      <vt:lpstr>'1213'!Print_Titles</vt:lpstr>
      <vt:lpstr>'1214'!Print_Titles</vt:lpstr>
      <vt:lpstr>'1215'!Print_Titles</vt:lpstr>
      <vt:lpstr>'5206'!Print_Titles</vt:lpstr>
      <vt:lpstr>'stock5420 0110'!Print_Titles</vt:lpstr>
      <vt:lpstr>'stock5420 0111'!Print_Titles</vt:lpstr>
      <vt:lpstr>'stock5420 0112'!Print_Titles</vt:lpstr>
      <vt:lpstr>'stock5420 0210'!Print_Titles</vt:lpstr>
      <vt:lpstr>'stock5420 0211'!Print_Titles</vt:lpstr>
      <vt:lpstr>'stock5420 0212'!Print_Titles</vt:lpstr>
      <vt:lpstr>'stock5420 0310'!Print_Titles</vt:lpstr>
      <vt:lpstr>'stock5420 0311'!Print_Titles</vt:lpstr>
      <vt:lpstr>'stock5420 0410'!Print_Titles</vt:lpstr>
      <vt:lpstr>'stock5420 0411'!Print_Titles</vt:lpstr>
      <vt:lpstr>'stock5420 0510'!Print_Titles</vt:lpstr>
      <vt:lpstr>'stock5420 0511'!Print_Titles</vt:lpstr>
      <vt:lpstr>'stock5420 0610'!Print_Titles</vt:lpstr>
      <vt:lpstr>'stock5420 0611'!Print_Titles</vt:lpstr>
      <vt:lpstr>'stock5420 0709'!Print_Titles</vt:lpstr>
      <vt:lpstr>'stock5420 0710'!Print_Titles</vt:lpstr>
      <vt:lpstr>'stock5420 0711'!Print_Titles</vt:lpstr>
      <vt:lpstr>'stock5420 0809'!Print_Titles</vt:lpstr>
      <vt:lpstr>'stock5420 0810'!Print_Titles</vt:lpstr>
      <vt:lpstr>'stock5420 0811'!Print_Titles</vt:lpstr>
      <vt:lpstr>'stock5420 0909'!Print_Titles</vt:lpstr>
      <vt:lpstr>'stock5420 0910'!Print_Titles</vt:lpstr>
      <vt:lpstr>'stock5420 0911'!Print_Titles</vt:lpstr>
      <vt:lpstr>'stock5420 1009'!Print_Titles</vt:lpstr>
      <vt:lpstr>'stock5420 1010'!Print_Titles</vt:lpstr>
      <vt:lpstr>'stock5420 1011'!Print_Titles</vt:lpstr>
      <vt:lpstr>'stock5420 1109'!Print_Titles</vt:lpstr>
      <vt:lpstr>'stock5420 1110'!Print_Titles</vt:lpstr>
      <vt:lpstr>'stock5420 1111'!Print_Titles</vt:lpstr>
      <vt:lpstr>'stock5420 1111new'!Print_Titles</vt:lpstr>
      <vt:lpstr>'stock5420 1111new (2)'!Print_Titles</vt:lpstr>
      <vt:lpstr>'stock5420 1209'!Print_Titles</vt:lpstr>
      <vt:lpstr>'stock5420 1210'!Print_Titles</vt:lpstr>
      <vt:lpstr>'stock5420 1211'!Print_Titles</vt:lpstr>
      <vt:lpstr>'อู่ตะเภา JP1'!Print_Titles</vt:lpstr>
    </vt:vector>
  </TitlesOfParts>
  <Company>PTT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380019</dc:creator>
  <cp:lastModifiedBy>SIRION SUWANPANICH</cp:lastModifiedBy>
  <cp:lastPrinted>2016-02-02T09:58:50Z</cp:lastPrinted>
  <dcterms:created xsi:type="dcterms:W3CDTF">2009-07-20T08:33:50Z</dcterms:created>
  <dcterms:modified xsi:type="dcterms:W3CDTF">2016-02-02T09:59:00Z</dcterms:modified>
</cp:coreProperties>
</file>